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5.xml" ContentType="application/vnd.openxmlformats-officedocument.drawingml.chartshap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embeddings/oleObject1.bin" ContentType="application/vnd.openxmlformats-officedocument.oleObject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332"/>
  <workbookPr showInkAnnotation="0"/>
  <mc:AlternateContent xmlns:mc="http://schemas.openxmlformats.org/markup-compatibility/2006">
    <mc:Choice Requires="x15">
      <x15ac:absPath xmlns:x15ac="http://schemas.microsoft.com/office/spreadsheetml/2010/11/ac" url="D:\รวมพป๕ในแต่ละปี\"/>
    </mc:Choice>
  </mc:AlternateContent>
  <xr:revisionPtr revIDLastSave="0" documentId="13_ncr:1_{5649490A-3EEB-45EF-9C78-021C85384CD1}" xr6:coauthVersionLast="47" xr6:coauthVersionMax="47" xr10:uidLastSave="{00000000-0000-0000-0000-000000000000}"/>
  <bookViews>
    <workbookView xWindow="-120" yWindow="-120" windowWidth="20730" windowHeight="11160" tabRatio="851" xr2:uid="{00000000-000D-0000-FFFF-FFFF00000000}"/>
  </bookViews>
  <sheets>
    <sheet name="ปก" sheetId="14" r:id="rId1"/>
    <sheet name="ชื่อ-คะแนน" sheetId="10" r:id="rId2"/>
    <sheet name="เวลา1" sheetId="25" r:id="rId3"/>
    <sheet name="เวลา2" sheetId="28" r:id="rId4"/>
    <sheet name="ตัวชี้วัด" sheetId="20" r:id="rId5"/>
    <sheet name="แจ้งผล_1" sheetId="12" r:id="rId6"/>
    <sheet name="แจ้งผล_2" sheetId="32" r:id="rId7"/>
    <sheet name="อัตราส่วน" sheetId="34" r:id="rId8"/>
    <sheet name="สรุปอ่าน-คุณ" sheetId="33" r:id="rId9"/>
    <sheet name="แบบสรุป" sheetId="22" r:id="rId10"/>
    <sheet name="KPA" sheetId="31" r:id="rId11"/>
    <sheet name="แบบแยกห้อง" sheetId="24" r:id="rId12"/>
    <sheet name="ร้อยละ 80" sheetId="29" r:id="rId13"/>
    <sheet name="แจ้ง 0-ร" sheetId="21" r:id="rId14"/>
    <sheet name="พิมพ์ชื่อ" sheetId="30" r:id="rId15"/>
    <sheet name="ข้อแนะนำ" sheetId="23" r:id="rId16"/>
  </sheets>
  <definedNames>
    <definedName name="_1._">ข้อแนะนำ!$A$1</definedName>
    <definedName name="_xlnm._FilterDatabase" localSheetId="13" hidden="1">'แจ้ง 0-ร'!$F$4:$G$54</definedName>
    <definedName name="_xlnm._FilterDatabase" localSheetId="11" hidden="1">แบบแยกห้อง!$B$4:$C$54</definedName>
    <definedName name="_xlnm._FilterDatabase" localSheetId="12" hidden="1">'ร้อยละ 80'!$H$4:$I$54</definedName>
    <definedName name="_xlnm._FilterDatabase" localSheetId="3" hidden="1">เวลา2!$A$1:$EO$56</definedName>
    <definedName name="_Toc416634680" localSheetId="4">ตัวชี้วัด!$C$4</definedName>
    <definedName name="_Toc416634681" localSheetId="4">ตัวชี้วัด!$C$14</definedName>
    <definedName name="_Toc416796127" localSheetId="4">ตัวชี้วัด!$C$11</definedName>
    <definedName name="Down">ข้อแนะนำ!$D$71</definedName>
    <definedName name="_xlnm.Print_Area" localSheetId="10">KPA!$A$1:$AG$57</definedName>
    <definedName name="_xlnm.Print_Area" localSheetId="15">ข้อแนะนำ!$1:$1048576</definedName>
    <definedName name="_xlnm.Print_Area" localSheetId="13">'แจ้ง 0-ร'!$A$1:$N$75</definedName>
    <definedName name="_xlnm.Print_Area" localSheetId="5">แจ้งผล_1!$A$1:$AB$56</definedName>
    <definedName name="_xlnm.Print_Area" localSheetId="6">แจ้งผล_2!$A$1:$AB$56</definedName>
    <definedName name="_xlnm.Print_Area" localSheetId="1">'ชื่อ-คะแนน'!$A$1:$DS$55</definedName>
    <definedName name="_xlnm.Print_Area" localSheetId="4">ตัวชี้วัด!$A$1:$D$45</definedName>
    <definedName name="_xlnm.Print_Area" localSheetId="11">แบบแยกห้อง!$A$1:$J$57</definedName>
    <definedName name="_xlnm.Print_Area" localSheetId="9">แบบสรุป!$A$1:$T$45</definedName>
    <definedName name="_xlnm.Print_Area" localSheetId="0">ปก!$A$1:$K$46</definedName>
    <definedName name="_xlnm.Print_Area" localSheetId="14">พิมพ์ชื่อ!$A$1:$S$56</definedName>
    <definedName name="_xlnm.Print_Area" localSheetId="12">'ร้อยละ 80'!$A$1:$J$57</definedName>
    <definedName name="_xlnm.Print_Area" localSheetId="2">เวลา1!$A$2:$EI$56</definedName>
    <definedName name="_xlnm.Print_Area" localSheetId="3">เวลา2!$A$2:$EJ$56</definedName>
    <definedName name="_xlnm.Print_Area" localSheetId="8">'สรุปอ่าน-คุณ'!$A$1:$AC$57</definedName>
    <definedName name="_xlnm.Print_Area" localSheetId="7">อัตราส่วน!$A$1:$V$56</definedName>
    <definedName name="_xlnm.Print_Titles" localSheetId="13">'แจ้ง 0-ร'!$1:$4</definedName>
    <definedName name="_xlnm.Print_Titles" localSheetId="11">แบบแยกห้อง!$1:$4</definedName>
    <definedName name="_xlnm.Print_Titles" localSheetId="12">'ร้อยละ 80'!$1:$4</definedName>
    <definedName name="_xlnm.Print_Titles" localSheetId="2">เวลา1!$A:$A</definedName>
    <definedName name="_xlnm.Print_Titles" localSheetId="3">เวลา2!$A:$A</definedName>
    <definedName name="การเช็คเวลา">ข้อแนะนำ!$A$7</definedName>
    <definedName name="การประเมินอ่านเขียน">ข้อแนะนำ!$A$33</definedName>
    <definedName name="การเพิ่มจำนวนนักเรียน">ข้อแนะนำ!$A$17</definedName>
    <definedName name="ข้อแนะนำในการใช้งาน">ข้อแนะนำ!$A$1</definedName>
    <definedName name="คุณลักษณ">'ชื่อ-คะแนน'!#REF!</definedName>
    <definedName name="ชม_เต็ม">เวลา1!$EL$7:$EM$12</definedName>
    <definedName name="ชม_สัปดาห์1">เวลา1!$EK$4:$EM$12</definedName>
    <definedName name="บนสุด1">"Group 61"</definedName>
    <definedName name="แบบประเมินการอ่าน">'ชื่อ-คะแนน'!#REF!</definedName>
    <definedName name="แบบแยกห้อง">ข้อแนะนำ!$A$65</definedName>
    <definedName name="แบบร้อยละ_80">ข้อแนะนำ!$A$72</definedName>
    <definedName name="พิมพ์ชื่อ">'ชื่อ-คะแนน'!$B$6</definedName>
    <definedName name="ร_มส">ข้อแนะนำ!$D$37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U1" i="28" l="1"/>
  <c r="F1" i="28"/>
  <c r="F1" i="25"/>
  <c r="H43" i="14"/>
  <c r="B45" i="14"/>
  <c r="B40" i="14"/>
  <c r="B38" i="14"/>
  <c r="E39" i="14"/>
  <c r="E44" i="14"/>
  <c r="H45" i="14"/>
  <c r="L34" i="14"/>
  <c r="E37" i="14" s="1"/>
  <c r="DS2" i="10" l="1"/>
  <c r="DH2" i="10"/>
  <c r="DR2" i="10" l="1"/>
  <c r="DQ2" i="10"/>
  <c r="P5" i="33"/>
  <c r="Q5" i="33"/>
  <c r="R5" i="33"/>
  <c r="S5" i="33"/>
  <c r="T5" i="33"/>
  <c r="U5" i="33"/>
  <c r="V5" i="33"/>
  <c r="W5" i="33"/>
  <c r="X6" i="33"/>
  <c r="Y6" i="33"/>
  <c r="X7" i="33"/>
  <c r="Y7" i="33"/>
  <c r="DB2" i="10"/>
  <c r="DB11" i="10"/>
  <c r="DB12" i="10"/>
  <c r="DB13" i="10"/>
  <c r="DB14" i="10"/>
  <c r="DB15" i="10"/>
  <c r="DB16" i="10"/>
  <c r="DB17" i="10"/>
  <c r="DB18" i="10"/>
  <c r="DB19" i="10"/>
  <c r="DB20" i="10"/>
  <c r="DB21" i="10"/>
  <c r="DB22" i="10"/>
  <c r="DB23" i="10"/>
  <c r="DB24" i="10"/>
  <c r="DB25" i="10"/>
  <c r="DB26" i="10"/>
  <c r="DB27" i="10"/>
  <c r="DB28" i="10"/>
  <c r="DB29" i="10"/>
  <c r="DB30" i="10"/>
  <c r="DB31" i="10"/>
  <c r="DB32" i="10"/>
  <c r="DB33" i="10"/>
  <c r="DB34" i="10"/>
  <c r="DB35" i="10"/>
  <c r="DB36" i="10"/>
  <c r="DB37" i="10"/>
  <c r="DB38" i="10"/>
  <c r="DB39" i="10"/>
  <c r="DB40" i="10"/>
  <c r="DB41" i="10"/>
  <c r="DB42" i="10"/>
  <c r="DB43" i="10"/>
  <c r="DB44" i="10"/>
  <c r="DB45" i="10"/>
  <c r="DB46" i="10"/>
  <c r="DB47" i="10"/>
  <c r="DB48" i="10"/>
  <c r="DB49" i="10"/>
  <c r="DB50" i="10"/>
  <c r="DB51" i="10"/>
  <c r="DB52" i="10"/>
  <c r="DB53" i="10"/>
  <c r="DB54" i="10"/>
  <c r="DB55" i="10"/>
  <c r="DB7" i="10"/>
  <c r="DB8" i="10"/>
  <c r="DB9" i="10"/>
  <c r="DB10" i="10"/>
  <c r="DB6" i="10"/>
  <c r="DR55" i="10" l="1"/>
  <c r="Y57" i="33" s="1"/>
  <c r="DQ55" i="10"/>
  <c r="X57" i="33" s="1"/>
  <c r="DR54" i="10"/>
  <c r="Y56" i="33" s="1"/>
  <c r="DQ54" i="10"/>
  <c r="X56" i="33" s="1"/>
  <c r="DR53" i="10"/>
  <c r="Y55" i="33" s="1"/>
  <c r="DQ53" i="10"/>
  <c r="X55" i="33" s="1"/>
  <c r="DR52" i="10"/>
  <c r="Y54" i="33" s="1"/>
  <c r="DQ52" i="10"/>
  <c r="X54" i="33" s="1"/>
  <c r="DR51" i="10"/>
  <c r="Y53" i="33" s="1"/>
  <c r="DQ51" i="10"/>
  <c r="X53" i="33" s="1"/>
  <c r="DR50" i="10"/>
  <c r="Y52" i="33" s="1"/>
  <c r="DQ50" i="10"/>
  <c r="X52" i="33" s="1"/>
  <c r="DR49" i="10"/>
  <c r="Y51" i="33" s="1"/>
  <c r="DQ49" i="10"/>
  <c r="X51" i="33" s="1"/>
  <c r="DR48" i="10"/>
  <c r="Y50" i="33" s="1"/>
  <c r="DQ48" i="10"/>
  <c r="X50" i="33" s="1"/>
  <c r="DR47" i="10"/>
  <c r="Y49" i="33" s="1"/>
  <c r="DQ47" i="10"/>
  <c r="X49" i="33" s="1"/>
  <c r="DR46" i="10"/>
  <c r="Y48" i="33" s="1"/>
  <c r="DQ46" i="10"/>
  <c r="X48" i="33" s="1"/>
  <c r="DR45" i="10"/>
  <c r="Y47" i="33" s="1"/>
  <c r="DQ45" i="10"/>
  <c r="X47" i="33" s="1"/>
  <c r="DR44" i="10"/>
  <c r="Y46" i="33" s="1"/>
  <c r="DQ44" i="10"/>
  <c r="X46" i="33" s="1"/>
  <c r="DR43" i="10"/>
  <c r="Y45" i="33" s="1"/>
  <c r="DQ43" i="10"/>
  <c r="X45" i="33" s="1"/>
  <c r="DR42" i="10"/>
  <c r="Y44" i="33" s="1"/>
  <c r="DQ42" i="10"/>
  <c r="X44" i="33" s="1"/>
  <c r="DR41" i="10"/>
  <c r="Y43" i="33" s="1"/>
  <c r="DQ41" i="10"/>
  <c r="X43" i="33" s="1"/>
  <c r="DR40" i="10"/>
  <c r="Y42" i="33" s="1"/>
  <c r="DQ40" i="10"/>
  <c r="X42" i="33" s="1"/>
  <c r="DR39" i="10"/>
  <c r="Y41" i="33" s="1"/>
  <c r="DQ39" i="10"/>
  <c r="X41" i="33" s="1"/>
  <c r="DR38" i="10"/>
  <c r="Y40" i="33" s="1"/>
  <c r="DQ38" i="10"/>
  <c r="X40" i="33" s="1"/>
  <c r="DR37" i="10"/>
  <c r="Y39" i="33" s="1"/>
  <c r="DQ37" i="10"/>
  <c r="X39" i="33" s="1"/>
  <c r="DR36" i="10"/>
  <c r="Y38" i="33" s="1"/>
  <c r="DQ36" i="10"/>
  <c r="X38" i="33" s="1"/>
  <c r="DR35" i="10"/>
  <c r="Y37" i="33" s="1"/>
  <c r="DQ35" i="10"/>
  <c r="X37" i="33" s="1"/>
  <c r="DR34" i="10"/>
  <c r="Y36" i="33" s="1"/>
  <c r="DQ34" i="10"/>
  <c r="X36" i="33" s="1"/>
  <c r="DR33" i="10"/>
  <c r="Y35" i="33" s="1"/>
  <c r="DQ33" i="10"/>
  <c r="X35" i="33" s="1"/>
  <c r="DR32" i="10"/>
  <c r="Y34" i="33" s="1"/>
  <c r="DQ32" i="10"/>
  <c r="X34" i="33" s="1"/>
  <c r="DR31" i="10"/>
  <c r="Y33" i="33" s="1"/>
  <c r="DQ31" i="10"/>
  <c r="X33" i="33" s="1"/>
  <c r="DR30" i="10"/>
  <c r="Y32" i="33" s="1"/>
  <c r="DQ30" i="10"/>
  <c r="X32" i="33" s="1"/>
  <c r="DR29" i="10"/>
  <c r="Y31" i="33" s="1"/>
  <c r="DQ29" i="10"/>
  <c r="X31" i="33" s="1"/>
  <c r="DR28" i="10"/>
  <c r="Y30" i="33" s="1"/>
  <c r="DQ28" i="10"/>
  <c r="X30" i="33" s="1"/>
  <c r="DR27" i="10"/>
  <c r="Y29" i="33" s="1"/>
  <c r="DQ27" i="10"/>
  <c r="X29" i="33" s="1"/>
  <c r="DR26" i="10"/>
  <c r="Y28" i="33" s="1"/>
  <c r="DQ26" i="10"/>
  <c r="X28" i="33" s="1"/>
  <c r="DR25" i="10"/>
  <c r="Y27" i="33" s="1"/>
  <c r="DQ25" i="10"/>
  <c r="X27" i="33" s="1"/>
  <c r="DR24" i="10"/>
  <c r="Y26" i="33" s="1"/>
  <c r="DQ24" i="10"/>
  <c r="X26" i="33" s="1"/>
  <c r="DR23" i="10"/>
  <c r="Y25" i="33" s="1"/>
  <c r="DQ23" i="10"/>
  <c r="X25" i="33" s="1"/>
  <c r="DR22" i="10"/>
  <c r="Y24" i="33" s="1"/>
  <c r="DQ22" i="10"/>
  <c r="X24" i="33" s="1"/>
  <c r="DR21" i="10"/>
  <c r="Y23" i="33" s="1"/>
  <c r="DQ21" i="10"/>
  <c r="X23" i="33" s="1"/>
  <c r="DR20" i="10"/>
  <c r="Y22" i="33" s="1"/>
  <c r="DQ20" i="10"/>
  <c r="X22" i="33" s="1"/>
  <c r="DR19" i="10"/>
  <c r="Y21" i="33" s="1"/>
  <c r="DQ19" i="10"/>
  <c r="X21" i="33" s="1"/>
  <c r="DR18" i="10"/>
  <c r="Y20" i="33" s="1"/>
  <c r="DQ18" i="10"/>
  <c r="X20" i="33" s="1"/>
  <c r="DR17" i="10"/>
  <c r="Y19" i="33" s="1"/>
  <c r="DQ17" i="10"/>
  <c r="X19" i="33" s="1"/>
  <c r="DR16" i="10"/>
  <c r="Y18" i="33" s="1"/>
  <c r="DQ16" i="10"/>
  <c r="X18" i="33" s="1"/>
  <c r="DR15" i="10"/>
  <c r="Y17" i="33" s="1"/>
  <c r="DQ15" i="10"/>
  <c r="X17" i="33" s="1"/>
  <c r="DR14" i="10"/>
  <c r="Y16" i="33" s="1"/>
  <c r="DQ14" i="10"/>
  <c r="X16" i="33" s="1"/>
  <c r="DR13" i="10"/>
  <c r="Y15" i="33" s="1"/>
  <c r="DQ13" i="10"/>
  <c r="X15" i="33" s="1"/>
  <c r="DR12" i="10"/>
  <c r="Y14" i="33" s="1"/>
  <c r="DQ12" i="10"/>
  <c r="X14" i="33" s="1"/>
  <c r="DR11" i="10"/>
  <c r="Y13" i="33" s="1"/>
  <c r="DR6" i="10"/>
  <c r="Y8" i="33" s="1"/>
  <c r="DQ3" i="10"/>
  <c r="X5" i="33" s="1"/>
  <c r="DS55" i="10"/>
  <c r="DS54" i="10"/>
  <c r="DS53" i="10"/>
  <c r="DS52" i="10"/>
  <c r="DS51" i="10"/>
  <c r="DS50" i="10"/>
  <c r="DS49" i="10"/>
  <c r="DS48" i="10"/>
  <c r="DS47" i="10"/>
  <c r="DS46" i="10"/>
  <c r="DS45" i="10"/>
  <c r="DS44" i="10"/>
  <c r="DS43" i="10"/>
  <c r="DS42" i="10"/>
  <c r="DS41" i="10"/>
  <c r="DS40" i="10"/>
  <c r="DS39" i="10"/>
  <c r="DS38" i="10"/>
  <c r="DS37" i="10"/>
  <c r="DS36" i="10"/>
  <c r="DS35" i="10"/>
  <c r="DS34" i="10"/>
  <c r="DS33" i="10"/>
  <c r="DS32" i="10"/>
  <c r="DS31" i="10"/>
  <c r="DS30" i="10"/>
  <c r="DS29" i="10"/>
  <c r="DS28" i="10"/>
  <c r="DS27" i="10"/>
  <c r="DS26" i="10"/>
  <c r="DS25" i="10"/>
  <c r="DS24" i="10"/>
  <c r="DS23" i="10"/>
  <c r="DS22" i="10"/>
  <c r="DS21" i="10"/>
  <c r="DS20" i="10"/>
  <c r="DS19" i="10"/>
  <c r="DS18" i="10"/>
  <c r="DS17" i="10"/>
  <c r="DQ8" i="10" l="1"/>
  <c r="X10" i="33" s="1"/>
  <c r="DQ6" i="10"/>
  <c r="X8" i="33" s="1"/>
  <c r="DQ7" i="10"/>
  <c r="X9" i="33" s="1"/>
  <c r="DQ9" i="10"/>
  <c r="X11" i="33" s="1"/>
  <c r="DQ10" i="10"/>
  <c r="X12" i="33" s="1"/>
  <c r="DQ11" i="10"/>
  <c r="X13" i="33" s="1"/>
  <c r="DR8" i="10"/>
  <c r="Y10" i="33" s="1"/>
  <c r="DR3" i="10"/>
  <c r="Y5" i="33" s="1"/>
  <c r="DR9" i="10"/>
  <c r="Y11" i="33" s="1"/>
  <c r="DR7" i="10"/>
  <c r="Y9" i="33" s="1"/>
  <c r="DR10" i="10"/>
  <c r="Y12" i="33" s="1"/>
  <c r="DP55" i="10" l="1"/>
  <c r="W57" i="33" s="1"/>
  <c r="DO55" i="10"/>
  <c r="V57" i="33" s="1"/>
  <c r="DN55" i="10"/>
  <c r="U57" i="33" s="1"/>
  <c r="DM55" i="10"/>
  <c r="T57" i="33" s="1"/>
  <c r="DL55" i="10"/>
  <c r="S57" i="33" s="1"/>
  <c r="DK55" i="10"/>
  <c r="R57" i="33" s="1"/>
  <c r="DJ55" i="10"/>
  <c r="Q57" i="33" s="1"/>
  <c r="DI55" i="10"/>
  <c r="P57" i="33" s="1"/>
  <c r="DH55" i="10"/>
  <c r="DG55" i="10"/>
  <c r="DF55" i="10"/>
  <c r="DE55" i="10"/>
  <c r="DD55" i="10"/>
  <c r="DC55" i="10"/>
  <c r="DP54" i="10"/>
  <c r="W56" i="33" s="1"/>
  <c r="DO54" i="10"/>
  <c r="V56" i="33" s="1"/>
  <c r="DN54" i="10"/>
  <c r="U56" i="33" s="1"/>
  <c r="DM54" i="10"/>
  <c r="T56" i="33" s="1"/>
  <c r="DL54" i="10"/>
  <c r="S56" i="33" s="1"/>
  <c r="DK54" i="10"/>
  <c r="R56" i="33" s="1"/>
  <c r="DJ54" i="10"/>
  <c r="Q56" i="33" s="1"/>
  <c r="DI54" i="10"/>
  <c r="P56" i="33" s="1"/>
  <c r="DH54" i="10"/>
  <c r="DG54" i="10"/>
  <c r="DF54" i="10"/>
  <c r="DE54" i="10"/>
  <c r="DD54" i="10"/>
  <c r="DC54" i="10"/>
  <c r="DP53" i="10"/>
  <c r="W55" i="33" s="1"/>
  <c r="DO53" i="10"/>
  <c r="V55" i="33" s="1"/>
  <c r="DN53" i="10"/>
  <c r="U55" i="33" s="1"/>
  <c r="DM53" i="10"/>
  <c r="T55" i="33" s="1"/>
  <c r="DL53" i="10"/>
  <c r="S55" i="33" s="1"/>
  <c r="DK53" i="10"/>
  <c r="R55" i="33" s="1"/>
  <c r="DJ53" i="10"/>
  <c r="Q55" i="33" s="1"/>
  <c r="DI53" i="10"/>
  <c r="P55" i="33" s="1"/>
  <c r="DH53" i="10"/>
  <c r="DG53" i="10"/>
  <c r="DF53" i="10"/>
  <c r="DE53" i="10"/>
  <c r="DD53" i="10"/>
  <c r="DC53" i="10"/>
  <c r="DP52" i="10"/>
  <c r="W54" i="33" s="1"/>
  <c r="DO52" i="10"/>
  <c r="V54" i="33" s="1"/>
  <c r="DN52" i="10"/>
  <c r="U54" i="33" s="1"/>
  <c r="DM52" i="10"/>
  <c r="T54" i="33" s="1"/>
  <c r="DL52" i="10"/>
  <c r="S54" i="33" s="1"/>
  <c r="DK52" i="10"/>
  <c r="R54" i="33" s="1"/>
  <c r="DJ52" i="10"/>
  <c r="Q54" i="33" s="1"/>
  <c r="DI52" i="10"/>
  <c r="P54" i="33" s="1"/>
  <c r="DH52" i="10"/>
  <c r="DG52" i="10"/>
  <c r="DF52" i="10"/>
  <c r="DE52" i="10"/>
  <c r="DD52" i="10"/>
  <c r="DC52" i="10"/>
  <c r="DP51" i="10"/>
  <c r="W53" i="33" s="1"/>
  <c r="DO51" i="10"/>
  <c r="V53" i="33" s="1"/>
  <c r="DN51" i="10"/>
  <c r="U53" i="33" s="1"/>
  <c r="DM51" i="10"/>
  <c r="T53" i="33" s="1"/>
  <c r="DL51" i="10"/>
  <c r="S53" i="33" s="1"/>
  <c r="DK51" i="10"/>
  <c r="R53" i="33" s="1"/>
  <c r="DJ51" i="10"/>
  <c r="Q53" i="33" s="1"/>
  <c r="DI51" i="10"/>
  <c r="P53" i="33" s="1"/>
  <c r="DH51" i="10"/>
  <c r="DG51" i="10"/>
  <c r="DF51" i="10"/>
  <c r="DE51" i="10"/>
  <c r="DD51" i="10"/>
  <c r="DC51" i="10"/>
  <c r="DP50" i="10"/>
  <c r="W52" i="33" s="1"/>
  <c r="DO50" i="10"/>
  <c r="V52" i="33" s="1"/>
  <c r="DN50" i="10"/>
  <c r="U52" i="33" s="1"/>
  <c r="DM50" i="10"/>
  <c r="T52" i="33" s="1"/>
  <c r="DL50" i="10"/>
  <c r="S52" i="33" s="1"/>
  <c r="DK50" i="10"/>
  <c r="R52" i="33" s="1"/>
  <c r="DJ50" i="10"/>
  <c r="Q52" i="33" s="1"/>
  <c r="DI50" i="10"/>
  <c r="P52" i="33" s="1"/>
  <c r="DH50" i="10"/>
  <c r="DG50" i="10"/>
  <c r="DF50" i="10"/>
  <c r="DE50" i="10"/>
  <c r="DD50" i="10"/>
  <c r="DC50" i="10"/>
  <c r="DP49" i="10"/>
  <c r="W51" i="33" s="1"/>
  <c r="DO49" i="10"/>
  <c r="V51" i="33" s="1"/>
  <c r="DN49" i="10"/>
  <c r="U51" i="33" s="1"/>
  <c r="DM49" i="10"/>
  <c r="T51" i="33" s="1"/>
  <c r="DL49" i="10"/>
  <c r="S51" i="33" s="1"/>
  <c r="DK49" i="10"/>
  <c r="R51" i="33" s="1"/>
  <c r="DJ49" i="10"/>
  <c r="Q51" i="33" s="1"/>
  <c r="DI49" i="10"/>
  <c r="P51" i="33" s="1"/>
  <c r="DH49" i="10"/>
  <c r="DG49" i="10"/>
  <c r="DF49" i="10"/>
  <c r="DE49" i="10"/>
  <c r="DD49" i="10"/>
  <c r="DC49" i="10"/>
  <c r="DP48" i="10"/>
  <c r="W50" i="33" s="1"/>
  <c r="DO48" i="10"/>
  <c r="V50" i="33" s="1"/>
  <c r="DN48" i="10"/>
  <c r="U50" i="33" s="1"/>
  <c r="DM48" i="10"/>
  <c r="T50" i="33" s="1"/>
  <c r="DL48" i="10"/>
  <c r="S50" i="33" s="1"/>
  <c r="DK48" i="10"/>
  <c r="R50" i="33" s="1"/>
  <c r="DJ48" i="10"/>
  <c r="Q50" i="33" s="1"/>
  <c r="DI48" i="10"/>
  <c r="P50" i="33" s="1"/>
  <c r="DH48" i="10"/>
  <c r="DG48" i="10"/>
  <c r="DF48" i="10"/>
  <c r="DE48" i="10"/>
  <c r="DD48" i="10"/>
  <c r="DC48" i="10"/>
  <c r="DP47" i="10"/>
  <c r="W49" i="33" s="1"/>
  <c r="DO47" i="10"/>
  <c r="V49" i="33" s="1"/>
  <c r="DN47" i="10"/>
  <c r="U49" i="33" s="1"/>
  <c r="DM47" i="10"/>
  <c r="T49" i="33" s="1"/>
  <c r="DL47" i="10"/>
  <c r="S49" i="33" s="1"/>
  <c r="DK47" i="10"/>
  <c r="R49" i="33" s="1"/>
  <c r="DJ47" i="10"/>
  <c r="Q49" i="33" s="1"/>
  <c r="DI47" i="10"/>
  <c r="P49" i="33" s="1"/>
  <c r="DH47" i="10"/>
  <c r="DG47" i="10"/>
  <c r="DF47" i="10"/>
  <c r="DE47" i="10"/>
  <c r="DD47" i="10"/>
  <c r="DC47" i="10"/>
  <c r="DP46" i="10"/>
  <c r="W48" i="33" s="1"/>
  <c r="DO46" i="10"/>
  <c r="V48" i="33" s="1"/>
  <c r="DN46" i="10"/>
  <c r="U48" i="33" s="1"/>
  <c r="DM46" i="10"/>
  <c r="T48" i="33" s="1"/>
  <c r="DL46" i="10"/>
  <c r="S48" i="33" s="1"/>
  <c r="DK46" i="10"/>
  <c r="R48" i="33" s="1"/>
  <c r="DJ46" i="10"/>
  <c r="Q48" i="33" s="1"/>
  <c r="DI46" i="10"/>
  <c r="P48" i="33" s="1"/>
  <c r="DH46" i="10"/>
  <c r="DG46" i="10"/>
  <c r="DF46" i="10"/>
  <c r="DE46" i="10"/>
  <c r="DD46" i="10"/>
  <c r="DC46" i="10"/>
  <c r="DP45" i="10"/>
  <c r="W47" i="33" s="1"/>
  <c r="DO45" i="10"/>
  <c r="V47" i="33" s="1"/>
  <c r="DN45" i="10"/>
  <c r="U47" i="33" s="1"/>
  <c r="DM45" i="10"/>
  <c r="T47" i="33" s="1"/>
  <c r="DL45" i="10"/>
  <c r="S47" i="33" s="1"/>
  <c r="DK45" i="10"/>
  <c r="R47" i="33" s="1"/>
  <c r="DJ45" i="10"/>
  <c r="Q47" i="33" s="1"/>
  <c r="DI45" i="10"/>
  <c r="P47" i="33" s="1"/>
  <c r="DH45" i="10"/>
  <c r="DG45" i="10"/>
  <c r="DF45" i="10"/>
  <c r="DE45" i="10"/>
  <c r="DD45" i="10"/>
  <c r="DC45" i="10"/>
  <c r="DP44" i="10"/>
  <c r="W46" i="33" s="1"/>
  <c r="DO44" i="10"/>
  <c r="V46" i="33" s="1"/>
  <c r="DN44" i="10"/>
  <c r="U46" i="33" s="1"/>
  <c r="DM44" i="10"/>
  <c r="T46" i="33" s="1"/>
  <c r="DL44" i="10"/>
  <c r="S46" i="33" s="1"/>
  <c r="DK44" i="10"/>
  <c r="R46" i="33" s="1"/>
  <c r="DJ44" i="10"/>
  <c r="Q46" i="33" s="1"/>
  <c r="DI44" i="10"/>
  <c r="P46" i="33" s="1"/>
  <c r="DH44" i="10"/>
  <c r="DG44" i="10"/>
  <c r="DF44" i="10"/>
  <c r="DE44" i="10"/>
  <c r="DD44" i="10"/>
  <c r="DC44" i="10"/>
  <c r="DP43" i="10"/>
  <c r="W45" i="33" s="1"/>
  <c r="DO43" i="10"/>
  <c r="V45" i="33" s="1"/>
  <c r="DN43" i="10"/>
  <c r="U45" i="33" s="1"/>
  <c r="DM43" i="10"/>
  <c r="T45" i="33" s="1"/>
  <c r="DL43" i="10"/>
  <c r="S45" i="33" s="1"/>
  <c r="DK43" i="10"/>
  <c r="R45" i="33" s="1"/>
  <c r="DJ43" i="10"/>
  <c r="Q45" i="33" s="1"/>
  <c r="DI43" i="10"/>
  <c r="P45" i="33" s="1"/>
  <c r="DH43" i="10"/>
  <c r="DG43" i="10"/>
  <c r="DF43" i="10"/>
  <c r="DE43" i="10"/>
  <c r="DD43" i="10"/>
  <c r="DC43" i="10"/>
  <c r="DP42" i="10"/>
  <c r="W44" i="33" s="1"/>
  <c r="DO42" i="10"/>
  <c r="V44" i="33" s="1"/>
  <c r="DN42" i="10"/>
  <c r="U44" i="33" s="1"/>
  <c r="DM42" i="10"/>
  <c r="T44" i="33" s="1"/>
  <c r="DL42" i="10"/>
  <c r="S44" i="33" s="1"/>
  <c r="DK42" i="10"/>
  <c r="R44" i="33" s="1"/>
  <c r="DJ42" i="10"/>
  <c r="Q44" i="33" s="1"/>
  <c r="DI42" i="10"/>
  <c r="P44" i="33" s="1"/>
  <c r="DH42" i="10"/>
  <c r="DG42" i="10"/>
  <c r="DF42" i="10"/>
  <c r="DE42" i="10"/>
  <c r="DD42" i="10"/>
  <c r="DC42" i="10"/>
  <c r="DP41" i="10"/>
  <c r="W43" i="33" s="1"/>
  <c r="DO41" i="10"/>
  <c r="V43" i="33" s="1"/>
  <c r="DN41" i="10"/>
  <c r="U43" i="33" s="1"/>
  <c r="DM41" i="10"/>
  <c r="T43" i="33" s="1"/>
  <c r="DL41" i="10"/>
  <c r="S43" i="33" s="1"/>
  <c r="DK41" i="10"/>
  <c r="R43" i="33" s="1"/>
  <c r="DJ41" i="10"/>
  <c r="Q43" i="33" s="1"/>
  <c r="DI41" i="10"/>
  <c r="P43" i="33" s="1"/>
  <c r="DH41" i="10"/>
  <c r="DG41" i="10"/>
  <c r="DF41" i="10"/>
  <c r="DE41" i="10"/>
  <c r="DD41" i="10"/>
  <c r="DC41" i="10"/>
  <c r="DP40" i="10"/>
  <c r="W42" i="33" s="1"/>
  <c r="DO40" i="10"/>
  <c r="V42" i="33" s="1"/>
  <c r="DN40" i="10"/>
  <c r="U42" i="33" s="1"/>
  <c r="DM40" i="10"/>
  <c r="T42" i="33" s="1"/>
  <c r="DL40" i="10"/>
  <c r="S42" i="33" s="1"/>
  <c r="DK40" i="10"/>
  <c r="R42" i="33" s="1"/>
  <c r="DJ40" i="10"/>
  <c r="Q42" i="33" s="1"/>
  <c r="DI40" i="10"/>
  <c r="P42" i="33" s="1"/>
  <c r="DH40" i="10"/>
  <c r="DG40" i="10"/>
  <c r="DF40" i="10"/>
  <c r="DE40" i="10"/>
  <c r="DD40" i="10"/>
  <c r="DC40" i="10"/>
  <c r="DP39" i="10"/>
  <c r="W41" i="33" s="1"/>
  <c r="DO39" i="10"/>
  <c r="V41" i="33" s="1"/>
  <c r="DN39" i="10"/>
  <c r="U41" i="33" s="1"/>
  <c r="DM39" i="10"/>
  <c r="T41" i="33" s="1"/>
  <c r="DL39" i="10"/>
  <c r="S41" i="33" s="1"/>
  <c r="DK39" i="10"/>
  <c r="R41" i="33" s="1"/>
  <c r="DJ39" i="10"/>
  <c r="Q41" i="33" s="1"/>
  <c r="DI39" i="10"/>
  <c r="P41" i="33" s="1"/>
  <c r="DH39" i="10"/>
  <c r="DG39" i="10"/>
  <c r="DF39" i="10"/>
  <c r="DE39" i="10"/>
  <c r="DD39" i="10"/>
  <c r="DC39" i="10"/>
  <c r="DP38" i="10"/>
  <c r="W40" i="33" s="1"/>
  <c r="DO38" i="10"/>
  <c r="V40" i="33" s="1"/>
  <c r="DN38" i="10"/>
  <c r="U40" i="33" s="1"/>
  <c r="DM38" i="10"/>
  <c r="T40" i="33" s="1"/>
  <c r="DL38" i="10"/>
  <c r="S40" i="33" s="1"/>
  <c r="DK38" i="10"/>
  <c r="R40" i="33" s="1"/>
  <c r="DJ38" i="10"/>
  <c r="Q40" i="33" s="1"/>
  <c r="DI38" i="10"/>
  <c r="P40" i="33" s="1"/>
  <c r="DH38" i="10"/>
  <c r="DG38" i="10"/>
  <c r="DF38" i="10"/>
  <c r="DE38" i="10"/>
  <c r="DD38" i="10"/>
  <c r="DC38" i="10"/>
  <c r="DP37" i="10"/>
  <c r="W39" i="33" s="1"/>
  <c r="DO37" i="10"/>
  <c r="V39" i="33" s="1"/>
  <c r="DN37" i="10"/>
  <c r="U39" i="33" s="1"/>
  <c r="DM37" i="10"/>
  <c r="T39" i="33" s="1"/>
  <c r="DL37" i="10"/>
  <c r="S39" i="33" s="1"/>
  <c r="DK37" i="10"/>
  <c r="R39" i="33" s="1"/>
  <c r="DJ37" i="10"/>
  <c r="Q39" i="33" s="1"/>
  <c r="DI37" i="10"/>
  <c r="P39" i="33" s="1"/>
  <c r="DH37" i="10"/>
  <c r="DG37" i="10"/>
  <c r="DF37" i="10"/>
  <c r="DE37" i="10"/>
  <c r="DD37" i="10"/>
  <c r="DC37" i="10"/>
  <c r="DP36" i="10"/>
  <c r="W38" i="33" s="1"/>
  <c r="DO36" i="10"/>
  <c r="V38" i="33" s="1"/>
  <c r="DN36" i="10"/>
  <c r="U38" i="33" s="1"/>
  <c r="DM36" i="10"/>
  <c r="T38" i="33" s="1"/>
  <c r="DL36" i="10"/>
  <c r="S38" i="33" s="1"/>
  <c r="DK36" i="10"/>
  <c r="R38" i="33" s="1"/>
  <c r="DJ36" i="10"/>
  <c r="Q38" i="33" s="1"/>
  <c r="DI36" i="10"/>
  <c r="P38" i="33" s="1"/>
  <c r="DH36" i="10"/>
  <c r="DG36" i="10"/>
  <c r="DF36" i="10"/>
  <c r="DE36" i="10"/>
  <c r="DD36" i="10"/>
  <c r="DC36" i="10"/>
  <c r="DP35" i="10"/>
  <c r="W37" i="33" s="1"/>
  <c r="DO35" i="10"/>
  <c r="V37" i="33" s="1"/>
  <c r="DN35" i="10"/>
  <c r="U37" i="33" s="1"/>
  <c r="DM35" i="10"/>
  <c r="T37" i="33" s="1"/>
  <c r="DL35" i="10"/>
  <c r="S37" i="33" s="1"/>
  <c r="DK35" i="10"/>
  <c r="R37" i="33" s="1"/>
  <c r="DJ35" i="10"/>
  <c r="Q37" i="33" s="1"/>
  <c r="DI35" i="10"/>
  <c r="P37" i="33" s="1"/>
  <c r="DH35" i="10"/>
  <c r="DG35" i="10"/>
  <c r="DF35" i="10"/>
  <c r="DE35" i="10"/>
  <c r="DD35" i="10"/>
  <c r="DC35" i="10"/>
  <c r="DP34" i="10"/>
  <c r="W36" i="33" s="1"/>
  <c r="DO34" i="10"/>
  <c r="V36" i="33" s="1"/>
  <c r="DN34" i="10"/>
  <c r="U36" i="33" s="1"/>
  <c r="DM34" i="10"/>
  <c r="T36" i="33" s="1"/>
  <c r="DL34" i="10"/>
  <c r="S36" i="33" s="1"/>
  <c r="DK34" i="10"/>
  <c r="R36" i="33" s="1"/>
  <c r="DJ34" i="10"/>
  <c r="Q36" i="33" s="1"/>
  <c r="DI34" i="10"/>
  <c r="P36" i="33" s="1"/>
  <c r="DH34" i="10"/>
  <c r="DG34" i="10"/>
  <c r="DF34" i="10"/>
  <c r="DE34" i="10"/>
  <c r="DD34" i="10"/>
  <c r="DC34" i="10"/>
  <c r="DP33" i="10"/>
  <c r="W35" i="33" s="1"/>
  <c r="DO33" i="10"/>
  <c r="V35" i="33" s="1"/>
  <c r="DN33" i="10"/>
  <c r="U35" i="33" s="1"/>
  <c r="DM33" i="10"/>
  <c r="T35" i="33" s="1"/>
  <c r="DL33" i="10"/>
  <c r="S35" i="33" s="1"/>
  <c r="DK33" i="10"/>
  <c r="R35" i="33" s="1"/>
  <c r="DJ33" i="10"/>
  <c r="Q35" i="33" s="1"/>
  <c r="DI33" i="10"/>
  <c r="P35" i="33" s="1"/>
  <c r="DH33" i="10"/>
  <c r="DG33" i="10"/>
  <c r="DF33" i="10"/>
  <c r="DE33" i="10"/>
  <c r="DD33" i="10"/>
  <c r="DC33" i="10"/>
  <c r="DP32" i="10"/>
  <c r="W34" i="33" s="1"/>
  <c r="DO32" i="10"/>
  <c r="V34" i="33" s="1"/>
  <c r="DN32" i="10"/>
  <c r="U34" i="33" s="1"/>
  <c r="DM32" i="10"/>
  <c r="T34" i="33" s="1"/>
  <c r="DL32" i="10"/>
  <c r="S34" i="33" s="1"/>
  <c r="DK32" i="10"/>
  <c r="R34" i="33" s="1"/>
  <c r="DJ32" i="10"/>
  <c r="Q34" i="33" s="1"/>
  <c r="DI32" i="10"/>
  <c r="P34" i="33" s="1"/>
  <c r="DH32" i="10"/>
  <c r="DG32" i="10"/>
  <c r="DF32" i="10"/>
  <c r="DE32" i="10"/>
  <c r="DD32" i="10"/>
  <c r="DC32" i="10"/>
  <c r="DP31" i="10"/>
  <c r="W33" i="33" s="1"/>
  <c r="DO31" i="10"/>
  <c r="V33" i="33" s="1"/>
  <c r="DN31" i="10"/>
  <c r="U33" i="33" s="1"/>
  <c r="DM31" i="10"/>
  <c r="T33" i="33" s="1"/>
  <c r="DL31" i="10"/>
  <c r="S33" i="33" s="1"/>
  <c r="DK31" i="10"/>
  <c r="R33" i="33" s="1"/>
  <c r="DJ31" i="10"/>
  <c r="Q33" i="33" s="1"/>
  <c r="DI31" i="10"/>
  <c r="P33" i="33" s="1"/>
  <c r="DH31" i="10"/>
  <c r="DG31" i="10"/>
  <c r="DF31" i="10"/>
  <c r="DE31" i="10"/>
  <c r="DD31" i="10"/>
  <c r="DC31" i="10"/>
  <c r="DP30" i="10"/>
  <c r="W32" i="33" s="1"/>
  <c r="DO30" i="10"/>
  <c r="V32" i="33" s="1"/>
  <c r="DN30" i="10"/>
  <c r="U32" i="33" s="1"/>
  <c r="DM30" i="10"/>
  <c r="T32" i="33" s="1"/>
  <c r="DL30" i="10"/>
  <c r="S32" i="33" s="1"/>
  <c r="DK30" i="10"/>
  <c r="R32" i="33" s="1"/>
  <c r="DJ30" i="10"/>
  <c r="Q32" i="33" s="1"/>
  <c r="DI30" i="10"/>
  <c r="P32" i="33" s="1"/>
  <c r="DH30" i="10"/>
  <c r="DG30" i="10"/>
  <c r="DF30" i="10"/>
  <c r="DE30" i="10"/>
  <c r="DD30" i="10"/>
  <c r="DC30" i="10"/>
  <c r="DP29" i="10"/>
  <c r="W31" i="33" s="1"/>
  <c r="DO29" i="10"/>
  <c r="V31" i="33" s="1"/>
  <c r="DN29" i="10"/>
  <c r="U31" i="33" s="1"/>
  <c r="DM29" i="10"/>
  <c r="T31" i="33" s="1"/>
  <c r="DL29" i="10"/>
  <c r="S31" i="33" s="1"/>
  <c r="DK29" i="10"/>
  <c r="R31" i="33" s="1"/>
  <c r="DJ29" i="10"/>
  <c r="Q31" i="33" s="1"/>
  <c r="DI29" i="10"/>
  <c r="P31" i="33" s="1"/>
  <c r="DH29" i="10"/>
  <c r="DG29" i="10"/>
  <c r="DF29" i="10"/>
  <c r="DE29" i="10"/>
  <c r="DD29" i="10"/>
  <c r="DC29" i="10"/>
  <c r="DP28" i="10"/>
  <c r="W30" i="33" s="1"/>
  <c r="DO28" i="10"/>
  <c r="V30" i="33" s="1"/>
  <c r="DN28" i="10"/>
  <c r="U30" i="33" s="1"/>
  <c r="DM28" i="10"/>
  <c r="T30" i="33" s="1"/>
  <c r="DL28" i="10"/>
  <c r="S30" i="33" s="1"/>
  <c r="DK28" i="10"/>
  <c r="R30" i="33" s="1"/>
  <c r="DJ28" i="10"/>
  <c r="Q30" i="33" s="1"/>
  <c r="DI28" i="10"/>
  <c r="P30" i="33" s="1"/>
  <c r="DH28" i="10"/>
  <c r="DG28" i="10"/>
  <c r="DF28" i="10"/>
  <c r="DE28" i="10"/>
  <c r="DD28" i="10"/>
  <c r="DC28" i="10"/>
  <c r="DP27" i="10"/>
  <c r="W29" i="33" s="1"/>
  <c r="DO27" i="10"/>
  <c r="V29" i="33" s="1"/>
  <c r="DN27" i="10"/>
  <c r="U29" i="33" s="1"/>
  <c r="DM27" i="10"/>
  <c r="T29" i="33" s="1"/>
  <c r="DL27" i="10"/>
  <c r="S29" i="33" s="1"/>
  <c r="DK27" i="10"/>
  <c r="R29" i="33" s="1"/>
  <c r="DJ27" i="10"/>
  <c r="Q29" i="33" s="1"/>
  <c r="DI27" i="10"/>
  <c r="P29" i="33" s="1"/>
  <c r="DH27" i="10"/>
  <c r="DG27" i="10"/>
  <c r="DF27" i="10"/>
  <c r="DE27" i="10"/>
  <c r="DD27" i="10"/>
  <c r="DC27" i="10"/>
  <c r="DP26" i="10"/>
  <c r="W28" i="33" s="1"/>
  <c r="DO26" i="10"/>
  <c r="V28" i="33" s="1"/>
  <c r="DN26" i="10"/>
  <c r="U28" i="33" s="1"/>
  <c r="DM26" i="10"/>
  <c r="T28" i="33" s="1"/>
  <c r="DL26" i="10"/>
  <c r="S28" i="33" s="1"/>
  <c r="DK26" i="10"/>
  <c r="R28" i="33" s="1"/>
  <c r="DJ26" i="10"/>
  <c r="Q28" i="33" s="1"/>
  <c r="DI26" i="10"/>
  <c r="P28" i="33" s="1"/>
  <c r="DH26" i="10"/>
  <c r="DG26" i="10"/>
  <c r="DF26" i="10"/>
  <c r="DE26" i="10"/>
  <c r="DD26" i="10"/>
  <c r="DC26" i="10"/>
  <c r="DP25" i="10"/>
  <c r="W27" i="33" s="1"/>
  <c r="DO25" i="10"/>
  <c r="V27" i="33" s="1"/>
  <c r="DN25" i="10"/>
  <c r="U27" i="33" s="1"/>
  <c r="DM25" i="10"/>
  <c r="T27" i="33" s="1"/>
  <c r="DL25" i="10"/>
  <c r="S27" i="33" s="1"/>
  <c r="DK25" i="10"/>
  <c r="R27" i="33" s="1"/>
  <c r="DJ25" i="10"/>
  <c r="Q27" i="33" s="1"/>
  <c r="DI25" i="10"/>
  <c r="P27" i="33" s="1"/>
  <c r="DH25" i="10"/>
  <c r="DG25" i="10"/>
  <c r="DF25" i="10"/>
  <c r="DE25" i="10"/>
  <c r="DD25" i="10"/>
  <c r="DC25" i="10"/>
  <c r="DP24" i="10"/>
  <c r="W26" i="33" s="1"/>
  <c r="DO24" i="10"/>
  <c r="V26" i="33" s="1"/>
  <c r="DN24" i="10"/>
  <c r="U26" i="33" s="1"/>
  <c r="DM24" i="10"/>
  <c r="T26" i="33" s="1"/>
  <c r="DL24" i="10"/>
  <c r="S26" i="33" s="1"/>
  <c r="DK24" i="10"/>
  <c r="R26" i="33" s="1"/>
  <c r="DJ24" i="10"/>
  <c r="Q26" i="33" s="1"/>
  <c r="DI24" i="10"/>
  <c r="P26" i="33" s="1"/>
  <c r="DH24" i="10"/>
  <c r="DG24" i="10"/>
  <c r="DF24" i="10"/>
  <c r="DE24" i="10"/>
  <c r="DD24" i="10"/>
  <c r="DC24" i="10"/>
  <c r="DP23" i="10"/>
  <c r="W25" i="33" s="1"/>
  <c r="DO23" i="10"/>
  <c r="V25" i="33" s="1"/>
  <c r="DN23" i="10"/>
  <c r="U25" i="33" s="1"/>
  <c r="DM23" i="10"/>
  <c r="T25" i="33" s="1"/>
  <c r="DL23" i="10"/>
  <c r="S25" i="33" s="1"/>
  <c r="DK23" i="10"/>
  <c r="R25" i="33" s="1"/>
  <c r="DJ23" i="10"/>
  <c r="Q25" i="33" s="1"/>
  <c r="DI23" i="10"/>
  <c r="P25" i="33" s="1"/>
  <c r="DH23" i="10"/>
  <c r="DG23" i="10"/>
  <c r="DF23" i="10"/>
  <c r="DE23" i="10"/>
  <c r="DD23" i="10"/>
  <c r="DC23" i="10"/>
  <c r="DP22" i="10"/>
  <c r="W24" i="33" s="1"/>
  <c r="DO22" i="10"/>
  <c r="V24" i="33" s="1"/>
  <c r="DN22" i="10"/>
  <c r="U24" i="33" s="1"/>
  <c r="DM22" i="10"/>
  <c r="T24" i="33" s="1"/>
  <c r="DL22" i="10"/>
  <c r="S24" i="33" s="1"/>
  <c r="DK22" i="10"/>
  <c r="R24" i="33" s="1"/>
  <c r="DJ22" i="10"/>
  <c r="Q24" i="33" s="1"/>
  <c r="DI22" i="10"/>
  <c r="P24" i="33" s="1"/>
  <c r="DH22" i="10"/>
  <c r="DG22" i="10"/>
  <c r="DF22" i="10"/>
  <c r="DE22" i="10"/>
  <c r="DD22" i="10"/>
  <c r="DC22" i="10"/>
  <c r="DP21" i="10"/>
  <c r="W23" i="33" s="1"/>
  <c r="DO21" i="10"/>
  <c r="V23" i="33" s="1"/>
  <c r="DN21" i="10"/>
  <c r="U23" i="33" s="1"/>
  <c r="DM21" i="10"/>
  <c r="T23" i="33" s="1"/>
  <c r="DL21" i="10"/>
  <c r="S23" i="33" s="1"/>
  <c r="DK21" i="10"/>
  <c r="R23" i="33" s="1"/>
  <c r="DJ21" i="10"/>
  <c r="Q23" i="33" s="1"/>
  <c r="DI21" i="10"/>
  <c r="P23" i="33" s="1"/>
  <c r="DH21" i="10"/>
  <c r="DG21" i="10"/>
  <c r="DF21" i="10"/>
  <c r="DE21" i="10"/>
  <c r="DD21" i="10"/>
  <c r="DC21" i="10"/>
  <c r="DP20" i="10"/>
  <c r="W22" i="33" s="1"/>
  <c r="DO20" i="10"/>
  <c r="V22" i="33" s="1"/>
  <c r="DN20" i="10"/>
  <c r="U22" i="33" s="1"/>
  <c r="DM20" i="10"/>
  <c r="T22" i="33" s="1"/>
  <c r="DL20" i="10"/>
  <c r="S22" i="33" s="1"/>
  <c r="DK20" i="10"/>
  <c r="R22" i="33" s="1"/>
  <c r="DJ20" i="10"/>
  <c r="Q22" i="33" s="1"/>
  <c r="DI20" i="10"/>
  <c r="P22" i="33" s="1"/>
  <c r="DH20" i="10"/>
  <c r="DG20" i="10"/>
  <c r="DF20" i="10"/>
  <c r="DE20" i="10"/>
  <c r="DD20" i="10"/>
  <c r="DC20" i="10"/>
  <c r="DP19" i="10"/>
  <c r="W21" i="33" s="1"/>
  <c r="DO19" i="10"/>
  <c r="V21" i="33" s="1"/>
  <c r="DN19" i="10"/>
  <c r="U21" i="33" s="1"/>
  <c r="DM19" i="10"/>
  <c r="T21" i="33" s="1"/>
  <c r="DL19" i="10"/>
  <c r="S21" i="33" s="1"/>
  <c r="DK19" i="10"/>
  <c r="R21" i="33" s="1"/>
  <c r="DJ19" i="10"/>
  <c r="Q21" i="33" s="1"/>
  <c r="DI19" i="10"/>
  <c r="P21" i="33" s="1"/>
  <c r="DH19" i="10"/>
  <c r="DG19" i="10"/>
  <c r="DF19" i="10"/>
  <c r="DE19" i="10"/>
  <c r="DD19" i="10"/>
  <c r="DC19" i="10"/>
  <c r="DP18" i="10"/>
  <c r="W20" i="33" s="1"/>
  <c r="DO18" i="10"/>
  <c r="V20" i="33" s="1"/>
  <c r="DN18" i="10"/>
  <c r="U20" i="33" s="1"/>
  <c r="DM18" i="10"/>
  <c r="T20" i="33" s="1"/>
  <c r="DL18" i="10"/>
  <c r="S20" i="33" s="1"/>
  <c r="DK18" i="10"/>
  <c r="R20" i="33" s="1"/>
  <c r="DJ18" i="10"/>
  <c r="Q20" i="33" s="1"/>
  <c r="DI18" i="10"/>
  <c r="P20" i="33" s="1"/>
  <c r="DH18" i="10"/>
  <c r="DG18" i="10"/>
  <c r="DF18" i="10"/>
  <c r="DE18" i="10"/>
  <c r="DD18" i="10"/>
  <c r="DC18" i="10"/>
  <c r="DP17" i="10"/>
  <c r="W19" i="33" s="1"/>
  <c r="DO17" i="10"/>
  <c r="V19" i="33" s="1"/>
  <c r="DN17" i="10"/>
  <c r="U19" i="33" s="1"/>
  <c r="DM17" i="10"/>
  <c r="T19" i="33" s="1"/>
  <c r="DL17" i="10"/>
  <c r="S19" i="33" s="1"/>
  <c r="DK17" i="10"/>
  <c r="R19" i="33" s="1"/>
  <c r="DJ17" i="10"/>
  <c r="Q19" i="33" s="1"/>
  <c r="DI17" i="10"/>
  <c r="P19" i="33" s="1"/>
  <c r="DH17" i="10"/>
  <c r="DG17" i="10"/>
  <c r="DF17" i="10"/>
  <c r="DE17" i="10"/>
  <c r="DD17" i="10"/>
  <c r="DC17" i="10"/>
  <c r="J5" i="33"/>
  <c r="K5" i="33"/>
  <c r="L5" i="33"/>
  <c r="M5" i="33"/>
  <c r="N5" i="33"/>
  <c r="K6" i="33"/>
  <c r="L6" i="33"/>
  <c r="K7" i="33"/>
  <c r="L7" i="33"/>
  <c r="C24" i="21"/>
  <c r="D20" i="24"/>
  <c r="D49" i="31"/>
  <c r="D22" i="34"/>
  <c r="D38" i="34"/>
  <c r="D54" i="34"/>
  <c r="C38" i="25"/>
  <c r="C54" i="25"/>
  <c r="D57" i="33"/>
  <c r="C52" i="21"/>
  <c r="D53" i="12"/>
  <c r="D50" i="29"/>
  <c r="D48" i="24"/>
  <c r="D49" i="34"/>
  <c r="D48" i="33"/>
  <c r="D46" i="34"/>
  <c r="D45" i="12"/>
  <c r="D44" i="32"/>
  <c r="D44" i="33"/>
  <c r="D42" i="12"/>
  <c r="D41" i="34"/>
  <c r="C36" i="21"/>
  <c r="D37" i="12"/>
  <c r="D34" i="29"/>
  <c r="D35" i="32"/>
  <c r="D32" i="24"/>
  <c r="C33" i="25"/>
  <c r="C30" i="25"/>
  <c r="D29" i="12"/>
  <c r="D26" i="12"/>
  <c r="D25" i="34"/>
  <c r="C24" i="28"/>
  <c r="C20" i="21"/>
  <c r="D21" i="12"/>
  <c r="D18" i="29"/>
  <c r="D19" i="32"/>
  <c r="D16" i="24"/>
  <c r="C17" i="25"/>
  <c r="D17" i="31"/>
  <c r="D15" i="33"/>
  <c r="D13" i="12"/>
  <c r="D6" i="29"/>
  <c r="D10" i="12"/>
  <c r="C7" i="28"/>
  <c r="C25" i="25" l="1"/>
  <c r="C50" i="25"/>
  <c r="C37" i="25"/>
  <c r="C22" i="25"/>
  <c r="D50" i="12"/>
  <c r="D34" i="12"/>
  <c r="D18" i="12"/>
  <c r="D33" i="34"/>
  <c r="D17" i="34"/>
  <c r="C56" i="30"/>
  <c r="C46" i="25"/>
  <c r="D30" i="34"/>
  <c r="D14" i="34"/>
  <c r="D52" i="24"/>
  <c r="C24" i="30"/>
  <c r="C42" i="25"/>
  <c r="C14" i="25"/>
  <c r="D19" i="33"/>
  <c r="C9" i="30"/>
  <c r="D7" i="29"/>
  <c r="D10" i="31"/>
  <c r="C7" i="21"/>
  <c r="D7" i="24"/>
  <c r="D10" i="33"/>
  <c r="D9" i="32"/>
  <c r="C9" i="28"/>
  <c r="D9" i="34"/>
  <c r="D9" i="12"/>
  <c r="C9" i="25"/>
  <c r="C9" i="21"/>
  <c r="D9" i="24"/>
  <c r="D12" i="33"/>
  <c r="C11" i="30"/>
  <c r="D9" i="29"/>
  <c r="D12" i="31"/>
  <c r="D11" i="34"/>
  <c r="D11" i="12"/>
  <c r="C11" i="25"/>
  <c r="D11" i="32"/>
  <c r="C11" i="28"/>
  <c r="C13" i="21"/>
  <c r="D13" i="24"/>
  <c r="D16" i="33"/>
  <c r="C15" i="30"/>
  <c r="D13" i="29"/>
  <c r="D16" i="31"/>
  <c r="D15" i="34"/>
  <c r="D15" i="12"/>
  <c r="C15" i="25"/>
  <c r="C25" i="21"/>
  <c r="D25" i="24"/>
  <c r="C27" i="30"/>
  <c r="D25" i="29"/>
  <c r="D28" i="31"/>
  <c r="D27" i="34"/>
  <c r="D27" i="12"/>
  <c r="C27" i="25"/>
  <c r="C37" i="21"/>
  <c r="D37" i="24"/>
  <c r="C39" i="30"/>
  <c r="D37" i="29"/>
  <c r="D40" i="31"/>
  <c r="D39" i="34"/>
  <c r="D39" i="12"/>
  <c r="C39" i="25"/>
  <c r="C49" i="21"/>
  <c r="D49" i="24"/>
  <c r="C51" i="30"/>
  <c r="D49" i="29"/>
  <c r="D52" i="31"/>
  <c r="D51" i="34"/>
  <c r="D51" i="12"/>
  <c r="C51" i="25"/>
  <c r="C51" i="28"/>
  <c r="C27" i="28"/>
  <c r="D39" i="32"/>
  <c r="D52" i="33"/>
  <c r="D28" i="33"/>
  <c r="C18" i="21"/>
  <c r="D18" i="24"/>
  <c r="D21" i="33"/>
  <c r="C20" i="30"/>
  <c r="D20" i="34"/>
  <c r="D20" i="12"/>
  <c r="C20" i="25"/>
  <c r="C30" i="21"/>
  <c r="D30" i="24"/>
  <c r="C32" i="30"/>
  <c r="D30" i="29"/>
  <c r="D32" i="34"/>
  <c r="D32" i="12"/>
  <c r="C32" i="25"/>
  <c r="C46" i="21"/>
  <c r="D46" i="24"/>
  <c r="C48" i="30"/>
  <c r="D46" i="29"/>
  <c r="D48" i="34"/>
  <c r="D48" i="12"/>
  <c r="C48" i="28"/>
  <c r="D20" i="32"/>
  <c r="C44" i="30"/>
  <c r="C6" i="21"/>
  <c r="D6" i="24"/>
  <c r="D9" i="33"/>
  <c r="D9" i="31"/>
  <c r="D8" i="34"/>
  <c r="D8" i="12"/>
  <c r="C8" i="25"/>
  <c r="C21" i="21"/>
  <c r="D21" i="24"/>
  <c r="D24" i="33"/>
  <c r="C23" i="30"/>
  <c r="D21" i="29"/>
  <c r="D24" i="31"/>
  <c r="D23" i="34"/>
  <c r="D23" i="12"/>
  <c r="C23" i="25"/>
  <c r="C29" i="21"/>
  <c r="D29" i="24"/>
  <c r="C31" i="30"/>
  <c r="D29" i="29"/>
  <c r="D32" i="31"/>
  <c r="D31" i="34"/>
  <c r="D31" i="12"/>
  <c r="C31" i="25"/>
  <c r="C41" i="21"/>
  <c r="D41" i="24"/>
  <c r="C43" i="30"/>
  <c r="D41" i="29"/>
  <c r="D44" i="31"/>
  <c r="D43" i="34"/>
  <c r="D43" i="12"/>
  <c r="C53" i="21"/>
  <c r="D53" i="24"/>
  <c r="C55" i="30"/>
  <c r="D53" i="29"/>
  <c r="D56" i="31"/>
  <c r="D55" i="34"/>
  <c r="D55" i="12"/>
  <c r="C47" i="25"/>
  <c r="C43" i="28"/>
  <c r="C19" i="28"/>
  <c r="D55" i="32"/>
  <c r="D31" i="32"/>
  <c r="D15" i="32"/>
  <c r="D36" i="33"/>
  <c r="C14" i="21"/>
  <c r="D14" i="24"/>
  <c r="D17" i="33"/>
  <c r="C16" i="30"/>
  <c r="D14" i="29"/>
  <c r="D16" i="34"/>
  <c r="D16" i="12"/>
  <c r="C16" i="25"/>
  <c r="C26" i="21"/>
  <c r="D26" i="24"/>
  <c r="D26" i="29"/>
  <c r="D29" i="31"/>
  <c r="D28" i="34"/>
  <c r="D28" i="12"/>
  <c r="C28" i="25"/>
  <c r="C38" i="21"/>
  <c r="D38" i="24"/>
  <c r="D41" i="31"/>
  <c r="D40" i="34"/>
  <c r="D40" i="12"/>
  <c r="C50" i="21"/>
  <c r="D50" i="24"/>
  <c r="C52" i="30"/>
  <c r="D52" i="34"/>
  <c r="D52" i="12"/>
  <c r="C40" i="28"/>
  <c r="C8" i="28"/>
  <c r="D49" i="33"/>
  <c r="D33" i="33"/>
  <c r="D37" i="31"/>
  <c r="C10" i="30"/>
  <c r="D8" i="29"/>
  <c r="D11" i="31"/>
  <c r="D8" i="24"/>
  <c r="D11" i="33"/>
  <c r="D10" i="32"/>
  <c r="C10" i="28"/>
  <c r="C13" i="30"/>
  <c r="D11" i="29"/>
  <c r="D14" i="31"/>
  <c r="C11" i="21"/>
  <c r="D11" i="24"/>
  <c r="D14" i="33"/>
  <c r="D13" i="32"/>
  <c r="C13" i="28"/>
  <c r="C17" i="30"/>
  <c r="D15" i="29"/>
  <c r="D18" i="31"/>
  <c r="C15" i="21"/>
  <c r="D15" i="24"/>
  <c r="D18" i="33"/>
  <c r="D17" i="32"/>
  <c r="C17" i="28"/>
  <c r="C21" i="30"/>
  <c r="D19" i="29"/>
  <c r="D22" i="31"/>
  <c r="C19" i="21"/>
  <c r="D19" i="24"/>
  <c r="D22" i="33"/>
  <c r="D21" i="32"/>
  <c r="C21" i="28"/>
  <c r="C25" i="30"/>
  <c r="D23" i="29"/>
  <c r="D26" i="31"/>
  <c r="C23" i="21"/>
  <c r="D23" i="24"/>
  <c r="D26" i="33"/>
  <c r="D25" i="32"/>
  <c r="C25" i="28"/>
  <c r="C29" i="30"/>
  <c r="D27" i="29"/>
  <c r="D30" i="31"/>
  <c r="C27" i="21"/>
  <c r="D27" i="24"/>
  <c r="D30" i="33"/>
  <c r="D29" i="32"/>
  <c r="C29" i="28"/>
  <c r="C33" i="30"/>
  <c r="D31" i="29"/>
  <c r="D34" i="31"/>
  <c r="C31" i="21"/>
  <c r="D31" i="24"/>
  <c r="D34" i="33"/>
  <c r="D33" i="32"/>
  <c r="C33" i="28"/>
  <c r="C37" i="30"/>
  <c r="D35" i="29"/>
  <c r="D38" i="31"/>
  <c r="C35" i="21"/>
  <c r="D35" i="24"/>
  <c r="D38" i="33"/>
  <c r="D37" i="32"/>
  <c r="C37" i="28"/>
  <c r="C41" i="30"/>
  <c r="D39" i="29"/>
  <c r="D42" i="31"/>
  <c r="C39" i="21"/>
  <c r="D39" i="24"/>
  <c r="D42" i="33"/>
  <c r="D41" i="32"/>
  <c r="C41" i="28"/>
  <c r="C45" i="30"/>
  <c r="D43" i="29"/>
  <c r="D46" i="31"/>
  <c r="C43" i="21"/>
  <c r="D43" i="24"/>
  <c r="D46" i="33"/>
  <c r="D45" i="32"/>
  <c r="C45" i="28"/>
  <c r="C49" i="30"/>
  <c r="D47" i="29"/>
  <c r="D50" i="31"/>
  <c r="C47" i="21"/>
  <c r="D47" i="24"/>
  <c r="D50" i="33"/>
  <c r="D49" i="32"/>
  <c r="C49" i="28"/>
  <c r="C53" i="30"/>
  <c r="D51" i="29"/>
  <c r="D54" i="31"/>
  <c r="C51" i="21"/>
  <c r="D51" i="24"/>
  <c r="D54" i="33"/>
  <c r="D53" i="32"/>
  <c r="C53" i="28"/>
  <c r="C53" i="25"/>
  <c r="C49" i="25"/>
  <c r="C45" i="25"/>
  <c r="C41" i="25"/>
  <c r="C36" i="25"/>
  <c r="C29" i="25"/>
  <c r="C21" i="25"/>
  <c r="C13" i="25"/>
  <c r="C55" i="28"/>
  <c r="C47" i="28"/>
  <c r="C39" i="28"/>
  <c r="C31" i="28"/>
  <c r="C23" i="28"/>
  <c r="C15" i="28"/>
  <c r="D49" i="12"/>
  <c r="D41" i="12"/>
  <c r="D33" i="12"/>
  <c r="D25" i="12"/>
  <c r="D17" i="12"/>
  <c r="D51" i="32"/>
  <c r="D43" i="32"/>
  <c r="D27" i="32"/>
  <c r="D53" i="34"/>
  <c r="D45" i="34"/>
  <c r="D37" i="34"/>
  <c r="D29" i="34"/>
  <c r="D21" i="34"/>
  <c r="D13" i="34"/>
  <c r="D56" i="33"/>
  <c r="D40" i="33"/>
  <c r="D32" i="33"/>
  <c r="D33" i="31"/>
  <c r="C40" i="30"/>
  <c r="C8" i="30"/>
  <c r="C5" i="21"/>
  <c r="D5" i="24"/>
  <c r="D8" i="33"/>
  <c r="C7" i="30"/>
  <c r="D5" i="29"/>
  <c r="D8" i="31"/>
  <c r="D7" i="34"/>
  <c r="D7" i="12"/>
  <c r="C7" i="25"/>
  <c r="C17" i="21"/>
  <c r="D17" i="24"/>
  <c r="D20" i="33"/>
  <c r="C19" i="30"/>
  <c r="D17" i="29"/>
  <c r="D20" i="31"/>
  <c r="D19" i="34"/>
  <c r="D19" i="12"/>
  <c r="C19" i="25"/>
  <c r="C33" i="21"/>
  <c r="D33" i="24"/>
  <c r="C35" i="30"/>
  <c r="D33" i="29"/>
  <c r="D36" i="31"/>
  <c r="D35" i="34"/>
  <c r="D35" i="12"/>
  <c r="C35" i="25"/>
  <c r="C45" i="21"/>
  <c r="D45" i="24"/>
  <c r="C47" i="30"/>
  <c r="D45" i="29"/>
  <c r="D48" i="31"/>
  <c r="D47" i="34"/>
  <c r="D47" i="12"/>
  <c r="C55" i="25"/>
  <c r="C43" i="25"/>
  <c r="C35" i="28"/>
  <c r="D47" i="32"/>
  <c r="D23" i="32"/>
  <c r="D7" i="32"/>
  <c r="C10" i="21"/>
  <c r="D10" i="24"/>
  <c r="D13" i="33"/>
  <c r="D10" i="29"/>
  <c r="D13" i="31"/>
  <c r="D12" i="34"/>
  <c r="D12" i="12"/>
  <c r="C12" i="25"/>
  <c r="C22" i="21"/>
  <c r="D22" i="24"/>
  <c r="D25" i="33"/>
  <c r="D25" i="31"/>
  <c r="D24" i="34"/>
  <c r="D24" i="12"/>
  <c r="C24" i="25"/>
  <c r="C34" i="21"/>
  <c r="D34" i="24"/>
  <c r="C36" i="30"/>
  <c r="D36" i="34"/>
  <c r="D36" i="12"/>
  <c r="C42" i="21"/>
  <c r="D42" i="24"/>
  <c r="D42" i="29"/>
  <c r="D45" i="31"/>
  <c r="D44" i="34"/>
  <c r="D44" i="12"/>
  <c r="C54" i="21"/>
  <c r="D54" i="24"/>
  <c r="D57" i="31"/>
  <c r="D56" i="34"/>
  <c r="D56" i="12"/>
  <c r="C56" i="28"/>
  <c r="C32" i="28"/>
  <c r="C16" i="28"/>
  <c r="D52" i="32"/>
  <c r="D36" i="32"/>
  <c r="D28" i="32"/>
  <c r="D12" i="32"/>
  <c r="D41" i="33"/>
  <c r="D38" i="29"/>
  <c r="C12" i="30"/>
  <c r="C14" i="30"/>
  <c r="D12" i="29"/>
  <c r="D15" i="31"/>
  <c r="C12" i="21"/>
  <c r="D12" i="24"/>
  <c r="D14" i="32"/>
  <c r="C14" i="28"/>
  <c r="C18" i="30"/>
  <c r="D16" i="29"/>
  <c r="D19" i="31"/>
  <c r="C16" i="21"/>
  <c r="D18" i="32"/>
  <c r="C18" i="28"/>
  <c r="C22" i="30"/>
  <c r="D20" i="29"/>
  <c r="D23" i="31"/>
  <c r="D23" i="33"/>
  <c r="D22" i="32"/>
  <c r="C22" i="28"/>
  <c r="C26" i="30"/>
  <c r="D24" i="29"/>
  <c r="D27" i="31"/>
  <c r="D24" i="24"/>
  <c r="D27" i="33"/>
  <c r="D26" i="32"/>
  <c r="C26" i="28"/>
  <c r="C30" i="30"/>
  <c r="D28" i="29"/>
  <c r="D31" i="31"/>
  <c r="C28" i="21"/>
  <c r="D28" i="24"/>
  <c r="D31" i="33"/>
  <c r="D30" i="32"/>
  <c r="C30" i="28"/>
  <c r="C34" i="30"/>
  <c r="D32" i="29"/>
  <c r="D35" i="31"/>
  <c r="C32" i="21"/>
  <c r="D35" i="33"/>
  <c r="D34" i="32"/>
  <c r="C34" i="28"/>
  <c r="C38" i="30"/>
  <c r="D36" i="29"/>
  <c r="D39" i="31"/>
  <c r="D39" i="33"/>
  <c r="D38" i="32"/>
  <c r="C38" i="28"/>
  <c r="C42" i="30"/>
  <c r="D40" i="29"/>
  <c r="D43" i="31"/>
  <c r="D40" i="24"/>
  <c r="D43" i="33"/>
  <c r="D42" i="32"/>
  <c r="C42" i="28"/>
  <c r="C46" i="30"/>
  <c r="D44" i="29"/>
  <c r="D47" i="31"/>
  <c r="C44" i="21"/>
  <c r="D44" i="24"/>
  <c r="D47" i="33"/>
  <c r="D46" i="32"/>
  <c r="C46" i="28"/>
  <c r="C50" i="30"/>
  <c r="D48" i="29"/>
  <c r="D51" i="31"/>
  <c r="C48" i="21"/>
  <c r="D51" i="33"/>
  <c r="D50" i="32"/>
  <c r="C50" i="28"/>
  <c r="C54" i="30"/>
  <c r="D52" i="29"/>
  <c r="D55" i="31"/>
  <c r="D55" i="33"/>
  <c r="D54" i="32"/>
  <c r="C54" i="28"/>
  <c r="C56" i="25"/>
  <c r="C52" i="25"/>
  <c r="C48" i="25"/>
  <c r="C44" i="25"/>
  <c r="C40" i="25"/>
  <c r="C34" i="25"/>
  <c r="C26" i="25"/>
  <c r="C18" i="25"/>
  <c r="C10" i="25"/>
  <c r="C52" i="28"/>
  <c r="C44" i="28"/>
  <c r="C36" i="28"/>
  <c r="C28" i="28"/>
  <c r="C20" i="28"/>
  <c r="C12" i="28"/>
  <c r="D54" i="12"/>
  <c r="D46" i="12"/>
  <c r="D38" i="12"/>
  <c r="D30" i="12"/>
  <c r="D22" i="12"/>
  <c r="D14" i="12"/>
  <c r="D56" i="32"/>
  <c r="D48" i="32"/>
  <c r="D40" i="32"/>
  <c r="D32" i="32"/>
  <c r="D24" i="32"/>
  <c r="D16" i="32"/>
  <c r="D8" i="32"/>
  <c r="D50" i="34"/>
  <c r="D42" i="34"/>
  <c r="D34" i="34"/>
  <c r="D26" i="34"/>
  <c r="D18" i="34"/>
  <c r="D10" i="34"/>
  <c r="D53" i="33"/>
  <c r="D45" i="33"/>
  <c r="D37" i="33"/>
  <c r="D29" i="33"/>
  <c r="D53" i="31"/>
  <c r="D21" i="31"/>
  <c r="D36" i="24"/>
  <c r="D54" i="29"/>
  <c r="D22" i="29"/>
  <c r="C40" i="21"/>
  <c r="C8" i="21"/>
  <c r="C28" i="30"/>
  <c r="D6" i="10"/>
  <c r="F29" i="14"/>
  <c r="E23" i="14"/>
  <c r="H23" i="14" s="1"/>
  <c r="E22" i="14"/>
  <c r="E21" i="14"/>
  <c r="H21" i="14" s="1"/>
  <c r="E20" i="14"/>
  <c r="H20" i="14" s="1"/>
  <c r="E19" i="14"/>
  <c r="H19" i="14" s="1"/>
  <c r="E18" i="14"/>
  <c r="E17" i="14"/>
  <c r="H17" i="14" s="1"/>
  <c r="E16" i="14"/>
  <c r="H16" i="14" s="1"/>
  <c r="H22" i="14"/>
  <c r="H18" i="14"/>
  <c r="N57" i="33"/>
  <c r="M57" i="33"/>
  <c r="L57" i="33"/>
  <c r="K57" i="33"/>
  <c r="J57" i="33"/>
  <c r="N56" i="33"/>
  <c r="M56" i="33"/>
  <c r="L56" i="33"/>
  <c r="K56" i="33"/>
  <c r="J56" i="33"/>
  <c r="N55" i="33"/>
  <c r="M55" i="33"/>
  <c r="L55" i="33"/>
  <c r="K55" i="33"/>
  <c r="J55" i="33"/>
  <c r="N54" i="33"/>
  <c r="M54" i="33"/>
  <c r="L54" i="33"/>
  <c r="K54" i="33"/>
  <c r="J54" i="33"/>
  <c r="N53" i="33"/>
  <c r="M53" i="33"/>
  <c r="L53" i="33"/>
  <c r="K53" i="33"/>
  <c r="J53" i="33"/>
  <c r="N52" i="33"/>
  <c r="M52" i="33"/>
  <c r="L52" i="33"/>
  <c r="K52" i="33"/>
  <c r="J52" i="33"/>
  <c r="N51" i="33"/>
  <c r="M51" i="33"/>
  <c r="L51" i="33"/>
  <c r="K51" i="33"/>
  <c r="J51" i="33"/>
  <c r="N50" i="33"/>
  <c r="M50" i="33"/>
  <c r="L50" i="33"/>
  <c r="K50" i="33"/>
  <c r="J50" i="33"/>
  <c r="N49" i="33"/>
  <c r="M49" i="33"/>
  <c r="L49" i="33"/>
  <c r="K49" i="33"/>
  <c r="J49" i="33"/>
  <c r="N48" i="33"/>
  <c r="M48" i="33"/>
  <c r="L48" i="33"/>
  <c r="K48" i="33"/>
  <c r="J48" i="33"/>
  <c r="N47" i="33"/>
  <c r="M47" i="33"/>
  <c r="L47" i="33"/>
  <c r="K47" i="33"/>
  <c r="J47" i="33"/>
  <c r="N46" i="33"/>
  <c r="M46" i="33"/>
  <c r="L46" i="33"/>
  <c r="K46" i="33"/>
  <c r="J46" i="33"/>
  <c r="N45" i="33"/>
  <c r="M45" i="33"/>
  <c r="L45" i="33"/>
  <c r="K45" i="33"/>
  <c r="J45" i="33"/>
  <c r="N44" i="33"/>
  <c r="M44" i="33"/>
  <c r="L44" i="33"/>
  <c r="K44" i="33"/>
  <c r="J44" i="33"/>
  <c r="N43" i="33"/>
  <c r="M43" i="33"/>
  <c r="L43" i="33"/>
  <c r="K43" i="33"/>
  <c r="J43" i="33"/>
  <c r="N42" i="33"/>
  <c r="M42" i="33"/>
  <c r="L42" i="33"/>
  <c r="K42" i="33"/>
  <c r="J42" i="33"/>
  <c r="N41" i="33"/>
  <c r="M41" i="33"/>
  <c r="L41" i="33"/>
  <c r="K41" i="33"/>
  <c r="J41" i="33"/>
  <c r="N40" i="33"/>
  <c r="M40" i="33"/>
  <c r="L40" i="33"/>
  <c r="K40" i="33"/>
  <c r="J40" i="33"/>
  <c r="N39" i="33"/>
  <c r="M39" i="33"/>
  <c r="L39" i="33"/>
  <c r="K39" i="33"/>
  <c r="J39" i="33"/>
  <c r="N38" i="33"/>
  <c r="M38" i="33"/>
  <c r="L38" i="33"/>
  <c r="K38" i="33"/>
  <c r="J38" i="33"/>
  <c r="N37" i="33"/>
  <c r="M37" i="33"/>
  <c r="L37" i="33"/>
  <c r="K37" i="33"/>
  <c r="J37" i="33"/>
  <c r="N36" i="33"/>
  <c r="M36" i="33"/>
  <c r="L36" i="33"/>
  <c r="K36" i="33"/>
  <c r="J36" i="33"/>
  <c r="N35" i="33"/>
  <c r="M35" i="33"/>
  <c r="L35" i="33"/>
  <c r="K35" i="33"/>
  <c r="J35" i="33"/>
  <c r="N34" i="33"/>
  <c r="M34" i="33"/>
  <c r="L34" i="33"/>
  <c r="K34" i="33"/>
  <c r="J34" i="33"/>
  <c r="N33" i="33"/>
  <c r="M33" i="33"/>
  <c r="L33" i="33"/>
  <c r="K33" i="33"/>
  <c r="J33" i="33"/>
  <c r="N32" i="33"/>
  <c r="M32" i="33"/>
  <c r="L32" i="33"/>
  <c r="K32" i="33"/>
  <c r="J32" i="33"/>
  <c r="N31" i="33"/>
  <c r="M31" i="33"/>
  <c r="L31" i="33"/>
  <c r="K31" i="33"/>
  <c r="J31" i="33"/>
  <c r="N30" i="33"/>
  <c r="M30" i="33"/>
  <c r="L30" i="33"/>
  <c r="K30" i="33"/>
  <c r="J30" i="33"/>
  <c r="N29" i="33"/>
  <c r="M29" i="33"/>
  <c r="L29" i="33"/>
  <c r="K29" i="33"/>
  <c r="J29" i="33"/>
  <c r="N28" i="33"/>
  <c r="M28" i="33"/>
  <c r="L28" i="33"/>
  <c r="K28" i="33"/>
  <c r="J28" i="33"/>
  <c r="N27" i="33"/>
  <c r="M27" i="33"/>
  <c r="L27" i="33"/>
  <c r="K27" i="33"/>
  <c r="J27" i="33"/>
  <c r="N26" i="33"/>
  <c r="M26" i="33"/>
  <c r="L26" i="33"/>
  <c r="K26" i="33"/>
  <c r="J26" i="33"/>
  <c r="N25" i="33"/>
  <c r="M25" i="33"/>
  <c r="L25" i="33"/>
  <c r="K25" i="33"/>
  <c r="J25" i="33"/>
  <c r="N24" i="33"/>
  <c r="M24" i="33"/>
  <c r="L24" i="33"/>
  <c r="K24" i="33"/>
  <c r="J24" i="33"/>
  <c r="N23" i="33"/>
  <c r="M23" i="33"/>
  <c r="L23" i="33"/>
  <c r="K23" i="33"/>
  <c r="J23" i="33"/>
  <c r="N22" i="33"/>
  <c r="M22" i="33"/>
  <c r="L22" i="33"/>
  <c r="K22" i="33"/>
  <c r="J22" i="33"/>
  <c r="N21" i="33"/>
  <c r="M21" i="33"/>
  <c r="L21" i="33"/>
  <c r="K21" i="33"/>
  <c r="J21" i="33"/>
  <c r="N20" i="33"/>
  <c r="M20" i="33"/>
  <c r="L20" i="33"/>
  <c r="K20" i="33"/>
  <c r="J20" i="33"/>
  <c r="N19" i="33"/>
  <c r="M19" i="33"/>
  <c r="L19" i="33"/>
  <c r="K19" i="33"/>
  <c r="J19" i="33"/>
  <c r="DC1" i="10"/>
  <c r="DH72" i="10"/>
  <c r="Z21" i="33" l="1"/>
  <c r="V20" i="32"/>
  <c r="V20" i="12"/>
  <c r="U20" i="34"/>
  <c r="U26" i="34"/>
  <c r="V26" i="12"/>
  <c r="Z27" i="33"/>
  <c r="V26" i="32"/>
  <c r="U30" i="34"/>
  <c r="V30" i="12"/>
  <c r="Z31" i="33"/>
  <c r="V30" i="32"/>
  <c r="Z37" i="33"/>
  <c r="V36" i="32"/>
  <c r="V36" i="12"/>
  <c r="U36" i="34"/>
  <c r="Z41" i="33"/>
  <c r="V40" i="32"/>
  <c r="U40" i="34"/>
  <c r="V40" i="12"/>
  <c r="Z45" i="33"/>
  <c r="V44" i="32"/>
  <c r="U44" i="34"/>
  <c r="V44" i="12"/>
  <c r="U50" i="34"/>
  <c r="V50" i="12"/>
  <c r="Z51" i="33"/>
  <c r="V50" i="32"/>
  <c r="Z57" i="33"/>
  <c r="V56" i="32"/>
  <c r="U56" i="34"/>
  <c r="V56" i="12"/>
  <c r="O20" i="33"/>
  <c r="T19" i="34"/>
  <c r="U19" i="32"/>
  <c r="U19" i="12"/>
  <c r="T21" i="34"/>
  <c r="O22" i="33"/>
  <c r="U21" i="12"/>
  <c r="U21" i="32"/>
  <c r="O24" i="33"/>
  <c r="T23" i="34"/>
  <c r="U23" i="32"/>
  <c r="U23" i="12"/>
  <c r="T25" i="34"/>
  <c r="O26" i="33"/>
  <c r="U25" i="12"/>
  <c r="U25" i="32"/>
  <c r="O28" i="33"/>
  <c r="T27" i="34"/>
  <c r="U27" i="32"/>
  <c r="U27" i="12"/>
  <c r="T29" i="34"/>
  <c r="O30" i="33"/>
  <c r="U29" i="12"/>
  <c r="U29" i="32"/>
  <c r="O32" i="33"/>
  <c r="T31" i="34"/>
  <c r="U31" i="32"/>
  <c r="U31" i="12"/>
  <c r="T33" i="34"/>
  <c r="O34" i="33"/>
  <c r="U33" i="12"/>
  <c r="U33" i="32"/>
  <c r="O36" i="33"/>
  <c r="T35" i="34"/>
  <c r="U35" i="32"/>
  <c r="U35" i="12"/>
  <c r="T37" i="34"/>
  <c r="O38" i="33"/>
  <c r="U37" i="12"/>
  <c r="U37" i="32"/>
  <c r="O40" i="33"/>
  <c r="T39" i="34"/>
  <c r="U39" i="32"/>
  <c r="U39" i="12"/>
  <c r="O42" i="33"/>
  <c r="T41" i="34"/>
  <c r="U41" i="12"/>
  <c r="U41" i="32"/>
  <c r="O44" i="33"/>
  <c r="U43" i="32"/>
  <c r="T43" i="34"/>
  <c r="U43" i="12"/>
  <c r="O46" i="33"/>
  <c r="T45" i="34"/>
  <c r="U45" i="12"/>
  <c r="U45" i="32"/>
  <c r="O48" i="33"/>
  <c r="U47" i="32"/>
  <c r="T47" i="34"/>
  <c r="U47" i="12"/>
  <c r="O50" i="33"/>
  <c r="T49" i="34"/>
  <c r="U49" i="12"/>
  <c r="U49" i="32"/>
  <c r="O52" i="33"/>
  <c r="U51" i="32"/>
  <c r="T51" i="34"/>
  <c r="U51" i="12"/>
  <c r="O54" i="33"/>
  <c r="T53" i="34"/>
  <c r="U53" i="12"/>
  <c r="U53" i="32"/>
  <c r="O56" i="33"/>
  <c r="U55" i="32"/>
  <c r="T55" i="34"/>
  <c r="U55" i="12"/>
  <c r="U18" i="34"/>
  <c r="V18" i="12"/>
  <c r="V18" i="32"/>
  <c r="Z19" i="33"/>
  <c r="Z25" i="33"/>
  <c r="V24" i="32"/>
  <c r="U24" i="34"/>
  <c r="V24" i="12"/>
  <c r="Z33" i="33"/>
  <c r="V32" i="32"/>
  <c r="V32" i="12"/>
  <c r="U32" i="34"/>
  <c r="U38" i="34"/>
  <c r="V38" i="12"/>
  <c r="V38" i="32"/>
  <c r="Z39" i="33"/>
  <c r="U46" i="34"/>
  <c r="V46" i="12"/>
  <c r="Z47" i="33"/>
  <c r="V46" i="32"/>
  <c r="Z53" i="33"/>
  <c r="V52" i="32"/>
  <c r="V52" i="12"/>
  <c r="U52" i="34"/>
  <c r="Z20" i="33"/>
  <c r="V19" i="32"/>
  <c r="U19" i="34"/>
  <c r="V19" i="12"/>
  <c r="U21" i="34"/>
  <c r="V21" i="12"/>
  <c r="Z22" i="33"/>
  <c r="V21" i="32"/>
  <c r="Z24" i="33"/>
  <c r="V23" i="32"/>
  <c r="U23" i="34"/>
  <c r="V23" i="12"/>
  <c r="U25" i="34"/>
  <c r="V25" i="12"/>
  <c r="Z26" i="33"/>
  <c r="V25" i="32"/>
  <c r="Z28" i="33"/>
  <c r="V27" i="32"/>
  <c r="U27" i="34"/>
  <c r="V27" i="12"/>
  <c r="U29" i="34"/>
  <c r="V29" i="12"/>
  <c r="Z30" i="33"/>
  <c r="V29" i="32"/>
  <c r="Z32" i="33"/>
  <c r="V31" i="32"/>
  <c r="U31" i="34"/>
  <c r="V31" i="12"/>
  <c r="U33" i="34"/>
  <c r="V33" i="12"/>
  <c r="Z34" i="33"/>
  <c r="V33" i="32"/>
  <c r="Z36" i="33"/>
  <c r="V35" i="32"/>
  <c r="U35" i="34"/>
  <c r="V35" i="12"/>
  <c r="U37" i="34"/>
  <c r="V37" i="12"/>
  <c r="Z38" i="33"/>
  <c r="V37" i="32"/>
  <c r="Z40" i="33"/>
  <c r="V39" i="32"/>
  <c r="U39" i="34"/>
  <c r="V39" i="12"/>
  <c r="U41" i="34"/>
  <c r="V41" i="12"/>
  <c r="Z42" i="33"/>
  <c r="V41" i="32"/>
  <c r="Z44" i="33"/>
  <c r="V43" i="32"/>
  <c r="U43" i="34"/>
  <c r="V43" i="12"/>
  <c r="U45" i="34"/>
  <c r="V45" i="12"/>
  <c r="Z46" i="33"/>
  <c r="V45" i="32"/>
  <c r="Z48" i="33"/>
  <c r="V47" i="32"/>
  <c r="U47" i="34"/>
  <c r="V47" i="12"/>
  <c r="U49" i="34"/>
  <c r="V49" i="12"/>
  <c r="Z50" i="33"/>
  <c r="V49" i="32"/>
  <c r="Z52" i="33"/>
  <c r="V51" i="32"/>
  <c r="U51" i="34"/>
  <c r="V51" i="12"/>
  <c r="U53" i="34"/>
  <c r="V53" i="12"/>
  <c r="Z54" i="33"/>
  <c r="V53" i="32"/>
  <c r="Z56" i="33"/>
  <c r="V55" i="32"/>
  <c r="U55" i="34"/>
  <c r="V55" i="12"/>
  <c r="U22" i="34"/>
  <c r="V22" i="12"/>
  <c r="V22" i="32"/>
  <c r="Z23" i="33"/>
  <c r="Z29" i="33"/>
  <c r="V28" i="32"/>
  <c r="U28" i="34"/>
  <c r="V28" i="12"/>
  <c r="U34" i="34"/>
  <c r="V34" i="12"/>
  <c r="V34" i="32"/>
  <c r="Z35" i="33"/>
  <c r="U42" i="34"/>
  <c r="V42" i="12"/>
  <c r="Z43" i="33"/>
  <c r="V42" i="32"/>
  <c r="Z49" i="33"/>
  <c r="V48" i="32"/>
  <c r="U48" i="34"/>
  <c r="V48" i="12"/>
  <c r="U54" i="34"/>
  <c r="V54" i="12"/>
  <c r="V54" i="32"/>
  <c r="Z55" i="33"/>
  <c r="T18" i="34"/>
  <c r="O19" i="33"/>
  <c r="U18" i="12"/>
  <c r="U18" i="32"/>
  <c r="O21" i="33"/>
  <c r="U20" i="12"/>
  <c r="T20" i="34"/>
  <c r="U20" i="32"/>
  <c r="T22" i="34"/>
  <c r="U22" i="32"/>
  <c r="O23" i="33"/>
  <c r="U22" i="12"/>
  <c r="O25" i="33"/>
  <c r="U24" i="32"/>
  <c r="T24" i="34"/>
  <c r="U24" i="12"/>
  <c r="T26" i="34"/>
  <c r="U26" i="12"/>
  <c r="O27" i="33"/>
  <c r="U26" i="32"/>
  <c r="O29" i="33"/>
  <c r="T28" i="34"/>
  <c r="U28" i="32"/>
  <c r="U28" i="12"/>
  <c r="T30" i="34"/>
  <c r="O31" i="33"/>
  <c r="U30" i="12"/>
  <c r="U30" i="32"/>
  <c r="O33" i="33"/>
  <c r="T32" i="34"/>
  <c r="U32" i="12"/>
  <c r="U32" i="32"/>
  <c r="T34" i="34"/>
  <c r="O35" i="33"/>
  <c r="U34" i="32"/>
  <c r="U34" i="12"/>
  <c r="O37" i="33"/>
  <c r="U36" i="12"/>
  <c r="T36" i="34"/>
  <c r="U36" i="32"/>
  <c r="O39" i="33"/>
  <c r="U38" i="12"/>
  <c r="T38" i="34"/>
  <c r="U38" i="32"/>
  <c r="O41" i="33"/>
  <c r="U40" i="32"/>
  <c r="T40" i="34"/>
  <c r="U40" i="12"/>
  <c r="T42" i="34"/>
  <c r="U42" i="12"/>
  <c r="U42" i="32"/>
  <c r="O43" i="33"/>
  <c r="O45" i="33"/>
  <c r="U44" i="32"/>
  <c r="T44" i="34"/>
  <c r="U44" i="12"/>
  <c r="U46" i="32"/>
  <c r="T46" i="34"/>
  <c r="U46" i="12"/>
  <c r="O47" i="33"/>
  <c r="O49" i="33"/>
  <c r="T48" i="34"/>
  <c r="U48" i="12"/>
  <c r="U48" i="32"/>
  <c r="O51" i="33"/>
  <c r="T50" i="34"/>
  <c r="U50" i="12"/>
  <c r="U50" i="32"/>
  <c r="O53" i="33"/>
  <c r="U52" i="32"/>
  <c r="T52" i="34"/>
  <c r="U52" i="12"/>
  <c r="O55" i="33"/>
  <c r="T54" i="34"/>
  <c r="U54" i="12"/>
  <c r="U54" i="32"/>
  <c r="O57" i="33"/>
  <c r="U56" i="32"/>
  <c r="T56" i="34"/>
  <c r="U56" i="12"/>
  <c r="C47" i="14"/>
  <c r="I11" i="14" l="1"/>
  <c r="H11" i="14"/>
  <c r="AC57" i="31" l="1"/>
  <c r="AB57" i="31"/>
  <c r="AA57" i="31"/>
  <c r="AC56" i="31"/>
  <c r="AB56" i="31"/>
  <c r="AA56" i="31"/>
  <c r="AC55" i="31"/>
  <c r="AB55" i="31"/>
  <c r="AA55" i="31"/>
  <c r="AC54" i="31"/>
  <c r="AB54" i="31"/>
  <c r="AA54" i="31"/>
  <c r="AC53" i="31"/>
  <c r="AB53" i="31"/>
  <c r="AA53" i="31"/>
  <c r="AC52" i="31"/>
  <c r="AB52" i="31"/>
  <c r="AA52" i="31"/>
  <c r="AC51" i="31"/>
  <c r="AB51" i="31"/>
  <c r="AA51" i="31"/>
  <c r="AC50" i="31"/>
  <c r="AB50" i="31"/>
  <c r="AA50" i="31"/>
  <c r="AC49" i="31"/>
  <c r="AB49" i="31"/>
  <c r="AA49" i="31"/>
  <c r="AC48" i="31"/>
  <c r="AB48" i="31"/>
  <c r="AA48" i="31"/>
  <c r="AC47" i="31"/>
  <c r="AB47" i="31"/>
  <c r="AA47" i="31"/>
  <c r="AC46" i="31"/>
  <c r="AB46" i="31"/>
  <c r="AA46" i="31"/>
  <c r="AC45" i="31"/>
  <c r="AB45" i="31"/>
  <c r="AA45" i="31"/>
  <c r="AC44" i="31"/>
  <c r="AB44" i="31"/>
  <c r="AA44" i="31"/>
  <c r="AC43" i="31"/>
  <c r="AB43" i="31"/>
  <c r="AA43" i="31"/>
  <c r="AC42" i="31"/>
  <c r="AB42" i="31"/>
  <c r="AA42" i="31"/>
  <c r="AC41" i="31"/>
  <c r="AB41" i="31"/>
  <c r="AA41" i="31"/>
  <c r="AC40" i="31"/>
  <c r="AB40" i="31"/>
  <c r="AA40" i="31"/>
  <c r="AC39" i="31"/>
  <c r="AB39" i="31"/>
  <c r="AA39" i="31"/>
  <c r="AC38" i="31"/>
  <c r="AB38" i="31"/>
  <c r="AA38" i="31"/>
  <c r="AC37" i="31"/>
  <c r="AB37" i="31"/>
  <c r="AA37" i="31"/>
  <c r="AC36" i="31"/>
  <c r="AB36" i="31"/>
  <c r="AA36" i="31"/>
  <c r="AC35" i="31"/>
  <c r="AB35" i="31"/>
  <c r="AA35" i="31"/>
  <c r="AC34" i="31"/>
  <c r="AB34" i="31"/>
  <c r="AA34" i="31"/>
  <c r="AC33" i="31"/>
  <c r="AB33" i="31"/>
  <c r="AA33" i="31"/>
  <c r="AC32" i="31"/>
  <c r="AB32" i="31"/>
  <c r="AA32" i="31"/>
  <c r="AC31" i="31"/>
  <c r="AB31" i="31"/>
  <c r="AA31" i="31"/>
  <c r="AC30" i="31"/>
  <c r="AB30" i="31"/>
  <c r="AA30" i="31"/>
  <c r="AC29" i="31"/>
  <c r="AB29" i="31"/>
  <c r="AA29" i="31"/>
  <c r="AC28" i="31"/>
  <c r="AB28" i="31"/>
  <c r="AA28" i="31"/>
  <c r="AC27" i="31"/>
  <c r="AB27" i="31"/>
  <c r="AA27" i="31"/>
  <c r="AC26" i="31"/>
  <c r="AB26" i="31"/>
  <c r="AA26" i="31"/>
  <c r="AC25" i="31"/>
  <c r="AB25" i="31"/>
  <c r="AA25" i="31"/>
  <c r="AC24" i="31"/>
  <c r="AB24" i="31"/>
  <c r="AA24" i="31"/>
  <c r="AC23" i="31"/>
  <c r="AB23" i="31"/>
  <c r="AA23" i="31"/>
  <c r="AC22" i="31"/>
  <c r="AB22" i="31"/>
  <c r="AA22" i="31"/>
  <c r="AC21" i="31"/>
  <c r="AB21" i="31"/>
  <c r="AA21" i="31"/>
  <c r="AC20" i="31"/>
  <c r="AB20" i="31"/>
  <c r="AA20" i="31"/>
  <c r="AC19" i="31"/>
  <c r="AB19" i="31"/>
  <c r="AA19" i="31"/>
  <c r="AC18" i="31"/>
  <c r="AB18" i="31"/>
  <c r="AA18" i="31"/>
  <c r="AC17" i="31"/>
  <c r="AB17" i="31"/>
  <c r="AA17" i="31"/>
  <c r="AC16" i="31"/>
  <c r="AB16" i="31"/>
  <c r="AA16" i="31"/>
  <c r="AC15" i="31"/>
  <c r="AB15" i="31"/>
  <c r="AA15" i="31"/>
  <c r="AC14" i="31"/>
  <c r="AB14" i="31"/>
  <c r="AA14" i="31"/>
  <c r="AC13" i="31"/>
  <c r="AB13" i="31"/>
  <c r="AA13" i="31"/>
  <c r="AA8" i="31"/>
  <c r="AB8" i="31"/>
  <c r="AC8" i="31"/>
  <c r="AA9" i="31"/>
  <c r="AB9" i="31"/>
  <c r="AC9" i="31"/>
  <c r="AA10" i="31"/>
  <c r="AB10" i="31"/>
  <c r="AC10" i="31"/>
  <c r="AA11" i="31"/>
  <c r="AB11" i="31"/>
  <c r="AC11" i="31"/>
  <c r="AA12" i="31"/>
  <c r="AB12" i="31"/>
  <c r="AC12" i="31"/>
  <c r="AC7" i="31"/>
  <c r="AB7" i="31"/>
  <c r="AA7" i="31" l="1"/>
  <c r="CJ1" i="10" l="1"/>
  <c r="D7" i="10" l="1"/>
  <c r="D49" i="10" l="1"/>
  <c r="A1" i="33" l="1"/>
  <c r="A1" i="34"/>
  <c r="O6" i="34"/>
  <c r="V56" i="34"/>
  <c r="C56" i="34"/>
  <c r="V55" i="34"/>
  <c r="C55" i="34"/>
  <c r="V54" i="34"/>
  <c r="C54" i="34"/>
  <c r="V53" i="34"/>
  <c r="C53" i="34"/>
  <c r="V52" i="34"/>
  <c r="C52" i="34"/>
  <c r="V51" i="34"/>
  <c r="C51" i="34"/>
  <c r="V50" i="34"/>
  <c r="C50" i="34"/>
  <c r="V49" i="34"/>
  <c r="C49" i="34"/>
  <c r="V48" i="34"/>
  <c r="C48" i="34"/>
  <c r="V47" i="34"/>
  <c r="C47" i="34"/>
  <c r="V46" i="34"/>
  <c r="C46" i="34"/>
  <c r="V45" i="34"/>
  <c r="C45" i="34"/>
  <c r="V44" i="34"/>
  <c r="C44" i="34"/>
  <c r="V43" i="34"/>
  <c r="C43" i="34"/>
  <c r="V42" i="34"/>
  <c r="C42" i="34"/>
  <c r="V41" i="34"/>
  <c r="C41" i="34"/>
  <c r="V40" i="34"/>
  <c r="C40" i="34"/>
  <c r="V39" i="34"/>
  <c r="C39" i="34"/>
  <c r="V38" i="34"/>
  <c r="C38" i="34"/>
  <c r="V37" i="34"/>
  <c r="C37" i="34"/>
  <c r="V36" i="34"/>
  <c r="C36" i="34"/>
  <c r="V35" i="34"/>
  <c r="C35" i="34"/>
  <c r="V34" i="34"/>
  <c r="C34" i="34"/>
  <c r="V33" i="34"/>
  <c r="C33" i="34"/>
  <c r="V32" i="34"/>
  <c r="C32" i="34"/>
  <c r="V31" i="34"/>
  <c r="C31" i="34"/>
  <c r="V30" i="34"/>
  <c r="C30" i="34"/>
  <c r="V29" i="34"/>
  <c r="C29" i="34"/>
  <c r="V28" i="34"/>
  <c r="C28" i="34"/>
  <c r="V27" i="34"/>
  <c r="C27" i="34"/>
  <c r="V26" i="34"/>
  <c r="C26" i="34"/>
  <c r="V25" i="34"/>
  <c r="C25" i="34"/>
  <c r="V24" i="34"/>
  <c r="C24" i="34"/>
  <c r="V23" i="34"/>
  <c r="C23" i="34"/>
  <c r="V22" i="34"/>
  <c r="C22" i="34"/>
  <c r="V21" i="34"/>
  <c r="C21" i="34"/>
  <c r="V20" i="34"/>
  <c r="C20" i="34"/>
  <c r="V19" i="34"/>
  <c r="C19" i="34"/>
  <c r="V18" i="34"/>
  <c r="C18" i="34"/>
  <c r="V17" i="34"/>
  <c r="C17" i="34"/>
  <c r="V16" i="34"/>
  <c r="C16" i="34"/>
  <c r="V15" i="34"/>
  <c r="C15" i="34"/>
  <c r="V14" i="34"/>
  <c r="C14" i="34"/>
  <c r="V13" i="34"/>
  <c r="C13" i="34"/>
  <c r="V12" i="34"/>
  <c r="C12" i="34"/>
  <c r="V11" i="34"/>
  <c r="C11" i="34"/>
  <c r="V10" i="34"/>
  <c r="C10" i="34"/>
  <c r="V9" i="34"/>
  <c r="C9" i="34"/>
  <c r="V8" i="34"/>
  <c r="C8" i="34"/>
  <c r="V7" i="34"/>
  <c r="C7" i="34"/>
  <c r="Q4" i="34"/>
  <c r="A2" i="34"/>
  <c r="R13" i="31" l="1"/>
  <c r="S13" i="31"/>
  <c r="T13" i="31"/>
  <c r="U13" i="31"/>
  <c r="V13" i="31"/>
  <c r="W13" i="31"/>
  <c r="X13" i="31"/>
  <c r="Y13" i="31"/>
  <c r="Z13" i="31"/>
  <c r="R14" i="31"/>
  <c r="S14" i="31"/>
  <c r="T14" i="31"/>
  <c r="U14" i="31"/>
  <c r="V14" i="31"/>
  <c r="W14" i="31"/>
  <c r="X14" i="31"/>
  <c r="Y14" i="31"/>
  <c r="Z14" i="31"/>
  <c r="R15" i="31"/>
  <c r="S15" i="31"/>
  <c r="T15" i="31"/>
  <c r="U15" i="31"/>
  <c r="V15" i="31"/>
  <c r="W15" i="31"/>
  <c r="X15" i="31"/>
  <c r="Y15" i="31"/>
  <c r="Z15" i="31"/>
  <c r="R16" i="31"/>
  <c r="S16" i="31"/>
  <c r="T16" i="31"/>
  <c r="U16" i="31"/>
  <c r="V16" i="31"/>
  <c r="W16" i="31"/>
  <c r="X16" i="31"/>
  <c r="Y16" i="31"/>
  <c r="Z16" i="31"/>
  <c r="R17" i="31"/>
  <c r="S17" i="31"/>
  <c r="T17" i="31"/>
  <c r="U17" i="31"/>
  <c r="V17" i="31"/>
  <c r="W17" i="31"/>
  <c r="X17" i="31"/>
  <c r="Y17" i="31"/>
  <c r="Z17" i="31"/>
  <c r="R18" i="31"/>
  <c r="S18" i="31"/>
  <c r="T18" i="31"/>
  <c r="U18" i="31"/>
  <c r="V18" i="31"/>
  <c r="W18" i="31"/>
  <c r="X18" i="31"/>
  <c r="Y18" i="31"/>
  <c r="Z18" i="31"/>
  <c r="R19" i="31"/>
  <c r="S19" i="31"/>
  <c r="T19" i="31"/>
  <c r="U19" i="31"/>
  <c r="V19" i="31"/>
  <c r="W19" i="31"/>
  <c r="X19" i="31"/>
  <c r="Y19" i="31"/>
  <c r="Z19" i="31"/>
  <c r="AD19" i="31"/>
  <c r="AE19" i="31"/>
  <c r="AF19" i="31"/>
  <c r="R20" i="31"/>
  <c r="S20" i="31"/>
  <c r="T20" i="31"/>
  <c r="U20" i="31"/>
  <c r="V20" i="31"/>
  <c r="W20" i="31"/>
  <c r="X20" i="31"/>
  <c r="Y20" i="31"/>
  <c r="Z20" i="31"/>
  <c r="AD20" i="31"/>
  <c r="AE20" i="31"/>
  <c r="AF20" i="31"/>
  <c r="R21" i="31"/>
  <c r="S21" i="31"/>
  <c r="T21" i="31"/>
  <c r="U21" i="31"/>
  <c r="V21" i="31"/>
  <c r="W21" i="31"/>
  <c r="X21" i="31"/>
  <c r="Y21" i="31"/>
  <c r="Z21" i="31"/>
  <c r="AD21" i="31"/>
  <c r="AE21" i="31"/>
  <c r="AF21" i="31"/>
  <c r="R22" i="31"/>
  <c r="S22" i="31"/>
  <c r="T22" i="31"/>
  <c r="U22" i="31"/>
  <c r="V22" i="31"/>
  <c r="W22" i="31"/>
  <c r="X22" i="31"/>
  <c r="Y22" i="31"/>
  <c r="Z22" i="31"/>
  <c r="AD22" i="31"/>
  <c r="AE22" i="31"/>
  <c r="AF22" i="31"/>
  <c r="R23" i="31"/>
  <c r="S23" i="31"/>
  <c r="T23" i="31"/>
  <c r="U23" i="31"/>
  <c r="V23" i="31"/>
  <c r="W23" i="31"/>
  <c r="X23" i="31"/>
  <c r="Y23" i="31"/>
  <c r="Z23" i="31"/>
  <c r="AD23" i="31"/>
  <c r="AE23" i="31"/>
  <c r="AF23" i="31"/>
  <c r="R24" i="31"/>
  <c r="S24" i="31"/>
  <c r="T24" i="31"/>
  <c r="U24" i="31"/>
  <c r="V24" i="31"/>
  <c r="W24" i="31"/>
  <c r="X24" i="31"/>
  <c r="Y24" i="31"/>
  <c r="Z24" i="31"/>
  <c r="AD24" i="31"/>
  <c r="AE24" i="31"/>
  <c r="AF24" i="31"/>
  <c r="R25" i="31"/>
  <c r="S25" i="31"/>
  <c r="T25" i="31"/>
  <c r="U25" i="31"/>
  <c r="V25" i="31"/>
  <c r="W25" i="31"/>
  <c r="X25" i="31"/>
  <c r="Y25" i="31"/>
  <c r="Z25" i="31"/>
  <c r="AD25" i="31"/>
  <c r="AE25" i="31"/>
  <c r="AF25" i="31"/>
  <c r="R26" i="31"/>
  <c r="S26" i="31"/>
  <c r="T26" i="31"/>
  <c r="U26" i="31"/>
  <c r="V26" i="31"/>
  <c r="W26" i="31"/>
  <c r="X26" i="31"/>
  <c r="Y26" i="31"/>
  <c r="Z26" i="31"/>
  <c r="AD26" i="31"/>
  <c r="AE26" i="31"/>
  <c r="AF26" i="31"/>
  <c r="R27" i="31"/>
  <c r="S27" i="31"/>
  <c r="T27" i="31"/>
  <c r="U27" i="31"/>
  <c r="V27" i="31"/>
  <c r="W27" i="31"/>
  <c r="X27" i="31"/>
  <c r="Y27" i="31"/>
  <c r="Z27" i="31"/>
  <c r="AD27" i="31"/>
  <c r="AE27" i="31"/>
  <c r="AF27" i="31"/>
  <c r="R28" i="31"/>
  <c r="S28" i="31"/>
  <c r="T28" i="31"/>
  <c r="U28" i="31"/>
  <c r="V28" i="31"/>
  <c r="W28" i="31"/>
  <c r="X28" i="31"/>
  <c r="Y28" i="31"/>
  <c r="Z28" i="31"/>
  <c r="AD28" i="31"/>
  <c r="AE28" i="31"/>
  <c r="AF28" i="31"/>
  <c r="R29" i="31"/>
  <c r="S29" i="31"/>
  <c r="T29" i="31"/>
  <c r="U29" i="31"/>
  <c r="V29" i="31"/>
  <c r="W29" i="31"/>
  <c r="X29" i="31"/>
  <c r="Y29" i="31"/>
  <c r="Z29" i="31"/>
  <c r="AD29" i="31"/>
  <c r="AE29" i="31"/>
  <c r="AF29" i="31"/>
  <c r="R30" i="31"/>
  <c r="S30" i="31"/>
  <c r="T30" i="31"/>
  <c r="U30" i="31"/>
  <c r="V30" i="31"/>
  <c r="W30" i="31"/>
  <c r="X30" i="31"/>
  <c r="Y30" i="31"/>
  <c r="Z30" i="31"/>
  <c r="AD30" i="31"/>
  <c r="AE30" i="31"/>
  <c r="AF30" i="31"/>
  <c r="R31" i="31"/>
  <c r="S31" i="31"/>
  <c r="T31" i="31"/>
  <c r="U31" i="31"/>
  <c r="V31" i="31"/>
  <c r="W31" i="31"/>
  <c r="X31" i="31"/>
  <c r="Y31" i="31"/>
  <c r="Z31" i="31"/>
  <c r="AD31" i="31"/>
  <c r="AE31" i="31"/>
  <c r="AF31" i="31"/>
  <c r="R32" i="31"/>
  <c r="S32" i="31"/>
  <c r="T32" i="31"/>
  <c r="U32" i="31"/>
  <c r="V32" i="31"/>
  <c r="W32" i="31"/>
  <c r="X32" i="31"/>
  <c r="Y32" i="31"/>
  <c r="Z32" i="31"/>
  <c r="AD32" i="31"/>
  <c r="AE32" i="31"/>
  <c r="AF32" i="31"/>
  <c r="R33" i="31"/>
  <c r="S33" i="31"/>
  <c r="T33" i="31"/>
  <c r="U33" i="31"/>
  <c r="V33" i="31"/>
  <c r="W33" i="31"/>
  <c r="X33" i="31"/>
  <c r="Y33" i="31"/>
  <c r="Z33" i="31"/>
  <c r="AD33" i="31"/>
  <c r="AE33" i="31"/>
  <c r="AF33" i="31"/>
  <c r="R34" i="31"/>
  <c r="S34" i="31"/>
  <c r="T34" i="31"/>
  <c r="U34" i="31"/>
  <c r="V34" i="31"/>
  <c r="W34" i="31"/>
  <c r="X34" i="31"/>
  <c r="Y34" i="31"/>
  <c r="Z34" i="31"/>
  <c r="AD34" i="31"/>
  <c r="AE34" i="31"/>
  <c r="AF34" i="31"/>
  <c r="R35" i="31"/>
  <c r="S35" i="31"/>
  <c r="T35" i="31"/>
  <c r="U35" i="31"/>
  <c r="V35" i="31"/>
  <c r="W35" i="31"/>
  <c r="X35" i="31"/>
  <c r="Y35" i="31"/>
  <c r="Z35" i="31"/>
  <c r="AD35" i="31"/>
  <c r="AE35" i="31"/>
  <c r="AF35" i="31"/>
  <c r="R36" i="31"/>
  <c r="S36" i="31"/>
  <c r="T36" i="31"/>
  <c r="U36" i="31"/>
  <c r="V36" i="31"/>
  <c r="W36" i="31"/>
  <c r="X36" i="31"/>
  <c r="Y36" i="31"/>
  <c r="Z36" i="31"/>
  <c r="AD36" i="31"/>
  <c r="AE36" i="31"/>
  <c r="AF36" i="31"/>
  <c r="R37" i="31"/>
  <c r="S37" i="31"/>
  <c r="T37" i="31"/>
  <c r="U37" i="31"/>
  <c r="V37" i="31"/>
  <c r="W37" i="31"/>
  <c r="X37" i="31"/>
  <c r="Y37" i="31"/>
  <c r="Z37" i="31"/>
  <c r="AD37" i="31"/>
  <c r="AE37" i="31"/>
  <c r="AF37" i="31"/>
  <c r="R38" i="31"/>
  <c r="S38" i="31"/>
  <c r="T38" i="31"/>
  <c r="U38" i="31"/>
  <c r="V38" i="31"/>
  <c r="W38" i="31"/>
  <c r="X38" i="31"/>
  <c r="Y38" i="31"/>
  <c r="Z38" i="31"/>
  <c r="AD38" i="31"/>
  <c r="AE38" i="31"/>
  <c r="AF38" i="31"/>
  <c r="R39" i="31"/>
  <c r="S39" i="31"/>
  <c r="T39" i="31"/>
  <c r="U39" i="31"/>
  <c r="V39" i="31"/>
  <c r="W39" i="31"/>
  <c r="X39" i="31"/>
  <c r="Y39" i="31"/>
  <c r="Z39" i="31"/>
  <c r="AD39" i="31"/>
  <c r="AE39" i="31"/>
  <c r="AF39" i="31"/>
  <c r="R40" i="31"/>
  <c r="S40" i="31"/>
  <c r="T40" i="31"/>
  <c r="U40" i="31"/>
  <c r="V40" i="31"/>
  <c r="W40" i="31"/>
  <c r="X40" i="31"/>
  <c r="Y40" i="31"/>
  <c r="Z40" i="31"/>
  <c r="AD40" i="31"/>
  <c r="AE40" i="31"/>
  <c r="AF40" i="31"/>
  <c r="R41" i="31"/>
  <c r="S41" i="31"/>
  <c r="T41" i="31"/>
  <c r="U41" i="31"/>
  <c r="V41" i="31"/>
  <c r="W41" i="31"/>
  <c r="X41" i="31"/>
  <c r="Y41" i="31"/>
  <c r="Z41" i="31"/>
  <c r="AD41" i="31"/>
  <c r="AE41" i="31"/>
  <c r="AF41" i="31"/>
  <c r="R42" i="31"/>
  <c r="S42" i="31"/>
  <c r="T42" i="31"/>
  <c r="U42" i="31"/>
  <c r="V42" i="31"/>
  <c r="W42" i="31"/>
  <c r="X42" i="31"/>
  <c r="Y42" i="31"/>
  <c r="Z42" i="31"/>
  <c r="AD42" i="31"/>
  <c r="AE42" i="31"/>
  <c r="AF42" i="31"/>
  <c r="R43" i="31"/>
  <c r="S43" i="31"/>
  <c r="T43" i="31"/>
  <c r="U43" i="31"/>
  <c r="V43" i="31"/>
  <c r="W43" i="31"/>
  <c r="X43" i="31"/>
  <c r="Y43" i="31"/>
  <c r="Z43" i="31"/>
  <c r="AD43" i="31"/>
  <c r="AE43" i="31"/>
  <c r="AF43" i="31"/>
  <c r="R44" i="31"/>
  <c r="S44" i="31"/>
  <c r="T44" i="31"/>
  <c r="U44" i="31"/>
  <c r="V44" i="31"/>
  <c r="W44" i="31"/>
  <c r="X44" i="31"/>
  <c r="Y44" i="31"/>
  <c r="Z44" i="31"/>
  <c r="AD44" i="31"/>
  <c r="AE44" i="31"/>
  <c r="AF44" i="31"/>
  <c r="R45" i="31"/>
  <c r="S45" i="31"/>
  <c r="T45" i="31"/>
  <c r="U45" i="31"/>
  <c r="V45" i="31"/>
  <c r="W45" i="31"/>
  <c r="X45" i="31"/>
  <c r="Y45" i="31"/>
  <c r="Z45" i="31"/>
  <c r="AD45" i="31"/>
  <c r="AE45" i="31"/>
  <c r="AF45" i="31"/>
  <c r="R46" i="31"/>
  <c r="S46" i="31"/>
  <c r="T46" i="31"/>
  <c r="U46" i="31"/>
  <c r="V46" i="31"/>
  <c r="W46" i="31"/>
  <c r="X46" i="31"/>
  <c r="Y46" i="31"/>
  <c r="Z46" i="31"/>
  <c r="AD46" i="31"/>
  <c r="AE46" i="31"/>
  <c r="AF46" i="31"/>
  <c r="R47" i="31"/>
  <c r="S47" i="31"/>
  <c r="T47" i="31"/>
  <c r="U47" i="31"/>
  <c r="V47" i="31"/>
  <c r="W47" i="31"/>
  <c r="X47" i="31"/>
  <c r="Y47" i="31"/>
  <c r="Z47" i="31"/>
  <c r="AD47" i="31"/>
  <c r="AE47" i="31"/>
  <c r="AF47" i="31"/>
  <c r="R48" i="31"/>
  <c r="S48" i="31"/>
  <c r="T48" i="31"/>
  <c r="U48" i="31"/>
  <c r="V48" i="31"/>
  <c r="W48" i="31"/>
  <c r="X48" i="31"/>
  <c r="Y48" i="31"/>
  <c r="Z48" i="31"/>
  <c r="AD48" i="31"/>
  <c r="AE48" i="31"/>
  <c r="AF48" i="31"/>
  <c r="R49" i="31"/>
  <c r="S49" i="31"/>
  <c r="T49" i="31"/>
  <c r="U49" i="31"/>
  <c r="V49" i="31"/>
  <c r="W49" i="31"/>
  <c r="X49" i="31"/>
  <c r="Y49" i="31"/>
  <c r="Z49" i="31"/>
  <c r="AD49" i="31"/>
  <c r="AE49" i="31"/>
  <c r="AF49" i="31"/>
  <c r="R50" i="31"/>
  <c r="S50" i="31"/>
  <c r="T50" i="31"/>
  <c r="U50" i="31"/>
  <c r="V50" i="31"/>
  <c r="W50" i="31"/>
  <c r="X50" i="31"/>
  <c r="Y50" i="31"/>
  <c r="Z50" i="31"/>
  <c r="AD50" i="31"/>
  <c r="AE50" i="31"/>
  <c r="AF50" i="31"/>
  <c r="R51" i="31"/>
  <c r="S51" i="31"/>
  <c r="T51" i="31"/>
  <c r="U51" i="31"/>
  <c r="V51" i="31"/>
  <c r="W51" i="31"/>
  <c r="X51" i="31"/>
  <c r="Y51" i="31"/>
  <c r="Z51" i="31"/>
  <c r="AD51" i="31"/>
  <c r="AE51" i="31"/>
  <c r="AF51" i="31"/>
  <c r="R52" i="31"/>
  <c r="S52" i="31"/>
  <c r="T52" i="31"/>
  <c r="U52" i="31"/>
  <c r="V52" i="31"/>
  <c r="W52" i="31"/>
  <c r="X52" i="31"/>
  <c r="Y52" i="31"/>
  <c r="Z52" i="31"/>
  <c r="AD52" i="31"/>
  <c r="AE52" i="31"/>
  <c r="AF52" i="31"/>
  <c r="R53" i="31"/>
  <c r="S53" i="31"/>
  <c r="T53" i="31"/>
  <c r="U53" i="31"/>
  <c r="V53" i="31"/>
  <c r="W53" i="31"/>
  <c r="X53" i="31"/>
  <c r="Y53" i="31"/>
  <c r="Z53" i="31"/>
  <c r="AD53" i="31"/>
  <c r="AE53" i="31"/>
  <c r="AF53" i="31"/>
  <c r="R54" i="31"/>
  <c r="S54" i="31"/>
  <c r="T54" i="31"/>
  <c r="U54" i="31"/>
  <c r="V54" i="31"/>
  <c r="W54" i="31"/>
  <c r="X54" i="31"/>
  <c r="Y54" i="31"/>
  <c r="Z54" i="31"/>
  <c r="AD54" i="31"/>
  <c r="AE54" i="31"/>
  <c r="AF54" i="31"/>
  <c r="R55" i="31"/>
  <c r="S55" i="31"/>
  <c r="T55" i="31"/>
  <c r="U55" i="31"/>
  <c r="V55" i="31"/>
  <c r="W55" i="31"/>
  <c r="X55" i="31"/>
  <c r="Y55" i="31"/>
  <c r="Z55" i="31"/>
  <c r="AD55" i="31"/>
  <c r="AE55" i="31"/>
  <c r="AF55" i="31"/>
  <c r="R56" i="31"/>
  <c r="S56" i="31"/>
  <c r="T56" i="31"/>
  <c r="U56" i="31"/>
  <c r="V56" i="31"/>
  <c r="W56" i="31"/>
  <c r="X56" i="31"/>
  <c r="Y56" i="31"/>
  <c r="Z56" i="31"/>
  <c r="AD56" i="31"/>
  <c r="AE56" i="31"/>
  <c r="AF56" i="31"/>
  <c r="R57" i="31"/>
  <c r="S57" i="31"/>
  <c r="T57" i="31"/>
  <c r="U57" i="31"/>
  <c r="V57" i="31"/>
  <c r="W57" i="31"/>
  <c r="X57" i="31"/>
  <c r="Y57" i="31"/>
  <c r="Z57" i="31"/>
  <c r="AD57" i="31"/>
  <c r="AE57" i="31"/>
  <c r="AF57" i="31"/>
  <c r="R9" i="31"/>
  <c r="S9" i="31"/>
  <c r="T9" i="31"/>
  <c r="U9" i="31"/>
  <c r="V9" i="31"/>
  <c r="W9" i="31"/>
  <c r="X9" i="31"/>
  <c r="Y9" i="31"/>
  <c r="Z9" i="31"/>
  <c r="R10" i="31"/>
  <c r="S10" i="31"/>
  <c r="T10" i="31"/>
  <c r="U10" i="31"/>
  <c r="V10" i="31"/>
  <c r="W10" i="31"/>
  <c r="X10" i="31"/>
  <c r="Y10" i="31"/>
  <c r="Z10" i="31"/>
  <c r="R11" i="31"/>
  <c r="S11" i="31"/>
  <c r="T11" i="31"/>
  <c r="U11" i="31"/>
  <c r="V11" i="31"/>
  <c r="W11" i="31"/>
  <c r="X11" i="31"/>
  <c r="Y11" i="31"/>
  <c r="Z11" i="31"/>
  <c r="R12" i="31"/>
  <c r="S12" i="31"/>
  <c r="T12" i="31"/>
  <c r="U12" i="31"/>
  <c r="V12" i="31"/>
  <c r="W12" i="31"/>
  <c r="X12" i="31"/>
  <c r="Y12" i="31"/>
  <c r="Z12" i="31"/>
  <c r="Z8" i="31"/>
  <c r="Z7" i="31"/>
  <c r="Y8" i="31"/>
  <c r="Y7" i="31"/>
  <c r="X8" i="31"/>
  <c r="X7" i="31"/>
  <c r="T8" i="31"/>
  <c r="T7" i="31"/>
  <c r="S8" i="31"/>
  <c r="S7" i="31"/>
  <c r="R8" i="31"/>
  <c r="R7" i="31"/>
  <c r="AC57" i="33"/>
  <c r="C57" i="33"/>
  <c r="AC56" i="33"/>
  <c r="C56" i="33"/>
  <c r="AC55" i="33"/>
  <c r="C55" i="33"/>
  <c r="AC54" i="33"/>
  <c r="C54" i="33"/>
  <c r="AC53" i="33"/>
  <c r="C53" i="33"/>
  <c r="AC52" i="33"/>
  <c r="C52" i="33"/>
  <c r="AC51" i="33"/>
  <c r="C51" i="33"/>
  <c r="AC50" i="33"/>
  <c r="C50" i="33"/>
  <c r="AC49" i="33"/>
  <c r="C49" i="33"/>
  <c r="AC48" i="33"/>
  <c r="C48" i="33"/>
  <c r="AC47" i="33"/>
  <c r="C47" i="33"/>
  <c r="AC46" i="33"/>
  <c r="C46" i="33"/>
  <c r="AC45" i="33"/>
  <c r="C45" i="33"/>
  <c r="AC44" i="33"/>
  <c r="C44" i="33"/>
  <c r="AC43" i="33"/>
  <c r="C43" i="33"/>
  <c r="AC42" i="33"/>
  <c r="C42" i="33"/>
  <c r="AC41" i="33"/>
  <c r="C41" i="33"/>
  <c r="AC40" i="33"/>
  <c r="C40" i="33"/>
  <c r="AC39" i="33"/>
  <c r="C39" i="33"/>
  <c r="AC38" i="33"/>
  <c r="C38" i="33"/>
  <c r="AC37" i="33"/>
  <c r="C37" i="33"/>
  <c r="AC36" i="33"/>
  <c r="C36" i="33"/>
  <c r="AC35" i="33"/>
  <c r="C35" i="33"/>
  <c r="AC34" i="33"/>
  <c r="C34" i="33"/>
  <c r="AC33" i="33"/>
  <c r="C33" i="33"/>
  <c r="AC32" i="33"/>
  <c r="C32" i="33"/>
  <c r="AC31" i="33"/>
  <c r="C31" i="33"/>
  <c r="AC30" i="33"/>
  <c r="C30" i="33"/>
  <c r="AC29" i="33"/>
  <c r="C29" i="33"/>
  <c r="AC28" i="33"/>
  <c r="C28" i="33"/>
  <c r="AC27" i="33"/>
  <c r="C27" i="33"/>
  <c r="AC26" i="33"/>
  <c r="C26" i="33"/>
  <c r="AC25" i="33"/>
  <c r="C25" i="33"/>
  <c r="AC24" i="33"/>
  <c r="C24" i="33"/>
  <c r="AC23" i="33"/>
  <c r="C23" i="33"/>
  <c r="AC22" i="33"/>
  <c r="C22" i="33"/>
  <c r="AC21" i="33"/>
  <c r="C21" i="33"/>
  <c r="AC20" i="33"/>
  <c r="C20" i="33"/>
  <c r="AC19" i="33"/>
  <c r="C19" i="33"/>
  <c r="AC18" i="33"/>
  <c r="C18" i="33"/>
  <c r="AC17" i="33"/>
  <c r="C17" i="33"/>
  <c r="AC16" i="33"/>
  <c r="C16" i="33"/>
  <c r="AC15" i="33"/>
  <c r="C15" i="33"/>
  <c r="AC14" i="33"/>
  <c r="C14" i="33"/>
  <c r="AC13" i="33"/>
  <c r="C13" i="33"/>
  <c r="AC12" i="33"/>
  <c r="C12" i="33"/>
  <c r="AC11" i="33"/>
  <c r="C11" i="33"/>
  <c r="AC10" i="33"/>
  <c r="C10" i="33"/>
  <c r="AC9" i="33"/>
  <c r="E9" i="33"/>
  <c r="C9" i="33"/>
  <c r="AC8" i="33"/>
  <c r="C8" i="33"/>
  <c r="A2" i="33"/>
  <c r="CM16" i="10"/>
  <c r="CM17" i="10"/>
  <c r="CM18" i="10"/>
  <c r="CM19" i="10"/>
  <c r="CM20" i="10"/>
  <c r="CM21" i="10"/>
  <c r="CM22" i="10"/>
  <c r="CM23" i="10"/>
  <c r="CM24" i="10"/>
  <c r="CM25" i="10"/>
  <c r="CM26" i="10"/>
  <c r="CM27" i="10"/>
  <c r="CM28" i="10"/>
  <c r="CM29" i="10"/>
  <c r="CM30" i="10"/>
  <c r="CM31" i="10"/>
  <c r="CM32" i="10"/>
  <c r="CM33" i="10"/>
  <c r="CM34" i="10"/>
  <c r="CM35" i="10"/>
  <c r="CM36" i="10"/>
  <c r="CM37" i="10"/>
  <c r="CM38" i="10"/>
  <c r="CM39" i="10"/>
  <c r="CM40" i="10"/>
  <c r="CM41" i="10"/>
  <c r="CM42" i="10"/>
  <c r="CM43" i="10"/>
  <c r="CM44" i="10"/>
  <c r="CM45" i="10"/>
  <c r="CM46" i="10"/>
  <c r="CM47" i="10"/>
  <c r="CM48" i="10"/>
  <c r="CM49" i="10"/>
  <c r="CM50" i="10"/>
  <c r="CM51" i="10"/>
  <c r="CM52" i="10"/>
  <c r="CM53" i="10"/>
  <c r="CM54" i="10"/>
  <c r="CM55" i="10"/>
  <c r="CI16" i="10"/>
  <c r="CJ16" i="10"/>
  <c r="CL16" i="10"/>
  <c r="CI17" i="10"/>
  <c r="CJ17" i="10"/>
  <c r="CL17" i="10"/>
  <c r="CI18" i="10"/>
  <c r="CJ18" i="10"/>
  <c r="CL18" i="10"/>
  <c r="CI19" i="10"/>
  <c r="CJ19" i="10"/>
  <c r="CL19" i="10"/>
  <c r="CI20" i="10"/>
  <c r="CJ20" i="10"/>
  <c r="CL20" i="10"/>
  <c r="CI21" i="10"/>
  <c r="CJ21" i="10"/>
  <c r="CL21" i="10"/>
  <c r="CI22" i="10"/>
  <c r="CJ22" i="10"/>
  <c r="CL22" i="10"/>
  <c r="CI23" i="10"/>
  <c r="CJ23" i="10"/>
  <c r="CL23" i="10"/>
  <c r="CI24" i="10"/>
  <c r="CJ24" i="10"/>
  <c r="CL24" i="10"/>
  <c r="CI25" i="10"/>
  <c r="CJ25" i="10"/>
  <c r="CL25" i="10"/>
  <c r="CI26" i="10"/>
  <c r="CJ26" i="10"/>
  <c r="CL26" i="10"/>
  <c r="CI27" i="10"/>
  <c r="CJ27" i="10"/>
  <c r="CL27" i="10"/>
  <c r="CI28" i="10"/>
  <c r="CJ28" i="10"/>
  <c r="CL28" i="10"/>
  <c r="CI29" i="10"/>
  <c r="CJ29" i="10"/>
  <c r="CL29" i="10"/>
  <c r="CI30" i="10"/>
  <c r="CJ30" i="10"/>
  <c r="CL30" i="10"/>
  <c r="CI31" i="10"/>
  <c r="CJ31" i="10"/>
  <c r="CL31" i="10"/>
  <c r="CI32" i="10"/>
  <c r="CJ32" i="10"/>
  <c r="CL32" i="10"/>
  <c r="CI33" i="10"/>
  <c r="CJ33" i="10"/>
  <c r="CL33" i="10"/>
  <c r="CI34" i="10"/>
  <c r="CJ34" i="10"/>
  <c r="CL34" i="10"/>
  <c r="CI35" i="10"/>
  <c r="CJ35" i="10"/>
  <c r="CL35" i="10"/>
  <c r="CI36" i="10"/>
  <c r="CJ36" i="10"/>
  <c r="CL36" i="10"/>
  <c r="CI37" i="10"/>
  <c r="CJ37" i="10"/>
  <c r="CL37" i="10"/>
  <c r="CI38" i="10"/>
  <c r="CJ38" i="10"/>
  <c r="CL38" i="10"/>
  <c r="CI39" i="10"/>
  <c r="CJ39" i="10"/>
  <c r="CL39" i="10"/>
  <c r="CI40" i="10"/>
  <c r="CJ40" i="10"/>
  <c r="CL40" i="10"/>
  <c r="CI41" i="10"/>
  <c r="CJ41" i="10"/>
  <c r="CL41" i="10"/>
  <c r="CI42" i="10"/>
  <c r="CJ42" i="10"/>
  <c r="CL42" i="10"/>
  <c r="CI43" i="10"/>
  <c r="CJ43" i="10"/>
  <c r="CL43" i="10"/>
  <c r="CI44" i="10"/>
  <c r="CJ44" i="10"/>
  <c r="CL44" i="10"/>
  <c r="CI45" i="10"/>
  <c r="CJ45" i="10"/>
  <c r="CL45" i="10"/>
  <c r="CI46" i="10"/>
  <c r="CJ46" i="10"/>
  <c r="CL46" i="10"/>
  <c r="CI47" i="10"/>
  <c r="CJ47" i="10"/>
  <c r="CL47" i="10"/>
  <c r="CI48" i="10"/>
  <c r="CJ48" i="10"/>
  <c r="CL48" i="10"/>
  <c r="CI49" i="10"/>
  <c r="CJ49" i="10"/>
  <c r="CL49" i="10"/>
  <c r="CI50" i="10"/>
  <c r="CJ50" i="10"/>
  <c r="CL50" i="10"/>
  <c r="CI51" i="10"/>
  <c r="CJ51" i="10"/>
  <c r="CL51" i="10"/>
  <c r="CI52" i="10"/>
  <c r="CJ52" i="10"/>
  <c r="CL52" i="10"/>
  <c r="CI53" i="10"/>
  <c r="CJ53" i="10"/>
  <c r="CL53" i="10"/>
  <c r="CI54" i="10"/>
  <c r="CJ54" i="10"/>
  <c r="CL54" i="10"/>
  <c r="CI55" i="10"/>
  <c r="CJ55" i="10"/>
  <c r="CL55" i="10"/>
  <c r="E8" i="33" l="1"/>
  <c r="E7" i="34"/>
  <c r="E8" i="34"/>
  <c r="O7" i="34" l="1"/>
  <c r="O8" i="34"/>
  <c r="AA2" i="31" l="1"/>
  <c r="B1" i="31"/>
  <c r="J2" i="31"/>
  <c r="B2" i="31"/>
  <c r="F8" i="14"/>
  <c r="E12" i="14" l="1"/>
  <c r="A3" i="34" s="1"/>
  <c r="R3" i="31" l="1"/>
  <c r="A3" i="33"/>
  <c r="J3" i="14"/>
  <c r="B8" i="14" s="1"/>
  <c r="B32" i="14"/>
  <c r="E32" i="14"/>
  <c r="AA2" i="33" l="1"/>
  <c r="U2" i="34"/>
  <c r="V3" i="33"/>
  <c r="R3" i="34"/>
  <c r="B3" i="31"/>
  <c r="B26" i="14"/>
  <c r="D17" i="10"/>
  <c r="D9" i="10"/>
  <c r="D13" i="10"/>
  <c r="E10" i="34" l="1"/>
  <c r="I18" i="34"/>
  <c r="E18" i="34"/>
  <c r="E14" i="34"/>
  <c r="E19" i="33"/>
  <c r="I19" i="33"/>
  <c r="E15" i="33"/>
  <c r="E11" i="33"/>
  <c r="BU55" i="10"/>
  <c r="BU54" i="10"/>
  <c r="BU53" i="10"/>
  <c r="BU52" i="10"/>
  <c r="BU51" i="10"/>
  <c r="BU50" i="10"/>
  <c r="BU49" i="10"/>
  <c r="BU48" i="10"/>
  <c r="BU47" i="10"/>
  <c r="BU46" i="10"/>
  <c r="BU45" i="10"/>
  <c r="BU44" i="10"/>
  <c r="BU43" i="10"/>
  <c r="BU42" i="10"/>
  <c r="BU41" i="10"/>
  <c r="BU40" i="10"/>
  <c r="BU39" i="10"/>
  <c r="BU38" i="10"/>
  <c r="BU37" i="10"/>
  <c r="BU36" i="10"/>
  <c r="BU35" i="10"/>
  <c r="BU34" i="10"/>
  <c r="BU33" i="10"/>
  <c r="BU32" i="10"/>
  <c r="BU31" i="10"/>
  <c r="BU30" i="10"/>
  <c r="BU29" i="10"/>
  <c r="BU28" i="10"/>
  <c r="BU27" i="10"/>
  <c r="BU26" i="10"/>
  <c r="BU25" i="10"/>
  <c r="BU24" i="10"/>
  <c r="BU23" i="10"/>
  <c r="BU22" i="10"/>
  <c r="BU21" i="10"/>
  <c r="BU20" i="10"/>
  <c r="BU19" i="10"/>
  <c r="BU18" i="10"/>
  <c r="BU17" i="10"/>
  <c r="BU16" i="10"/>
  <c r="BU5" i="10"/>
  <c r="BU3" i="10"/>
  <c r="BA55" i="10"/>
  <c r="BA54" i="10"/>
  <c r="BA53" i="10"/>
  <c r="BA52" i="10"/>
  <c r="BA51" i="10"/>
  <c r="BA50" i="10"/>
  <c r="BA49" i="10"/>
  <c r="BA48" i="10"/>
  <c r="BA47" i="10"/>
  <c r="BA46" i="10"/>
  <c r="BA45" i="10"/>
  <c r="BA44" i="10"/>
  <c r="BA43" i="10"/>
  <c r="BA42" i="10"/>
  <c r="BA41" i="10"/>
  <c r="BA40" i="10"/>
  <c r="BA39" i="10"/>
  <c r="BA38" i="10"/>
  <c r="BA37" i="10"/>
  <c r="BA36" i="10"/>
  <c r="BA35" i="10"/>
  <c r="BA34" i="10"/>
  <c r="BA33" i="10"/>
  <c r="BA32" i="10"/>
  <c r="BA31" i="10"/>
  <c r="BA30" i="10"/>
  <c r="BA29" i="10"/>
  <c r="BA28" i="10"/>
  <c r="BA27" i="10"/>
  <c r="BA26" i="10"/>
  <c r="BA25" i="10"/>
  <c r="BA24" i="10"/>
  <c r="BA23" i="10"/>
  <c r="BA22" i="10"/>
  <c r="BA21" i="10"/>
  <c r="BA20" i="10"/>
  <c r="BA19" i="10"/>
  <c r="BA18" i="10"/>
  <c r="BA17" i="10"/>
  <c r="BA16" i="10"/>
  <c r="BA5" i="10"/>
  <c r="BA3" i="10"/>
  <c r="AC55" i="10"/>
  <c r="AC54" i="10"/>
  <c r="AC53" i="10"/>
  <c r="AC52" i="10"/>
  <c r="AC51" i="10"/>
  <c r="AC50" i="10"/>
  <c r="AC49" i="10"/>
  <c r="AC48" i="10"/>
  <c r="AC47" i="10"/>
  <c r="AC46" i="10"/>
  <c r="AC45" i="10"/>
  <c r="AC44" i="10"/>
  <c r="AC43" i="10"/>
  <c r="AC42" i="10"/>
  <c r="AC41" i="10"/>
  <c r="AC40" i="10"/>
  <c r="AC39" i="10"/>
  <c r="AC38" i="10"/>
  <c r="AC37" i="10"/>
  <c r="AC36" i="10"/>
  <c r="AC35" i="10"/>
  <c r="AC34" i="10"/>
  <c r="AC33" i="10"/>
  <c r="AC32" i="10"/>
  <c r="AC31" i="10"/>
  <c r="AC30" i="10"/>
  <c r="AC29" i="10"/>
  <c r="AC28" i="10"/>
  <c r="AC27" i="10"/>
  <c r="AC26" i="10"/>
  <c r="AC25" i="10"/>
  <c r="AC24" i="10"/>
  <c r="AC23" i="10"/>
  <c r="AC22" i="10"/>
  <c r="AC21" i="10"/>
  <c r="AC20" i="10"/>
  <c r="AC19" i="10"/>
  <c r="AC18" i="10"/>
  <c r="AC17" i="10"/>
  <c r="AC16" i="10"/>
  <c r="AC15" i="10"/>
  <c r="AC14" i="10"/>
  <c r="AC13" i="10"/>
  <c r="AC12" i="10"/>
  <c r="AC11" i="10"/>
  <c r="AC10" i="10"/>
  <c r="AC9" i="10"/>
  <c r="AC8" i="10"/>
  <c r="AC7" i="10"/>
  <c r="AC6" i="10"/>
  <c r="H11" i="10"/>
  <c r="H12" i="10"/>
  <c r="H13" i="10"/>
  <c r="H14" i="10"/>
  <c r="H15" i="10"/>
  <c r="H16" i="10"/>
  <c r="H17" i="10"/>
  <c r="H18" i="10"/>
  <c r="H19" i="10"/>
  <c r="H20" i="10"/>
  <c r="H21" i="10"/>
  <c r="H22" i="10"/>
  <c r="H23" i="10"/>
  <c r="H24" i="10"/>
  <c r="H25" i="10"/>
  <c r="H26" i="10"/>
  <c r="H27" i="10"/>
  <c r="H28" i="10"/>
  <c r="H29" i="10"/>
  <c r="H30" i="10"/>
  <c r="H31" i="10"/>
  <c r="H32" i="10"/>
  <c r="H33" i="10"/>
  <c r="H34" i="10"/>
  <c r="H35" i="10"/>
  <c r="H36" i="10"/>
  <c r="H37" i="10"/>
  <c r="H38" i="10"/>
  <c r="H39" i="10"/>
  <c r="H40" i="10"/>
  <c r="H41" i="10"/>
  <c r="H42" i="10"/>
  <c r="H43" i="10"/>
  <c r="H44" i="10"/>
  <c r="H45" i="10"/>
  <c r="H46" i="10"/>
  <c r="H47" i="10"/>
  <c r="H48" i="10"/>
  <c r="H49" i="10"/>
  <c r="H50" i="10"/>
  <c r="H51" i="10"/>
  <c r="H52" i="10"/>
  <c r="H53" i="10"/>
  <c r="H54" i="10"/>
  <c r="H55" i="10"/>
  <c r="H7" i="10"/>
  <c r="H8" i="10"/>
  <c r="H9" i="10"/>
  <c r="H10" i="10"/>
  <c r="H6" i="10"/>
  <c r="AC5" i="10"/>
  <c r="H5" i="10"/>
  <c r="AC3" i="10"/>
  <c r="H3" i="10"/>
  <c r="P18" i="34" l="1"/>
  <c r="K18" i="34"/>
  <c r="J18" i="34"/>
  <c r="O18" i="34"/>
  <c r="N18" i="34"/>
  <c r="M18" i="34"/>
  <c r="L18" i="34"/>
  <c r="O14" i="34"/>
  <c r="O10" i="34"/>
  <c r="N20" i="14"/>
  <c r="M20" i="14"/>
  <c r="EA15" i="10"/>
  <c r="N21" i="14" s="1"/>
  <c r="M21" i="14"/>
  <c r="EA14" i="10"/>
  <c r="N22" i="14" s="1"/>
  <c r="M22" i="14"/>
  <c r="EA13" i="10"/>
  <c r="N23" i="14" s="1"/>
  <c r="M23" i="14"/>
  <c r="N15" i="14"/>
  <c r="M15" i="14"/>
  <c r="N16" i="14"/>
  <c r="M16" i="14"/>
  <c r="N17" i="14"/>
  <c r="M17" i="14"/>
  <c r="N18" i="14"/>
  <c r="M18" i="14"/>
  <c r="F2" i="28" l="1"/>
  <c r="D8" i="10" l="1"/>
  <c r="D12" i="10"/>
  <c r="E13" i="34" l="1"/>
  <c r="E9" i="34"/>
  <c r="E14" i="33"/>
  <c r="E10" i="33"/>
  <c r="Q20" i="12"/>
  <c r="Q21" i="12"/>
  <c r="Q22" i="12"/>
  <c r="Q23" i="12"/>
  <c r="Q24" i="12"/>
  <c r="Q25" i="12"/>
  <c r="Q26" i="12"/>
  <c r="Q27" i="12"/>
  <c r="Q28" i="12"/>
  <c r="Q30" i="12"/>
  <c r="Q31" i="12"/>
  <c r="Q32" i="12"/>
  <c r="Q33" i="12"/>
  <c r="Q34" i="12"/>
  <c r="Q35" i="12"/>
  <c r="Q36" i="12"/>
  <c r="Q37" i="12"/>
  <c r="Q38" i="12"/>
  <c r="Q39" i="12"/>
  <c r="Q40" i="12"/>
  <c r="Q41" i="12"/>
  <c r="Q42" i="12"/>
  <c r="Q43" i="12"/>
  <c r="Q44" i="12"/>
  <c r="Q45" i="12"/>
  <c r="Q46" i="12"/>
  <c r="Q47" i="12"/>
  <c r="Q48" i="12"/>
  <c r="Q49" i="12"/>
  <c r="Q50" i="12"/>
  <c r="Q51" i="12"/>
  <c r="Q53" i="12"/>
  <c r="Q54" i="12"/>
  <c r="Q56" i="12"/>
  <c r="O9" i="34" l="1"/>
  <c r="O13" i="34"/>
  <c r="G5" i="28"/>
  <c r="G5" i="25"/>
  <c r="D11" i="10" l="1"/>
  <c r="DF12" i="28" s="1"/>
  <c r="BT12" i="28"/>
  <c r="BR12" i="28"/>
  <c r="BK12" i="28"/>
  <c r="BE12" i="28"/>
  <c r="BB12" i="28"/>
  <c r="AX12" i="28"/>
  <c r="AQ12" i="28"/>
  <c r="AP12" i="28"/>
  <c r="AK12" i="28"/>
  <c r="AE12" i="28"/>
  <c r="AD12" i="28"/>
  <c r="Z12" i="28"/>
  <c r="U12" i="28"/>
  <c r="T12" i="28"/>
  <c r="P12" i="28"/>
  <c r="L12" i="28"/>
  <c r="J12" i="28"/>
  <c r="F12" i="28"/>
  <c r="ED13" i="28"/>
  <c r="DL13" i="28"/>
  <c r="DG13" i="28"/>
  <c r="CZ13" i="28"/>
  <c r="CV13" i="28"/>
  <c r="CU13" i="28"/>
  <c r="CN13" i="28"/>
  <c r="CM13" i="28"/>
  <c r="CH13" i="28"/>
  <c r="CC13" i="28"/>
  <c r="BZ13" i="28"/>
  <c r="BW13" i="28"/>
  <c r="BP13" i="28"/>
  <c r="BO13" i="28"/>
  <c r="BN13" i="28"/>
  <c r="BH13" i="28"/>
  <c r="BE13" i="28"/>
  <c r="BC13" i="28"/>
  <c r="AZ13" i="28"/>
  <c r="AY13" i="28"/>
  <c r="AV13" i="28"/>
  <c r="AT13" i="28"/>
  <c r="AS13" i="28"/>
  <c r="AP13" i="28"/>
  <c r="AN13" i="28"/>
  <c r="AL13" i="28"/>
  <c r="AK13" i="28"/>
  <c r="AJ13" i="28"/>
  <c r="AG13" i="28"/>
  <c r="AF13" i="28"/>
  <c r="AE13" i="28"/>
  <c r="AB13" i="28"/>
  <c r="AA13" i="28"/>
  <c r="Z13" i="28"/>
  <c r="X13" i="28"/>
  <c r="V13" i="28"/>
  <c r="U13" i="28"/>
  <c r="S13" i="28"/>
  <c r="R13" i="28"/>
  <c r="P13" i="28"/>
  <c r="N13" i="28"/>
  <c r="M13" i="28"/>
  <c r="L13" i="28"/>
  <c r="H13" i="28"/>
  <c r="G13" i="28"/>
  <c r="F13" i="28"/>
  <c r="D13" i="28"/>
  <c r="E13" i="28" s="1"/>
  <c r="ED14" i="28"/>
  <c r="EB14" i="28"/>
  <c r="DD14" i="28"/>
  <c r="CT14" i="28"/>
  <c r="CA14" i="28"/>
  <c r="BV14" i="28"/>
  <c r="BC14" i="28"/>
  <c r="AX14" i="28"/>
  <c r="AE14" i="28"/>
  <c r="U14" i="28"/>
  <c r="D14" i="10"/>
  <c r="BP15" i="28" s="1"/>
  <c r="D15" i="10"/>
  <c r="CT16" i="28" s="1"/>
  <c r="D16" i="10"/>
  <c r="DR17" i="28" s="1"/>
  <c r="DD17" i="28"/>
  <c r="DA17" i="28"/>
  <c r="CR17" i="28"/>
  <c r="CM17" i="28"/>
  <c r="CJ17" i="28"/>
  <c r="CH17" i="28"/>
  <c r="BX17" i="28"/>
  <c r="BT17" i="28"/>
  <c r="BQ17" i="28"/>
  <c r="BO17" i="28"/>
  <c r="BE17" i="28"/>
  <c r="AZ17" i="28"/>
  <c r="AX17" i="28"/>
  <c r="AV17" i="28"/>
  <c r="AL17" i="28"/>
  <c r="AG17" i="28"/>
  <c r="AE17" i="28"/>
  <c r="AB17" i="28"/>
  <c r="S17" i="28"/>
  <c r="N17" i="28"/>
  <c r="L17" i="28"/>
  <c r="H17" i="28"/>
  <c r="DM18" i="28"/>
  <c r="DW18" i="28"/>
  <c r="CT18" i="28"/>
  <c r="CJ18" i="28"/>
  <c r="CA18" i="28"/>
  <c r="BU18" i="28"/>
  <c r="BP18" i="28"/>
  <c r="BK18" i="28"/>
  <c r="BF18" i="28"/>
  <c r="BB18" i="28"/>
  <c r="AW18" i="28"/>
  <c r="AR18" i="28"/>
  <c r="AM18" i="28"/>
  <c r="AH18" i="28"/>
  <c r="AD18" i="28"/>
  <c r="Y18" i="28"/>
  <c r="T18" i="28"/>
  <c r="O18" i="28"/>
  <c r="J18" i="28"/>
  <c r="F18" i="28"/>
  <c r="D18" i="10"/>
  <c r="D19" i="25" s="1"/>
  <c r="E19" i="25" s="1"/>
  <c r="EB19" i="28"/>
  <c r="DW19" i="28"/>
  <c r="DR19" i="28"/>
  <c r="DM19" i="28"/>
  <c r="DH19" i="28"/>
  <c r="DD19" i="28"/>
  <c r="CY19" i="28"/>
  <c r="CT19" i="28"/>
  <c r="CO19" i="28"/>
  <c r="CJ19" i="28"/>
  <c r="CF19" i="28"/>
  <c r="CA19" i="28"/>
  <c r="BV19" i="28"/>
  <c r="BQ19" i="28"/>
  <c r="BL19" i="28"/>
  <c r="BH19" i="28"/>
  <c r="BC19" i="28"/>
  <c r="AX19" i="28"/>
  <c r="AS19" i="28"/>
  <c r="AN19" i="28"/>
  <c r="AL19" i="28"/>
  <c r="AJ19" i="28"/>
  <c r="AG19" i="28"/>
  <c r="AE19" i="28"/>
  <c r="AB19" i="28"/>
  <c r="Z19" i="28"/>
  <c r="X19" i="28"/>
  <c r="U19" i="28"/>
  <c r="S19" i="28"/>
  <c r="P19" i="28"/>
  <c r="N19" i="28"/>
  <c r="L19" i="28"/>
  <c r="G19" i="28"/>
  <c r="D19" i="10"/>
  <c r="D20" i="30" s="1"/>
  <c r="E20" i="30" s="1"/>
  <c r="DW20" i="28"/>
  <c r="DM20" i="28"/>
  <c r="DD20" i="28"/>
  <c r="CT20" i="28"/>
  <c r="CJ20" i="28"/>
  <c r="CA20" i="28"/>
  <c r="BQ20" i="28"/>
  <c r="BH20" i="28"/>
  <c r="AX20" i="28"/>
  <c r="AN20" i="28"/>
  <c r="AE20" i="28"/>
  <c r="U20" i="28"/>
  <c r="L20" i="28"/>
  <c r="D20" i="10"/>
  <c r="EE21" i="28"/>
  <c r="ED21" i="28"/>
  <c r="EC21" i="28"/>
  <c r="EB21" i="28"/>
  <c r="DZ21" i="28"/>
  <c r="DY21" i="28"/>
  <c r="DX21" i="28"/>
  <c r="DW21" i="28"/>
  <c r="DV21" i="28"/>
  <c r="DT21" i="28"/>
  <c r="DS21" i="28"/>
  <c r="DR21" i="28"/>
  <c r="DQ21" i="28"/>
  <c r="DP21" i="28"/>
  <c r="DN21" i="28"/>
  <c r="DM21" i="28"/>
  <c r="DL21" i="28"/>
  <c r="DK21" i="28"/>
  <c r="DJ21" i="28"/>
  <c r="DH21" i="28"/>
  <c r="DG21" i="28"/>
  <c r="DF21" i="28"/>
  <c r="DE21" i="28"/>
  <c r="DD21" i="28"/>
  <c r="DB21" i="28"/>
  <c r="DA21" i="28"/>
  <c r="CZ21" i="28"/>
  <c r="CY21" i="28"/>
  <c r="CX21" i="28"/>
  <c r="CV21" i="28"/>
  <c r="CU21" i="28"/>
  <c r="CT21" i="28"/>
  <c r="CS21" i="28"/>
  <c r="CR21" i="28"/>
  <c r="CP21" i="28"/>
  <c r="CO21" i="28"/>
  <c r="CN21" i="28"/>
  <c r="CM21" i="28"/>
  <c r="CL21" i="28"/>
  <c r="CJ21" i="28"/>
  <c r="CI21" i="28"/>
  <c r="CH21" i="28"/>
  <c r="CG21" i="28"/>
  <c r="CF21" i="28"/>
  <c r="CD21" i="28"/>
  <c r="CC21" i="28"/>
  <c r="CB21" i="28"/>
  <c r="CA21" i="28"/>
  <c r="BZ21" i="28"/>
  <c r="BX21" i="28"/>
  <c r="BW21" i="28"/>
  <c r="BV21" i="28"/>
  <c r="BU21" i="28"/>
  <c r="BT21" i="28"/>
  <c r="BR21" i="28"/>
  <c r="BQ21" i="28"/>
  <c r="BP21" i="28"/>
  <c r="BO21" i="28"/>
  <c r="BN21" i="28"/>
  <c r="BL21" i="28"/>
  <c r="BK21" i="28"/>
  <c r="BJ21" i="28"/>
  <c r="BI21" i="28"/>
  <c r="BH21" i="28"/>
  <c r="BF21" i="28"/>
  <c r="BE21" i="28"/>
  <c r="BD21" i="28"/>
  <c r="BC21" i="28"/>
  <c r="BB21" i="28"/>
  <c r="AZ21" i="28"/>
  <c r="AY21" i="28"/>
  <c r="AX21" i="28"/>
  <c r="AW21" i="28"/>
  <c r="AV21" i="28"/>
  <c r="AT21" i="28"/>
  <c r="AS21" i="28"/>
  <c r="AR21" i="28"/>
  <c r="AQ21" i="28"/>
  <c r="AP21" i="28"/>
  <c r="AN21" i="28"/>
  <c r="AM21" i="28"/>
  <c r="AL21" i="28"/>
  <c r="AK21" i="28"/>
  <c r="AJ21" i="28"/>
  <c r="AH21" i="28"/>
  <c r="AG21" i="28"/>
  <c r="AF21" i="28"/>
  <c r="AE21" i="28"/>
  <c r="AD21" i="28"/>
  <c r="AB21" i="28"/>
  <c r="AA21" i="28"/>
  <c r="Z21" i="28"/>
  <c r="Y21" i="28"/>
  <c r="X21" i="28"/>
  <c r="V21" i="28"/>
  <c r="U21" i="28"/>
  <c r="T21" i="28"/>
  <c r="S21" i="28"/>
  <c r="R21" i="28"/>
  <c r="P21" i="28"/>
  <c r="O21" i="28"/>
  <c r="N21" i="28"/>
  <c r="M21" i="28"/>
  <c r="L21" i="28"/>
  <c r="J21" i="28"/>
  <c r="H21" i="28"/>
  <c r="G21" i="28"/>
  <c r="F21" i="28"/>
  <c r="D21" i="10"/>
  <c r="D22" i="25" s="1"/>
  <c r="E22" i="25" s="1"/>
  <c r="EE22" i="28"/>
  <c r="ED22" i="28"/>
  <c r="EC22" i="28"/>
  <c r="EB22" i="28"/>
  <c r="DZ22" i="28"/>
  <c r="DY22" i="28"/>
  <c r="DX22" i="28"/>
  <c r="DW22" i="28"/>
  <c r="DV22" i="28"/>
  <c r="DT22" i="28"/>
  <c r="DS22" i="28"/>
  <c r="DR22" i="28"/>
  <c r="DQ22" i="28"/>
  <c r="DP22" i="28"/>
  <c r="DN22" i="28"/>
  <c r="DM22" i="28"/>
  <c r="DL22" i="28"/>
  <c r="DK22" i="28"/>
  <c r="DJ22" i="28"/>
  <c r="DH22" i="28"/>
  <c r="DG22" i="28"/>
  <c r="DF22" i="28"/>
  <c r="DE22" i="28"/>
  <c r="DD22" i="28"/>
  <c r="DB22" i="28"/>
  <c r="DA22" i="28"/>
  <c r="CZ22" i="28"/>
  <c r="CY22" i="28"/>
  <c r="CX22" i="28"/>
  <c r="CV22" i="28"/>
  <c r="CU22" i="28"/>
  <c r="CT22" i="28"/>
  <c r="CS22" i="28"/>
  <c r="CR22" i="28"/>
  <c r="CP22" i="28"/>
  <c r="CO22" i="28"/>
  <c r="CN22" i="28"/>
  <c r="CM22" i="28"/>
  <c r="CL22" i="28"/>
  <c r="CJ22" i="28"/>
  <c r="CI22" i="28"/>
  <c r="CH22" i="28"/>
  <c r="CG22" i="28"/>
  <c r="CF22" i="28"/>
  <c r="CD22" i="28"/>
  <c r="CC22" i="28"/>
  <c r="CB22" i="28"/>
  <c r="CA22" i="28"/>
  <c r="BZ22" i="28"/>
  <c r="BX22" i="28"/>
  <c r="BW22" i="28"/>
  <c r="BV22" i="28"/>
  <c r="BU22" i="28"/>
  <c r="BT22" i="28"/>
  <c r="BR22" i="28"/>
  <c r="BQ22" i="28"/>
  <c r="BP22" i="28"/>
  <c r="BO22" i="28"/>
  <c r="BN22" i="28"/>
  <c r="BL22" i="28"/>
  <c r="BK22" i="28"/>
  <c r="BJ22" i="28"/>
  <c r="BI22" i="28"/>
  <c r="BH22" i="28"/>
  <c r="BF22" i="28"/>
  <c r="BE22" i="28"/>
  <c r="BD22" i="28"/>
  <c r="BC22" i="28"/>
  <c r="BB22" i="28"/>
  <c r="AZ22" i="28"/>
  <c r="AY22" i="28"/>
  <c r="AX22" i="28"/>
  <c r="AW22" i="28"/>
  <c r="AV22" i="28"/>
  <c r="AT22" i="28"/>
  <c r="AS22" i="28"/>
  <c r="AR22" i="28"/>
  <c r="AQ22" i="28"/>
  <c r="AP22" i="28"/>
  <c r="AN22" i="28"/>
  <c r="AM22" i="28"/>
  <c r="AL22" i="28"/>
  <c r="AK22" i="28"/>
  <c r="AJ22" i="28"/>
  <c r="AH22" i="28"/>
  <c r="AG22" i="28"/>
  <c r="AF22" i="28"/>
  <c r="AE22" i="28"/>
  <c r="AD22" i="28"/>
  <c r="AB22" i="28"/>
  <c r="AA22" i="28"/>
  <c r="Z22" i="28"/>
  <c r="Y22" i="28"/>
  <c r="X22" i="28"/>
  <c r="V22" i="28"/>
  <c r="U22" i="28"/>
  <c r="T22" i="28"/>
  <c r="S22" i="28"/>
  <c r="R22" i="28"/>
  <c r="P22" i="28"/>
  <c r="O22" i="28"/>
  <c r="N22" i="28"/>
  <c r="M22" i="28"/>
  <c r="L22" i="28"/>
  <c r="J22" i="28"/>
  <c r="H22" i="28"/>
  <c r="G22" i="28"/>
  <c r="F22" i="28"/>
  <c r="D22" i="10"/>
  <c r="D21" i="21" s="1"/>
  <c r="DM23" i="28"/>
  <c r="CT23" i="28"/>
  <c r="CA23" i="28"/>
  <c r="BH23" i="28"/>
  <c r="AN23" i="28"/>
  <c r="AE23" i="28"/>
  <c r="U23" i="28"/>
  <c r="L23" i="28"/>
  <c r="D23" i="10"/>
  <c r="DW24" i="28"/>
  <c r="DM24" i="28"/>
  <c r="DD24" i="28"/>
  <c r="CT24" i="28"/>
  <c r="CM24" i="28"/>
  <c r="CH24" i="28"/>
  <c r="CC24" i="28"/>
  <c r="BX24" i="28"/>
  <c r="BT24" i="28"/>
  <c r="BO24" i="28"/>
  <c r="BJ24" i="28"/>
  <c r="BE24" i="28"/>
  <c r="AZ24" i="28"/>
  <c r="AV24" i="28"/>
  <c r="AQ24" i="28"/>
  <c r="AL24" i="28"/>
  <c r="AG24" i="28"/>
  <c r="AB24" i="28"/>
  <c r="X24" i="28"/>
  <c r="S24" i="28"/>
  <c r="N24" i="28"/>
  <c r="H24" i="28"/>
  <c r="D24" i="10"/>
  <c r="D25" i="30" s="1"/>
  <c r="E25" i="30" s="1"/>
  <c r="ED25" i="28"/>
  <c r="EB25" i="28"/>
  <c r="DY25" i="28"/>
  <c r="DW25" i="28"/>
  <c r="DT25" i="28"/>
  <c r="DR25" i="28"/>
  <c r="DP25" i="28"/>
  <c r="DM25" i="28"/>
  <c r="DK25" i="28"/>
  <c r="DH25" i="28"/>
  <c r="DF25" i="28"/>
  <c r="DD25" i="28"/>
  <c r="DA25" i="28"/>
  <c r="CY25" i="28"/>
  <c r="CV25" i="28"/>
  <c r="CT25" i="28"/>
  <c r="CR25" i="28"/>
  <c r="CO25" i="28"/>
  <c r="CM25" i="28"/>
  <c r="CJ25" i="28"/>
  <c r="CH25" i="28"/>
  <c r="CF25" i="28"/>
  <c r="CC25" i="28"/>
  <c r="CA25" i="28"/>
  <c r="BX25" i="28"/>
  <c r="BV25" i="28"/>
  <c r="BT25" i="28"/>
  <c r="BQ25" i="28"/>
  <c r="BO25" i="28"/>
  <c r="BL25" i="28"/>
  <c r="BJ25" i="28"/>
  <c r="BH25" i="28"/>
  <c r="BE25" i="28"/>
  <c r="BC25" i="28"/>
  <c r="AZ25" i="28"/>
  <c r="AX25" i="28"/>
  <c r="AV25" i="28"/>
  <c r="AS25" i="28"/>
  <c r="AQ25" i="28"/>
  <c r="AN25" i="28"/>
  <c r="AL25" i="28"/>
  <c r="AJ25" i="28"/>
  <c r="AG25" i="28"/>
  <c r="AE25" i="28"/>
  <c r="AB25" i="28"/>
  <c r="Z25" i="28"/>
  <c r="X25" i="28"/>
  <c r="U25" i="28"/>
  <c r="S25" i="28"/>
  <c r="P25" i="28"/>
  <c r="N25" i="28"/>
  <c r="L25" i="28"/>
  <c r="H25" i="28"/>
  <c r="F25" i="28"/>
  <c r="D25" i="10"/>
  <c r="E26" i="12" s="1"/>
  <c r="EE26" i="28"/>
  <c r="ED26" i="28"/>
  <c r="EC26" i="28"/>
  <c r="EB26" i="28"/>
  <c r="DZ26" i="28"/>
  <c r="DY26" i="28"/>
  <c r="DX26" i="28"/>
  <c r="DW26" i="28"/>
  <c r="DV26" i="28"/>
  <c r="DT26" i="28"/>
  <c r="DS26" i="28"/>
  <c r="DR26" i="28"/>
  <c r="DQ26" i="28"/>
  <c r="DP26" i="28"/>
  <c r="DN26" i="28"/>
  <c r="DM26" i="28"/>
  <c r="DL26" i="28"/>
  <c r="DK26" i="28"/>
  <c r="DJ26" i="28"/>
  <c r="DH26" i="28"/>
  <c r="DG26" i="28"/>
  <c r="DF26" i="28"/>
  <c r="DE26" i="28"/>
  <c r="DD26" i="28"/>
  <c r="DB26" i="28"/>
  <c r="DA26" i="28"/>
  <c r="CZ26" i="28"/>
  <c r="CY26" i="28"/>
  <c r="CX26" i="28"/>
  <c r="CV26" i="28"/>
  <c r="CU26" i="28"/>
  <c r="CT26" i="28"/>
  <c r="CS26" i="28"/>
  <c r="CR26" i="28"/>
  <c r="CP26" i="28"/>
  <c r="CO26" i="28"/>
  <c r="CN26" i="28"/>
  <c r="CM26" i="28"/>
  <c r="CL26" i="28"/>
  <c r="CJ26" i="28"/>
  <c r="CI26" i="28"/>
  <c r="CH26" i="28"/>
  <c r="CG26" i="28"/>
  <c r="CF26" i="28"/>
  <c r="CD26" i="28"/>
  <c r="CC26" i="28"/>
  <c r="CB26" i="28"/>
  <c r="CA26" i="28"/>
  <c r="BZ26" i="28"/>
  <c r="BX26" i="28"/>
  <c r="BW26" i="28"/>
  <c r="BV26" i="28"/>
  <c r="BU26" i="28"/>
  <c r="BT26" i="28"/>
  <c r="BR26" i="28"/>
  <c r="BQ26" i="28"/>
  <c r="BP26" i="28"/>
  <c r="BO26" i="28"/>
  <c r="BN26" i="28"/>
  <c r="BL26" i="28"/>
  <c r="BK26" i="28"/>
  <c r="BJ26" i="28"/>
  <c r="BI26" i="28"/>
  <c r="BH26" i="28"/>
  <c r="BF26" i="28"/>
  <c r="BE26" i="28"/>
  <c r="BD26" i="28"/>
  <c r="BC26" i="28"/>
  <c r="BB26" i="28"/>
  <c r="AZ26" i="28"/>
  <c r="AY26" i="28"/>
  <c r="AX26" i="28"/>
  <c r="AW26" i="28"/>
  <c r="AV26" i="28"/>
  <c r="AT26" i="28"/>
  <c r="AS26" i="28"/>
  <c r="AR26" i="28"/>
  <c r="AQ26" i="28"/>
  <c r="AP26" i="28"/>
  <c r="AN26" i="28"/>
  <c r="AM26" i="28"/>
  <c r="AL26" i="28"/>
  <c r="AK26" i="28"/>
  <c r="AJ26" i="28"/>
  <c r="AH26" i="28"/>
  <c r="AG26" i="28"/>
  <c r="AF26" i="28"/>
  <c r="AE26" i="28"/>
  <c r="AD26" i="28"/>
  <c r="AB26" i="28"/>
  <c r="AA26" i="28"/>
  <c r="Z26" i="28"/>
  <c r="Y26" i="28"/>
  <c r="X26" i="28"/>
  <c r="V26" i="28"/>
  <c r="U26" i="28"/>
  <c r="T26" i="28"/>
  <c r="S26" i="28"/>
  <c r="R26" i="28"/>
  <c r="P26" i="28"/>
  <c r="O26" i="28"/>
  <c r="N26" i="28"/>
  <c r="M26" i="28"/>
  <c r="L26" i="28"/>
  <c r="J26" i="28"/>
  <c r="H26" i="28"/>
  <c r="G26" i="28"/>
  <c r="F26" i="28"/>
  <c r="D26" i="10"/>
  <c r="E27" i="32" s="1"/>
  <c r="EE27" i="28"/>
  <c r="ED27" i="28"/>
  <c r="EC27" i="28"/>
  <c r="EB27" i="28"/>
  <c r="DZ27" i="28"/>
  <c r="DY27" i="28"/>
  <c r="DX27" i="28"/>
  <c r="DW27" i="28"/>
  <c r="DV27" i="28"/>
  <c r="DT27" i="28"/>
  <c r="DS27" i="28"/>
  <c r="DR27" i="28"/>
  <c r="DQ27" i="28"/>
  <c r="DP27" i="28"/>
  <c r="DN27" i="28"/>
  <c r="DM27" i="28"/>
  <c r="DL27" i="28"/>
  <c r="DK27" i="28"/>
  <c r="DJ27" i="28"/>
  <c r="DH27" i="28"/>
  <c r="DG27" i="28"/>
  <c r="DF27" i="28"/>
  <c r="DE27" i="28"/>
  <c r="DD27" i="28"/>
  <c r="DB27" i="28"/>
  <c r="DA27" i="28"/>
  <c r="CZ27" i="28"/>
  <c r="CY27" i="28"/>
  <c r="CX27" i="28"/>
  <c r="CV27" i="28"/>
  <c r="CU27" i="28"/>
  <c r="CT27" i="28"/>
  <c r="CS27" i="28"/>
  <c r="CR27" i="28"/>
  <c r="CP27" i="28"/>
  <c r="CO27" i="28"/>
  <c r="CN27" i="28"/>
  <c r="CM27" i="28"/>
  <c r="CL27" i="28"/>
  <c r="CJ27" i="28"/>
  <c r="CI27" i="28"/>
  <c r="CH27" i="28"/>
  <c r="CG27" i="28"/>
  <c r="CF27" i="28"/>
  <c r="CD27" i="28"/>
  <c r="CC27" i="28"/>
  <c r="CB27" i="28"/>
  <c r="CA27" i="28"/>
  <c r="BZ27" i="28"/>
  <c r="BX27" i="28"/>
  <c r="BW27" i="28"/>
  <c r="BV27" i="28"/>
  <c r="BU27" i="28"/>
  <c r="BT27" i="28"/>
  <c r="BR27" i="28"/>
  <c r="BQ27" i="28"/>
  <c r="BP27" i="28"/>
  <c r="BO27" i="28"/>
  <c r="BN27" i="28"/>
  <c r="BL27" i="28"/>
  <c r="BK27" i="28"/>
  <c r="BJ27" i="28"/>
  <c r="BI27" i="28"/>
  <c r="BH27" i="28"/>
  <c r="BF27" i="28"/>
  <c r="BE27" i="28"/>
  <c r="BD27" i="28"/>
  <c r="BC27" i="28"/>
  <c r="BB27" i="28"/>
  <c r="AZ27" i="28"/>
  <c r="AY27" i="28"/>
  <c r="AX27" i="28"/>
  <c r="AW27" i="28"/>
  <c r="AV27" i="28"/>
  <c r="AT27" i="28"/>
  <c r="AS27" i="28"/>
  <c r="AR27" i="28"/>
  <c r="AQ27" i="28"/>
  <c r="AP27" i="28"/>
  <c r="AN27" i="28"/>
  <c r="AM27" i="28"/>
  <c r="AL27" i="28"/>
  <c r="AK27" i="28"/>
  <c r="AJ27" i="28"/>
  <c r="AH27" i="28"/>
  <c r="AG27" i="28"/>
  <c r="AF27" i="28"/>
  <c r="AE27" i="28"/>
  <c r="AD27" i="28"/>
  <c r="AB27" i="28"/>
  <c r="AA27" i="28"/>
  <c r="Z27" i="28"/>
  <c r="Y27" i="28"/>
  <c r="X27" i="28"/>
  <c r="V27" i="28"/>
  <c r="U27" i="28"/>
  <c r="T27" i="28"/>
  <c r="S27" i="28"/>
  <c r="R27" i="28"/>
  <c r="P27" i="28"/>
  <c r="O27" i="28"/>
  <c r="N27" i="28"/>
  <c r="M27" i="28"/>
  <c r="L27" i="28"/>
  <c r="J27" i="28"/>
  <c r="H27" i="28"/>
  <c r="G27" i="28"/>
  <c r="F27" i="28"/>
  <c r="D27" i="10"/>
  <c r="ED28" i="28"/>
  <c r="EB28" i="28"/>
  <c r="DY28" i="28"/>
  <c r="DW28" i="28"/>
  <c r="DT28" i="28"/>
  <c r="DR28" i="28"/>
  <c r="DP28" i="28"/>
  <c r="DM28" i="28"/>
  <c r="DK28" i="28"/>
  <c r="DH28" i="28"/>
  <c r="DF28" i="28"/>
  <c r="DD28" i="28"/>
  <c r="DA28" i="28"/>
  <c r="CY28" i="28"/>
  <c r="CV28" i="28"/>
  <c r="CT28" i="28"/>
  <c r="CR28" i="28"/>
  <c r="CO28" i="28"/>
  <c r="CM28" i="28"/>
  <c r="CJ28" i="28"/>
  <c r="CH28" i="28"/>
  <c r="CF28" i="28"/>
  <c r="CC28" i="28"/>
  <c r="CA28" i="28"/>
  <c r="BX28" i="28"/>
  <c r="BV28" i="28"/>
  <c r="BT28" i="28"/>
  <c r="BQ28" i="28"/>
  <c r="BO28" i="28"/>
  <c r="BL28" i="28"/>
  <c r="BJ28" i="28"/>
  <c r="BH28" i="28"/>
  <c r="BE28" i="28"/>
  <c r="BC28" i="28"/>
  <c r="AZ28" i="28"/>
  <c r="AX28" i="28"/>
  <c r="AV28" i="28"/>
  <c r="AS28" i="28"/>
  <c r="AQ28" i="28"/>
  <c r="AN28" i="28"/>
  <c r="AL28" i="28"/>
  <c r="AJ28" i="28"/>
  <c r="AG28" i="28"/>
  <c r="AE28" i="28"/>
  <c r="AB28" i="28"/>
  <c r="Z28" i="28"/>
  <c r="X28" i="28"/>
  <c r="U28" i="28"/>
  <c r="S28" i="28"/>
  <c r="P28" i="28"/>
  <c r="N28" i="28"/>
  <c r="L28" i="28"/>
  <c r="H28" i="28"/>
  <c r="F28" i="28"/>
  <c r="D28" i="10"/>
  <c r="E28" i="10" s="1"/>
  <c r="EE29" i="28"/>
  <c r="DZ29" i="28"/>
  <c r="DW29" i="28"/>
  <c r="DV29" i="28"/>
  <c r="DR29" i="28"/>
  <c r="DQ29" i="28"/>
  <c r="DM29" i="28"/>
  <c r="DL29" i="28"/>
  <c r="DH29" i="28"/>
  <c r="DG29" i="28"/>
  <c r="DD29" i="28"/>
  <c r="DB29" i="28"/>
  <c r="CY29" i="28"/>
  <c r="CX29" i="28"/>
  <c r="CT29" i="28"/>
  <c r="CS29" i="28"/>
  <c r="CO29" i="28"/>
  <c r="CN29" i="28"/>
  <c r="CJ29" i="28"/>
  <c r="CI29" i="28"/>
  <c r="CF29" i="28"/>
  <c r="CD29" i="28"/>
  <c r="CA29" i="28"/>
  <c r="BZ29" i="28"/>
  <c r="BV29" i="28"/>
  <c r="BU29" i="28"/>
  <c r="BQ29" i="28"/>
  <c r="BP29" i="28"/>
  <c r="BL29" i="28"/>
  <c r="BK29" i="28"/>
  <c r="BH29" i="28"/>
  <c r="BF29" i="28"/>
  <c r="BC29" i="28"/>
  <c r="BB29" i="28"/>
  <c r="AX29" i="28"/>
  <c r="AW29" i="28"/>
  <c r="AS29" i="28"/>
  <c r="AR29" i="28"/>
  <c r="AN29" i="28"/>
  <c r="AM29" i="28"/>
  <c r="AJ29" i="28"/>
  <c r="AH29" i="28"/>
  <c r="AE29" i="28"/>
  <c r="AD29" i="28"/>
  <c r="Z29" i="28"/>
  <c r="Y29" i="28"/>
  <c r="U29" i="28"/>
  <c r="T29" i="28"/>
  <c r="P29" i="28"/>
  <c r="O29" i="28"/>
  <c r="L29" i="28"/>
  <c r="J29" i="28"/>
  <c r="F29" i="28"/>
  <c r="D29" i="10"/>
  <c r="EE30" i="28"/>
  <c r="ED30" i="28"/>
  <c r="EC30" i="28"/>
  <c r="EB30" i="28"/>
  <c r="DZ30" i="28"/>
  <c r="DY30" i="28"/>
  <c r="DX30" i="28"/>
  <c r="DW30" i="28"/>
  <c r="DV30" i="28"/>
  <c r="DT30" i="28"/>
  <c r="DS30" i="28"/>
  <c r="DR30" i="28"/>
  <c r="DQ30" i="28"/>
  <c r="DP30" i="28"/>
  <c r="DN30" i="28"/>
  <c r="DM30" i="28"/>
  <c r="DL30" i="28"/>
  <c r="DK30" i="28"/>
  <c r="DJ30" i="28"/>
  <c r="DH30" i="28"/>
  <c r="DG30" i="28"/>
  <c r="DF30" i="28"/>
  <c r="DE30" i="28"/>
  <c r="DD30" i="28"/>
  <c r="DB30" i="28"/>
  <c r="DA30" i="28"/>
  <c r="CZ30" i="28"/>
  <c r="CY30" i="28"/>
  <c r="CX30" i="28"/>
  <c r="CV30" i="28"/>
  <c r="CU30" i="28"/>
  <c r="CT30" i="28"/>
  <c r="CS30" i="28"/>
  <c r="CR30" i="28"/>
  <c r="CP30" i="28"/>
  <c r="CO30" i="28"/>
  <c r="CN30" i="28"/>
  <c r="CM30" i="28"/>
  <c r="CL30" i="28"/>
  <c r="CJ30" i="28"/>
  <c r="CI30" i="28"/>
  <c r="CH30" i="28"/>
  <c r="CG30" i="28"/>
  <c r="CF30" i="28"/>
  <c r="CD30" i="28"/>
  <c r="CC30" i="28"/>
  <c r="CB30" i="28"/>
  <c r="CA30" i="28"/>
  <c r="BZ30" i="28"/>
  <c r="BX30" i="28"/>
  <c r="BW30" i="28"/>
  <c r="BV30" i="28"/>
  <c r="BU30" i="28"/>
  <c r="BT30" i="28"/>
  <c r="BR30" i="28"/>
  <c r="BQ30" i="28"/>
  <c r="BP30" i="28"/>
  <c r="BO30" i="28"/>
  <c r="BN30" i="28"/>
  <c r="BL30" i="28"/>
  <c r="BK30" i="28"/>
  <c r="BJ30" i="28"/>
  <c r="BI30" i="28"/>
  <c r="BH30" i="28"/>
  <c r="BF30" i="28"/>
  <c r="BE30" i="28"/>
  <c r="BD30" i="28"/>
  <c r="BC30" i="28"/>
  <c r="BB30" i="28"/>
  <c r="AZ30" i="28"/>
  <c r="AY30" i="28"/>
  <c r="AX30" i="28"/>
  <c r="AW30" i="28"/>
  <c r="AV30" i="28"/>
  <c r="AT30" i="28"/>
  <c r="AS30" i="28"/>
  <c r="AR30" i="28"/>
  <c r="AQ30" i="28"/>
  <c r="AP30" i="28"/>
  <c r="AN30" i="28"/>
  <c r="AM30" i="28"/>
  <c r="AL30" i="28"/>
  <c r="AK30" i="28"/>
  <c r="AJ30" i="28"/>
  <c r="AH30" i="28"/>
  <c r="AG30" i="28"/>
  <c r="AF30" i="28"/>
  <c r="AE30" i="28"/>
  <c r="AD30" i="28"/>
  <c r="AB30" i="28"/>
  <c r="AA30" i="28"/>
  <c r="Z30" i="28"/>
  <c r="Y30" i="28"/>
  <c r="X30" i="28"/>
  <c r="V30" i="28"/>
  <c r="U30" i="28"/>
  <c r="T30" i="28"/>
  <c r="S30" i="28"/>
  <c r="R30" i="28"/>
  <c r="P30" i="28"/>
  <c r="O30" i="28"/>
  <c r="N30" i="28"/>
  <c r="M30" i="28"/>
  <c r="L30" i="28"/>
  <c r="J30" i="28"/>
  <c r="H30" i="28"/>
  <c r="G30" i="28"/>
  <c r="F30" i="28"/>
  <c r="D30" i="10"/>
  <c r="E32" i="31" s="1"/>
  <c r="EE31" i="28"/>
  <c r="ED31" i="28"/>
  <c r="EC31" i="28"/>
  <c r="EB31" i="28"/>
  <c r="DZ31" i="28"/>
  <c r="DY31" i="28"/>
  <c r="DX31" i="28"/>
  <c r="DW31" i="28"/>
  <c r="DV31" i="28"/>
  <c r="DT31" i="28"/>
  <c r="DS31" i="28"/>
  <c r="DR31" i="28"/>
  <c r="DQ31" i="28"/>
  <c r="DP31" i="28"/>
  <c r="DN31" i="28"/>
  <c r="DM31" i="28"/>
  <c r="DL31" i="28"/>
  <c r="DK31" i="28"/>
  <c r="DJ31" i="28"/>
  <c r="DH31" i="28"/>
  <c r="DG31" i="28"/>
  <c r="DF31" i="28"/>
  <c r="DE31" i="28"/>
  <c r="DD31" i="28"/>
  <c r="DB31" i="28"/>
  <c r="DA31" i="28"/>
  <c r="CZ31" i="28"/>
  <c r="CY31" i="28"/>
  <c r="CX31" i="28"/>
  <c r="CV31" i="28"/>
  <c r="CU31" i="28"/>
  <c r="CT31" i="28"/>
  <c r="CS31" i="28"/>
  <c r="CR31" i="28"/>
  <c r="CP31" i="28"/>
  <c r="CO31" i="28"/>
  <c r="CN31" i="28"/>
  <c r="CM31" i="28"/>
  <c r="CL31" i="28"/>
  <c r="CJ31" i="28"/>
  <c r="CI31" i="28"/>
  <c r="CH31" i="28"/>
  <c r="CG31" i="28"/>
  <c r="CF31" i="28"/>
  <c r="CD31" i="28"/>
  <c r="CC31" i="28"/>
  <c r="CB31" i="28"/>
  <c r="CA31" i="28"/>
  <c r="BZ31" i="28"/>
  <c r="BX31" i="28"/>
  <c r="BW31" i="28"/>
  <c r="BV31" i="28"/>
  <c r="BU31" i="28"/>
  <c r="BT31" i="28"/>
  <c r="BR31" i="28"/>
  <c r="BQ31" i="28"/>
  <c r="BP31" i="28"/>
  <c r="BO31" i="28"/>
  <c r="BN31" i="28"/>
  <c r="BL31" i="28"/>
  <c r="BK31" i="28"/>
  <c r="BJ31" i="28"/>
  <c r="BI31" i="28"/>
  <c r="BH31" i="28"/>
  <c r="BF31" i="28"/>
  <c r="BE31" i="28"/>
  <c r="BD31" i="28"/>
  <c r="BC31" i="28"/>
  <c r="BB31" i="28"/>
  <c r="AZ31" i="28"/>
  <c r="AY31" i="28"/>
  <c r="AX31" i="28"/>
  <c r="AW31" i="28"/>
  <c r="AV31" i="28"/>
  <c r="AT31" i="28"/>
  <c r="AS31" i="28"/>
  <c r="AR31" i="28"/>
  <c r="AQ31" i="28"/>
  <c r="AP31" i="28"/>
  <c r="AN31" i="28"/>
  <c r="AM31" i="28"/>
  <c r="AL31" i="28"/>
  <c r="AK31" i="28"/>
  <c r="AJ31" i="28"/>
  <c r="AH31" i="28"/>
  <c r="AG31" i="28"/>
  <c r="AF31" i="28"/>
  <c r="AE31" i="28"/>
  <c r="AD31" i="28"/>
  <c r="AB31" i="28"/>
  <c r="AA31" i="28"/>
  <c r="Z31" i="28"/>
  <c r="Y31" i="28"/>
  <c r="X31" i="28"/>
  <c r="V31" i="28"/>
  <c r="U31" i="28"/>
  <c r="T31" i="28"/>
  <c r="S31" i="28"/>
  <c r="R31" i="28"/>
  <c r="P31" i="28"/>
  <c r="O31" i="28"/>
  <c r="N31" i="28"/>
  <c r="M31" i="28"/>
  <c r="L31" i="28"/>
  <c r="J31" i="28"/>
  <c r="H31" i="28"/>
  <c r="G31" i="28"/>
  <c r="F31" i="28"/>
  <c r="D31" i="10"/>
  <c r="E31" i="10" s="1"/>
  <c r="ED32" i="28"/>
  <c r="EB32" i="28"/>
  <c r="DY32" i="28"/>
  <c r="DW32" i="28"/>
  <c r="DT32" i="28"/>
  <c r="DR32" i="28"/>
  <c r="DP32" i="28"/>
  <c r="DM32" i="28"/>
  <c r="DK32" i="28"/>
  <c r="DH32" i="28"/>
  <c r="DF32" i="28"/>
  <c r="DD32" i="28"/>
  <c r="DA32" i="28"/>
  <c r="CY32" i="28"/>
  <c r="CV32" i="28"/>
  <c r="CT32" i="28"/>
  <c r="CR32" i="28"/>
  <c r="CO32" i="28"/>
  <c r="CM32" i="28"/>
  <c r="CJ32" i="28"/>
  <c r="CH32" i="28"/>
  <c r="CF32" i="28"/>
  <c r="CC32" i="28"/>
  <c r="CA32" i="28"/>
  <c r="BX32" i="28"/>
  <c r="BV32" i="28"/>
  <c r="BT32" i="28"/>
  <c r="BQ32" i="28"/>
  <c r="BO32" i="28"/>
  <c r="BL32" i="28"/>
  <c r="BJ32" i="28"/>
  <c r="BH32" i="28"/>
  <c r="BE32" i="28"/>
  <c r="BC32" i="28"/>
  <c r="AZ32" i="28"/>
  <c r="AX32" i="28"/>
  <c r="AV32" i="28"/>
  <c r="AS32" i="28"/>
  <c r="AQ32" i="28"/>
  <c r="AN32" i="28"/>
  <c r="AL32" i="28"/>
  <c r="AJ32" i="28"/>
  <c r="AG32" i="28"/>
  <c r="AE32" i="28"/>
  <c r="AB32" i="28"/>
  <c r="Z32" i="28"/>
  <c r="X32" i="28"/>
  <c r="U32" i="28"/>
  <c r="S32" i="28"/>
  <c r="P32" i="28"/>
  <c r="N32" i="28"/>
  <c r="L32" i="28"/>
  <c r="H32" i="28"/>
  <c r="F32" i="28"/>
  <c r="D32" i="10"/>
  <c r="E33" i="12" s="1"/>
  <c r="ED33" i="28"/>
  <c r="EB33" i="28"/>
  <c r="DY33" i="28"/>
  <c r="DW33" i="28"/>
  <c r="DT33" i="28"/>
  <c r="DR33" i="28"/>
  <c r="DP33" i="28"/>
  <c r="DM33" i="28"/>
  <c r="DK33" i="28"/>
  <c r="DH33" i="28"/>
  <c r="DF33" i="28"/>
  <c r="DD33" i="28"/>
  <c r="DA33" i="28"/>
  <c r="CY33" i="28"/>
  <c r="CV33" i="28"/>
  <c r="CT33" i="28"/>
  <c r="CR33" i="28"/>
  <c r="CO33" i="28"/>
  <c r="CM33" i="28"/>
  <c r="CJ33" i="28"/>
  <c r="CH33" i="28"/>
  <c r="CF33" i="28"/>
  <c r="CC33" i="28"/>
  <c r="CA33" i="28"/>
  <c r="BX33" i="28"/>
  <c r="BV33" i="28"/>
  <c r="BT33" i="28"/>
  <c r="BQ33" i="28"/>
  <c r="BO33" i="28"/>
  <c r="BL33" i="28"/>
  <c r="BJ33" i="28"/>
  <c r="BH33" i="28"/>
  <c r="BE33" i="28"/>
  <c r="BC33" i="28"/>
  <c r="AZ33" i="28"/>
  <c r="AX33" i="28"/>
  <c r="AV33" i="28"/>
  <c r="AS33" i="28"/>
  <c r="AQ33" i="28"/>
  <c r="AN33" i="28"/>
  <c r="AL33" i="28"/>
  <c r="AJ33" i="28"/>
  <c r="AG33" i="28"/>
  <c r="AE33" i="28"/>
  <c r="AB33" i="28"/>
  <c r="Z33" i="28"/>
  <c r="X33" i="28"/>
  <c r="U33" i="28"/>
  <c r="S33" i="28"/>
  <c r="P33" i="28"/>
  <c r="N33" i="28"/>
  <c r="L33" i="28"/>
  <c r="H33" i="28"/>
  <c r="F33" i="28"/>
  <c r="D33" i="10"/>
  <c r="EE34" i="28"/>
  <c r="ED34" i="28"/>
  <c r="EC34" i="28"/>
  <c r="EB34" i="28"/>
  <c r="DZ34" i="28"/>
  <c r="DY34" i="28"/>
  <c r="DX34" i="28"/>
  <c r="DW34" i="28"/>
  <c r="DV34" i="28"/>
  <c r="DT34" i="28"/>
  <c r="DS34" i="28"/>
  <c r="DR34" i="28"/>
  <c r="DQ34" i="28"/>
  <c r="DP34" i="28"/>
  <c r="DN34" i="28"/>
  <c r="DM34" i="28"/>
  <c r="DL34" i="28"/>
  <c r="DK34" i="28"/>
  <c r="DJ34" i="28"/>
  <c r="DH34" i="28"/>
  <c r="DG34" i="28"/>
  <c r="DF34" i="28"/>
  <c r="DE34" i="28"/>
  <c r="DD34" i="28"/>
  <c r="DB34" i="28"/>
  <c r="DA34" i="28"/>
  <c r="CZ34" i="28"/>
  <c r="CY34" i="28"/>
  <c r="CX34" i="28"/>
  <c r="CV34" i="28"/>
  <c r="CU34" i="28"/>
  <c r="CT34" i="28"/>
  <c r="CS34" i="28"/>
  <c r="CR34" i="28"/>
  <c r="CP34" i="28"/>
  <c r="CO34" i="28"/>
  <c r="CN34" i="28"/>
  <c r="CM34" i="28"/>
  <c r="CL34" i="28"/>
  <c r="CJ34" i="28"/>
  <c r="CI34" i="28"/>
  <c r="CH34" i="28"/>
  <c r="CG34" i="28"/>
  <c r="CF34" i="28"/>
  <c r="CD34" i="28"/>
  <c r="CC34" i="28"/>
  <c r="CB34" i="28"/>
  <c r="CA34" i="28"/>
  <c r="BZ34" i="28"/>
  <c r="BX34" i="28"/>
  <c r="BW34" i="28"/>
  <c r="BV34" i="28"/>
  <c r="BU34" i="28"/>
  <c r="BT34" i="28"/>
  <c r="BR34" i="28"/>
  <c r="BQ34" i="28"/>
  <c r="BP34" i="28"/>
  <c r="BO34" i="28"/>
  <c r="BN34" i="28"/>
  <c r="BL34" i="28"/>
  <c r="BK34" i="28"/>
  <c r="BJ34" i="28"/>
  <c r="BI34" i="28"/>
  <c r="BH34" i="28"/>
  <c r="BF34" i="28"/>
  <c r="BE34" i="28"/>
  <c r="BD34" i="28"/>
  <c r="BC34" i="28"/>
  <c r="BB34" i="28"/>
  <c r="AZ34" i="28"/>
  <c r="AY34" i="28"/>
  <c r="AX34" i="28"/>
  <c r="AW34" i="28"/>
  <c r="AV34" i="28"/>
  <c r="AT34" i="28"/>
  <c r="AS34" i="28"/>
  <c r="AR34" i="28"/>
  <c r="AQ34" i="28"/>
  <c r="AP34" i="28"/>
  <c r="AN34" i="28"/>
  <c r="AM34" i="28"/>
  <c r="AL34" i="28"/>
  <c r="AK34" i="28"/>
  <c r="AJ34" i="28"/>
  <c r="AH34" i="28"/>
  <c r="AG34" i="28"/>
  <c r="AF34" i="28"/>
  <c r="AE34" i="28"/>
  <c r="AD34" i="28"/>
  <c r="AB34" i="28"/>
  <c r="AA34" i="28"/>
  <c r="Z34" i="28"/>
  <c r="Y34" i="28"/>
  <c r="X34" i="28"/>
  <c r="V34" i="28"/>
  <c r="U34" i="28"/>
  <c r="T34" i="28"/>
  <c r="S34" i="28"/>
  <c r="R34" i="28"/>
  <c r="P34" i="28"/>
  <c r="O34" i="28"/>
  <c r="N34" i="28"/>
  <c r="M34" i="28"/>
  <c r="L34" i="28"/>
  <c r="J34" i="28"/>
  <c r="H34" i="28"/>
  <c r="G34" i="28"/>
  <c r="F34" i="28"/>
  <c r="D34" i="10"/>
  <c r="D35" i="25" s="1"/>
  <c r="E35" i="25" s="1"/>
  <c r="EE35" i="28"/>
  <c r="ED35" i="28"/>
  <c r="EC35" i="28"/>
  <c r="EB35" i="28"/>
  <c r="DZ35" i="28"/>
  <c r="DY35" i="28"/>
  <c r="DX35" i="28"/>
  <c r="DW35" i="28"/>
  <c r="DV35" i="28"/>
  <c r="DT35" i="28"/>
  <c r="DS35" i="28"/>
  <c r="DR35" i="28"/>
  <c r="DQ35" i="28"/>
  <c r="DP35" i="28"/>
  <c r="DN35" i="28"/>
  <c r="DM35" i="28"/>
  <c r="DL35" i="28"/>
  <c r="DK35" i="28"/>
  <c r="DJ35" i="28"/>
  <c r="DH35" i="28"/>
  <c r="DG35" i="28"/>
  <c r="DF35" i="28"/>
  <c r="DE35" i="28"/>
  <c r="DD35" i="28"/>
  <c r="DB35" i="28"/>
  <c r="DA35" i="28"/>
  <c r="CZ35" i="28"/>
  <c r="CY35" i="28"/>
  <c r="CX35" i="28"/>
  <c r="CV35" i="28"/>
  <c r="CU35" i="28"/>
  <c r="CT35" i="28"/>
  <c r="CS35" i="28"/>
  <c r="CR35" i="28"/>
  <c r="CP35" i="28"/>
  <c r="CO35" i="28"/>
  <c r="CN35" i="28"/>
  <c r="CM35" i="28"/>
  <c r="CL35" i="28"/>
  <c r="CJ35" i="28"/>
  <c r="CI35" i="28"/>
  <c r="CH35" i="28"/>
  <c r="CG35" i="28"/>
  <c r="CF35" i="28"/>
  <c r="CD35" i="28"/>
  <c r="CC35" i="28"/>
  <c r="CB35" i="28"/>
  <c r="CA35" i="28"/>
  <c r="BZ35" i="28"/>
  <c r="BX35" i="28"/>
  <c r="BW35" i="28"/>
  <c r="BV35" i="28"/>
  <c r="BU35" i="28"/>
  <c r="BT35" i="28"/>
  <c r="BR35" i="28"/>
  <c r="BQ35" i="28"/>
  <c r="BP35" i="28"/>
  <c r="BO35" i="28"/>
  <c r="BN35" i="28"/>
  <c r="BL35" i="28"/>
  <c r="BK35" i="28"/>
  <c r="BJ35" i="28"/>
  <c r="BI35" i="28"/>
  <c r="BH35" i="28"/>
  <c r="BF35" i="28"/>
  <c r="BE35" i="28"/>
  <c r="BD35" i="28"/>
  <c r="BC35" i="28"/>
  <c r="BB35" i="28"/>
  <c r="AZ35" i="28"/>
  <c r="AY35" i="28"/>
  <c r="AX35" i="28"/>
  <c r="AW35" i="28"/>
  <c r="AV35" i="28"/>
  <c r="AT35" i="28"/>
  <c r="AS35" i="28"/>
  <c r="AR35" i="28"/>
  <c r="AQ35" i="28"/>
  <c r="AP35" i="28"/>
  <c r="AN35" i="28"/>
  <c r="AM35" i="28"/>
  <c r="AL35" i="28"/>
  <c r="AK35" i="28"/>
  <c r="AJ35" i="28"/>
  <c r="AH35" i="28"/>
  <c r="AG35" i="28"/>
  <c r="AF35" i="28"/>
  <c r="AE35" i="28"/>
  <c r="AD35" i="28"/>
  <c r="AB35" i="28"/>
  <c r="AA35" i="28"/>
  <c r="Z35" i="28"/>
  <c r="Y35" i="28"/>
  <c r="X35" i="28"/>
  <c r="V35" i="28"/>
  <c r="U35" i="28"/>
  <c r="T35" i="28"/>
  <c r="S35" i="28"/>
  <c r="R35" i="28"/>
  <c r="P35" i="28"/>
  <c r="O35" i="28"/>
  <c r="N35" i="28"/>
  <c r="M35" i="28"/>
  <c r="L35" i="28"/>
  <c r="J35" i="28"/>
  <c r="H35" i="28"/>
  <c r="G35" i="28"/>
  <c r="F35" i="28"/>
  <c r="D35" i="10"/>
  <c r="E35" i="10" s="1"/>
  <c r="EB36" i="28"/>
  <c r="DW36" i="28"/>
  <c r="DR36" i="28"/>
  <c r="DM36" i="28"/>
  <c r="DH36" i="28"/>
  <c r="DD36" i="28"/>
  <c r="CY36" i="28"/>
  <c r="CT36" i="28"/>
  <c r="CO36" i="28"/>
  <c r="CJ36" i="28"/>
  <c r="CF36" i="28"/>
  <c r="CA36" i="28"/>
  <c r="BV36" i="28"/>
  <c r="BQ36" i="28"/>
  <c r="BL36" i="28"/>
  <c r="BH36" i="28"/>
  <c r="BC36" i="28"/>
  <c r="AX36" i="28"/>
  <c r="AS36" i="28"/>
  <c r="AN36" i="28"/>
  <c r="AJ36" i="28"/>
  <c r="AE36" i="28"/>
  <c r="Z36" i="28"/>
  <c r="U36" i="28"/>
  <c r="P36" i="28"/>
  <c r="L36" i="28"/>
  <c r="H36" i="28"/>
  <c r="D36" i="10"/>
  <c r="E37" i="32" s="1"/>
  <c r="ED37" i="28"/>
  <c r="EB37" i="28"/>
  <c r="DY37" i="28"/>
  <c r="DW37" i="28"/>
  <c r="DT37" i="28"/>
  <c r="DR37" i="28"/>
  <c r="DP37" i="28"/>
  <c r="DM37" i="28"/>
  <c r="DK37" i="28"/>
  <c r="DH37" i="28"/>
  <c r="DF37" i="28"/>
  <c r="DD37" i="28"/>
  <c r="DA37" i="28"/>
  <c r="CY37" i="28"/>
  <c r="CV37" i="28"/>
  <c r="CT37" i="28"/>
  <c r="CR37" i="28"/>
  <c r="CO37" i="28"/>
  <c r="CM37" i="28"/>
  <c r="CJ37" i="28"/>
  <c r="CH37" i="28"/>
  <c r="CF37" i="28"/>
  <c r="CC37" i="28"/>
  <c r="CB37" i="28"/>
  <c r="CA37" i="28"/>
  <c r="BZ37" i="28"/>
  <c r="BX37" i="28"/>
  <c r="BW37" i="28"/>
  <c r="BV37" i="28"/>
  <c r="BU37" i="28"/>
  <c r="BT37" i="28"/>
  <c r="BR37" i="28"/>
  <c r="BQ37" i="28"/>
  <c r="BP37" i="28"/>
  <c r="BO37" i="28"/>
  <c r="BN37" i="28"/>
  <c r="BL37" i="28"/>
  <c r="BK37" i="28"/>
  <c r="BJ37" i="28"/>
  <c r="BI37" i="28"/>
  <c r="BH37" i="28"/>
  <c r="BF37" i="28"/>
  <c r="BE37" i="28"/>
  <c r="BD37" i="28"/>
  <c r="BC37" i="28"/>
  <c r="BB37" i="28"/>
  <c r="AZ37" i="28"/>
  <c r="AY37" i="28"/>
  <c r="AX37" i="28"/>
  <c r="AW37" i="28"/>
  <c r="AV37" i="28"/>
  <c r="AT37" i="28"/>
  <c r="AS37" i="28"/>
  <c r="AR37" i="28"/>
  <c r="AQ37" i="28"/>
  <c r="AP37" i="28"/>
  <c r="AN37" i="28"/>
  <c r="AM37" i="28"/>
  <c r="AL37" i="28"/>
  <c r="AK37" i="28"/>
  <c r="AJ37" i="28"/>
  <c r="AH37" i="28"/>
  <c r="AG37" i="28"/>
  <c r="AF37" i="28"/>
  <c r="AE37" i="28"/>
  <c r="AD37" i="28"/>
  <c r="AB37" i="28"/>
  <c r="AA37" i="28"/>
  <c r="Z37" i="28"/>
  <c r="Y37" i="28"/>
  <c r="X37" i="28"/>
  <c r="V37" i="28"/>
  <c r="U37" i="28"/>
  <c r="T37" i="28"/>
  <c r="S37" i="28"/>
  <c r="R37" i="28"/>
  <c r="P37" i="28"/>
  <c r="O37" i="28"/>
  <c r="N37" i="28"/>
  <c r="M37" i="28"/>
  <c r="L37" i="28"/>
  <c r="J37" i="28"/>
  <c r="H37" i="28"/>
  <c r="G37" i="28"/>
  <c r="F37" i="28"/>
  <c r="D37" i="10"/>
  <c r="D38" i="25" s="1"/>
  <c r="E38" i="25" s="1"/>
  <c r="EE38" i="28"/>
  <c r="ED38" i="28"/>
  <c r="EC38" i="28"/>
  <c r="EB38" i="28"/>
  <c r="DZ38" i="28"/>
  <c r="DY38" i="28"/>
  <c r="DX38" i="28"/>
  <c r="DW38" i="28"/>
  <c r="DV38" i="28"/>
  <c r="DT38" i="28"/>
  <c r="DS38" i="28"/>
  <c r="DR38" i="28"/>
  <c r="DQ38" i="28"/>
  <c r="DP38" i="28"/>
  <c r="DN38" i="28"/>
  <c r="DM38" i="28"/>
  <c r="DL38" i="28"/>
  <c r="DK38" i="28"/>
  <c r="DJ38" i="28"/>
  <c r="DH38" i="28"/>
  <c r="DG38" i="28"/>
  <c r="DF38" i="28"/>
  <c r="DE38" i="28"/>
  <c r="DD38" i="28"/>
  <c r="DB38" i="28"/>
  <c r="DA38" i="28"/>
  <c r="CZ38" i="28"/>
  <c r="CY38" i="28"/>
  <c r="CX38" i="28"/>
  <c r="CV38" i="28"/>
  <c r="CU38" i="28"/>
  <c r="CT38" i="28"/>
  <c r="CS38" i="28"/>
  <c r="CR38" i="28"/>
  <c r="CP38" i="28"/>
  <c r="CO38" i="28"/>
  <c r="CN38" i="28"/>
  <c r="CM38" i="28"/>
  <c r="CL38" i="28"/>
  <c r="CJ38" i="28"/>
  <c r="CI38" i="28"/>
  <c r="CH38" i="28"/>
  <c r="CG38" i="28"/>
  <c r="CF38" i="28"/>
  <c r="CD38" i="28"/>
  <c r="CC38" i="28"/>
  <c r="CB38" i="28"/>
  <c r="CA38" i="28"/>
  <c r="BZ38" i="28"/>
  <c r="BX38" i="28"/>
  <c r="BW38" i="28"/>
  <c r="BV38" i="28"/>
  <c r="BU38" i="28"/>
  <c r="BT38" i="28"/>
  <c r="BR38" i="28"/>
  <c r="BQ38" i="28"/>
  <c r="BP38" i="28"/>
  <c r="BO38" i="28"/>
  <c r="BN38" i="28"/>
  <c r="BL38" i="28"/>
  <c r="BK38" i="28"/>
  <c r="BJ38" i="28"/>
  <c r="BI38" i="28"/>
  <c r="BH38" i="28"/>
  <c r="BF38" i="28"/>
  <c r="BE38" i="28"/>
  <c r="BD38" i="28"/>
  <c r="BC38" i="28"/>
  <c r="BB38" i="28"/>
  <c r="AZ38" i="28"/>
  <c r="AY38" i="28"/>
  <c r="AX38" i="28"/>
  <c r="AW38" i="28"/>
  <c r="AV38" i="28"/>
  <c r="AT38" i="28"/>
  <c r="AS38" i="28"/>
  <c r="AR38" i="28"/>
  <c r="AQ38" i="28"/>
  <c r="AP38" i="28"/>
  <c r="AN38" i="28"/>
  <c r="AM38" i="28"/>
  <c r="AL38" i="28"/>
  <c r="AK38" i="28"/>
  <c r="AJ38" i="28"/>
  <c r="AH38" i="28"/>
  <c r="AG38" i="28"/>
  <c r="AF38" i="28"/>
  <c r="AE38" i="28"/>
  <c r="AD38" i="28"/>
  <c r="AB38" i="28"/>
  <c r="AA38" i="28"/>
  <c r="Z38" i="28"/>
  <c r="Y38" i="28"/>
  <c r="X38" i="28"/>
  <c r="V38" i="28"/>
  <c r="U38" i="28"/>
  <c r="T38" i="28"/>
  <c r="S38" i="28"/>
  <c r="R38" i="28"/>
  <c r="P38" i="28"/>
  <c r="O38" i="28"/>
  <c r="N38" i="28"/>
  <c r="M38" i="28"/>
  <c r="L38" i="28"/>
  <c r="J38" i="28"/>
  <c r="H38" i="28"/>
  <c r="G38" i="28"/>
  <c r="F38" i="28"/>
  <c r="D38" i="10"/>
  <c r="D39" i="25" s="1"/>
  <c r="E39" i="25" s="1"/>
  <c r="EE39" i="28"/>
  <c r="ED39" i="28"/>
  <c r="EC39" i="28"/>
  <c r="EB39" i="28"/>
  <c r="DZ39" i="28"/>
  <c r="DY39" i="28"/>
  <c r="DX39" i="28"/>
  <c r="DW39" i="28"/>
  <c r="DV39" i="28"/>
  <c r="DT39" i="28"/>
  <c r="DS39" i="28"/>
  <c r="DR39" i="28"/>
  <c r="DQ39" i="28"/>
  <c r="DP39" i="28"/>
  <c r="DN39" i="28"/>
  <c r="DM39" i="28"/>
  <c r="DL39" i="28"/>
  <c r="DK39" i="28"/>
  <c r="DJ39" i="28"/>
  <c r="DH39" i="28"/>
  <c r="DG39" i="28"/>
  <c r="DF39" i="28"/>
  <c r="DE39" i="28"/>
  <c r="DD39" i="28"/>
  <c r="DB39" i="28"/>
  <c r="DA39" i="28"/>
  <c r="CZ39" i="28"/>
  <c r="CY39" i="28"/>
  <c r="CX39" i="28"/>
  <c r="CV39" i="28"/>
  <c r="CU39" i="28"/>
  <c r="CT39" i="28"/>
  <c r="CS39" i="28"/>
  <c r="CR39" i="28"/>
  <c r="CP39" i="28"/>
  <c r="CO39" i="28"/>
  <c r="CN39" i="28"/>
  <c r="CM39" i="28"/>
  <c r="CL39" i="28"/>
  <c r="CJ39" i="28"/>
  <c r="CI39" i="28"/>
  <c r="CH39" i="28"/>
  <c r="CG39" i="28"/>
  <c r="CF39" i="28"/>
  <c r="CD39" i="28"/>
  <c r="CC39" i="28"/>
  <c r="CB39" i="28"/>
  <c r="CA39" i="28"/>
  <c r="BZ39" i="28"/>
  <c r="BX39" i="28"/>
  <c r="BW39" i="28"/>
  <c r="BV39" i="28"/>
  <c r="BU39" i="28"/>
  <c r="BT39" i="28"/>
  <c r="BR39" i="28"/>
  <c r="BQ39" i="28"/>
  <c r="BP39" i="28"/>
  <c r="BO39" i="28"/>
  <c r="BN39" i="28"/>
  <c r="BL39" i="28"/>
  <c r="BK39" i="28"/>
  <c r="BJ39" i="28"/>
  <c r="BI39" i="28"/>
  <c r="BH39" i="28"/>
  <c r="BF39" i="28"/>
  <c r="BE39" i="28"/>
  <c r="BD39" i="28"/>
  <c r="BC39" i="28"/>
  <c r="BB39" i="28"/>
  <c r="AZ39" i="28"/>
  <c r="AY39" i="28"/>
  <c r="AX39" i="28"/>
  <c r="AW39" i="28"/>
  <c r="AV39" i="28"/>
  <c r="AT39" i="28"/>
  <c r="AS39" i="28"/>
  <c r="AR39" i="28"/>
  <c r="AQ39" i="28"/>
  <c r="AP39" i="28"/>
  <c r="AN39" i="28"/>
  <c r="AM39" i="28"/>
  <c r="AL39" i="28"/>
  <c r="AK39" i="28"/>
  <c r="AJ39" i="28"/>
  <c r="AH39" i="28"/>
  <c r="AG39" i="28"/>
  <c r="AF39" i="28"/>
  <c r="AE39" i="28"/>
  <c r="AD39" i="28"/>
  <c r="AB39" i="28"/>
  <c r="AA39" i="28"/>
  <c r="Z39" i="28"/>
  <c r="Y39" i="28"/>
  <c r="X39" i="28"/>
  <c r="V39" i="28"/>
  <c r="U39" i="28"/>
  <c r="T39" i="28"/>
  <c r="S39" i="28"/>
  <c r="R39" i="28"/>
  <c r="P39" i="28"/>
  <c r="O39" i="28"/>
  <c r="N39" i="28"/>
  <c r="M39" i="28"/>
  <c r="L39" i="28"/>
  <c r="J39" i="28"/>
  <c r="H39" i="28"/>
  <c r="G39" i="28"/>
  <c r="F39" i="28"/>
  <c r="D39" i="10"/>
  <c r="E40" i="32" s="1"/>
  <c r="ED40" i="28"/>
  <c r="EB40" i="28"/>
  <c r="DY40" i="28"/>
  <c r="DW40" i="28"/>
  <c r="DT40" i="28"/>
  <c r="DR40" i="28"/>
  <c r="DP40" i="28"/>
  <c r="DM40" i="28"/>
  <c r="DK40" i="28"/>
  <c r="DH40" i="28"/>
  <c r="DF40" i="28"/>
  <c r="DD40" i="28"/>
  <c r="DA40" i="28"/>
  <c r="CY40" i="28"/>
  <c r="CV40" i="28"/>
  <c r="CT40" i="28"/>
  <c r="CR40" i="28"/>
  <c r="CO40" i="28"/>
  <c r="CM40" i="28"/>
  <c r="CJ40" i="28"/>
  <c r="CH40" i="28"/>
  <c r="CF40" i="28"/>
  <c r="CC40" i="28"/>
  <c r="CA40" i="28"/>
  <c r="BX40" i="28"/>
  <c r="BV40" i="28"/>
  <c r="BT40" i="28"/>
  <c r="BQ40" i="28"/>
  <c r="BO40" i="28"/>
  <c r="BL40" i="28"/>
  <c r="BJ40" i="28"/>
  <c r="BH40" i="28"/>
  <c r="BE40" i="28"/>
  <c r="BC40" i="28"/>
  <c r="AZ40" i="28"/>
  <c r="AX40" i="28"/>
  <c r="AV40" i="28"/>
  <c r="AS40" i="28"/>
  <c r="AQ40" i="28"/>
  <c r="AN40" i="28"/>
  <c r="AL40" i="28"/>
  <c r="AJ40" i="28"/>
  <c r="AG40" i="28"/>
  <c r="AE40" i="28"/>
  <c r="AB40" i="28"/>
  <c r="Z40" i="28"/>
  <c r="X40" i="28"/>
  <c r="U40" i="28"/>
  <c r="S40" i="28"/>
  <c r="P40" i="28"/>
  <c r="N40" i="28"/>
  <c r="L40" i="28"/>
  <c r="H40" i="28"/>
  <c r="F40" i="28"/>
  <c r="D40" i="10"/>
  <c r="D41" i="25" s="1"/>
  <c r="E41" i="25" s="1"/>
  <c r="ED41" i="28"/>
  <c r="EB41" i="28"/>
  <c r="DY41" i="28"/>
  <c r="DW41" i="28"/>
  <c r="DT41" i="28"/>
  <c r="DR41" i="28"/>
  <c r="DP41" i="28"/>
  <c r="DM41" i="28"/>
  <c r="DK41" i="28"/>
  <c r="DH41" i="28"/>
  <c r="DF41" i="28"/>
  <c r="DD41" i="28"/>
  <c r="DA41" i="28"/>
  <c r="CY41" i="28"/>
  <c r="CV41" i="28"/>
  <c r="CT41" i="28"/>
  <c r="CR41" i="28"/>
  <c r="CO41" i="28"/>
  <c r="CM41" i="28"/>
  <c r="CJ41" i="28"/>
  <c r="CH41" i="28"/>
  <c r="CF41" i="28"/>
  <c r="CC41" i="28"/>
  <c r="CA41" i="28"/>
  <c r="BX41" i="28"/>
  <c r="BV41" i="28"/>
  <c r="BT41" i="28"/>
  <c r="BQ41" i="28"/>
  <c r="BO41" i="28"/>
  <c r="BL41" i="28"/>
  <c r="BJ41" i="28"/>
  <c r="BH41" i="28"/>
  <c r="BE41" i="28"/>
  <c r="BC41" i="28"/>
  <c r="AZ41" i="28"/>
  <c r="AX41" i="28"/>
  <c r="AV41" i="28"/>
  <c r="AS41" i="28"/>
  <c r="AQ41" i="28"/>
  <c r="AN41" i="28"/>
  <c r="AL41" i="28"/>
  <c r="AJ41" i="28"/>
  <c r="AG41" i="28"/>
  <c r="AE41" i="28"/>
  <c r="AB41" i="28"/>
  <c r="Z41" i="28"/>
  <c r="X41" i="28"/>
  <c r="U41" i="28"/>
  <c r="S41" i="28"/>
  <c r="P41" i="28"/>
  <c r="N41" i="28"/>
  <c r="L41" i="28"/>
  <c r="H41" i="28"/>
  <c r="F41" i="28"/>
  <c r="D41" i="10"/>
  <c r="D42" i="25" s="1"/>
  <c r="E42" i="25" s="1"/>
  <c r="EE42" i="28"/>
  <c r="ED42" i="28"/>
  <c r="EC42" i="28"/>
  <c r="EB42" i="28"/>
  <c r="DZ42" i="28"/>
  <c r="DY42" i="28"/>
  <c r="DX42" i="28"/>
  <c r="DW42" i="28"/>
  <c r="DV42" i="28"/>
  <c r="DT42" i="28"/>
  <c r="DS42" i="28"/>
  <c r="DR42" i="28"/>
  <c r="DQ42" i="28"/>
  <c r="DP42" i="28"/>
  <c r="DN42" i="28"/>
  <c r="DM42" i="28"/>
  <c r="DL42" i="28"/>
  <c r="DK42" i="28"/>
  <c r="DJ42" i="28"/>
  <c r="DH42" i="28"/>
  <c r="DG42" i="28"/>
  <c r="DF42" i="28"/>
  <c r="DE42" i="28"/>
  <c r="DD42" i="28"/>
  <c r="DB42" i="28"/>
  <c r="DA42" i="28"/>
  <c r="CZ42" i="28"/>
  <c r="CY42" i="28"/>
  <c r="CX42" i="28"/>
  <c r="CV42" i="28"/>
  <c r="CU42" i="28"/>
  <c r="CT42" i="28"/>
  <c r="CS42" i="28"/>
  <c r="CR42" i="28"/>
  <c r="CP42" i="28"/>
  <c r="CO42" i="28"/>
  <c r="CN42" i="28"/>
  <c r="CM42" i="28"/>
  <c r="CL42" i="28"/>
  <c r="CJ42" i="28"/>
  <c r="CI42" i="28"/>
  <c r="CH42" i="28"/>
  <c r="CG42" i="28"/>
  <c r="CF42" i="28"/>
  <c r="CD42" i="28"/>
  <c r="CC42" i="28"/>
  <c r="CB42" i="28"/>
  <c r="CA42" i="28"/>
  <c r="BZ42" i="28"/>
  <c r="BX42" i="28"/>
  <c r="BW42" i="28"/>
  <c r="BV42" i="28"/>
  <c r="BU42" i="28"/>
  <c r="BT42" i="28"/>
  <c r="BR42" i="28"/>
  <c r="BQ42" i="28"/>
  <c r="BP42" i="28"/>
  <c r="BO42" i="28"/>
  <c r="BN42" i="28"/>
  <c r="BL42" i="28"/>
  <c r="BK42" i="28"/>
  <c r="BJ42" i="28"/>
  <c r="BI42" i="28"/>
  <c r="BH42" i="28"/>
  <c r="BF42" i="28"/>
  <c r="BE42" i="28"/>
  <c r="BD42" i="28"/>
  <c r="BC42" i="28"/>
  <c r="BB42" i="28"/>
  <c r="AZ42" i="28"/>
  <c r="AY42" i="28"/>
  <c r="AX42" i="28"/>
  <c r="AW42" i="28"/>
  <c r="AV42" i="28"/>
  <c r="AT42" i="28"/>
  <c r="AS42" i="28"/>
  <c r="AR42" i="28"/>
  <c r="AQ42" i="28"/>
  <c r="AP42" i="28"/>
  <c r="AN42" i="28"/>
  <c r="AM42" i="28"/>
  <c r="AL42" i="28"/>
  <c r="AK42" i="28"/>
  <c r="AJ42" i="28"/>
  <c r="AH42" i="28"/>
  <c r="AG42" i="28"/>
  <c r="AF42" i="28"/>
  <c r="AE42" i="28"/>
  <c r="AD42" i="28"/>
  <c r="AB42" i="28"/>
  <c r="AA42" i="28"/>
  <c r="Z42" i="28"/>
  <c r="Y42" i="28"/>
  <c r="X42" i="28"/>
  <c r="V42" i="28"/>
  <c r="U42" i="28"/>
  <c r="T42" i="28"/>
  <c r="S42" i="28"/>
  <c r="R42" i="28"/>
  <c r="P42" i="28"/>
  <c r="O42" i="28"/>
  <c r="N42" i="28"/>
  <c r="M42" i="28"/>
  <c r="L42" i="28"/>
  <c r="J42" i="28"/>
  <c r="H42" i="28"/>
  <c r="G42" i="28"/>
  <c r="F42" i="28"/>
  <c r="D42" i="10"/>
  <c r="E44" i="31" s="1"/>
  <c r="EE43" i="28"/>
  <c r="ED43" i="28"/>
  <c r="EC43" i="28"/>
  <c r="EB43" i="28"/>
  <c r="DZ43" i="28"/>
  <c r="DY43" i="28"/>
  <c r="DX43" i="28"/>
  <c r="DW43" i="28"/>
  <c r="DV43" i="28"/>
  <c r="DT43" i="28"/>
  <c r="DS43" i="28"/>
  <c r="DR43" i="28"/>
  <c r="DQ43" i="28"/>
  <c r="DP43" i="28"/>
  <c r="DN43" i="28"/>
  <c r="DM43" i="28"/>
  <c r="DL43" i="28"/>
  <c r="DK43" i="28"/>
  <c r="DJ43" i="28"/>
  <c r="DH43" i="28"/>
  <c r="DG43" i="28"/>
  <c r="DF43" i="28"/>
  <c r="DE43" i="28"/>
  <c r="DD43" i="28"/>
  <c r="DB43" i="28"/>
  <c r="DA43" i="28"/>
  <c r="CZ43" i="28"/>
  <c r="CY43" i="28"/>
  <c r="CX43" i="28"/>
  <c r="CV43" i="28"/>
  <c r="CU43" i="28"/>
  <c r="CT43" i="28"/>
  <c r="CS43" i="28"/>
  <c r="CR43" i="28"/>
  <c r="CP43" i="28"/>
  <c r="CO43" i="28"/>
  <c r="CN43" i="28"/>
  <c r="CM43" i="28"/>
  <c r="CL43" i="28"/>
  <c r="CJ43" i="28"/>
  <c r="CI43" i="28"/>
  <c r="CH43" i="28"/>
  <c r="CG43" i="28"/>
  <c r="CF43" i="28"/>
  <c r="CD43" i="28"/>
  <c r="CC43" i="28"/>
  <c r="CB43" i="28"/>
  <c r="CA43" i="28"/>
  <c r="BZ43" i="28"/>
  <c r="BX43" i="28"/>
  <c r="BW43" i="28"/>
  <c r="BV43" i="28"/>
  <c r="BU43" i="28"/>
  <c r="BT43" i="28"/>
  <c r="BR43" i="28"/>
  <c r="BQ43" i="28"/>
  <c r="BP43" i="28"/>
  <c r="BO43" i="28"/>
  <c r="BN43" i="28"/>
  <c r="BL43" i="28"/>
  <c r="BK43" i="28"/>
  <c r="BJ43" i="28"/>
  <c r="BI43" i="28"/>
  <c r="BH43" i="28"/>
  <c r="BF43" i="28"/>
  <c r="BE43" i="28"/>
  <c r="BD43" i="28"/>
  <c r="BC43" i="28"/>
  <c r="BB43" i="28"/>
  <c r="AZ43" i="28"/>
  <c r="AY43" i="28"/>
  <c r="AX43" i="28"/>
  <c r="AW43" i="28"/>
  <c r="AV43" i="28"/>
  <c r="AT43" i="28"/>
  <c r="AS43" i="28"/>
  <c r="AR43" i="28"/>
  <c r="AQ43" i="28"/>
  <c r="AP43" i="28"/>
  <c r="AN43" i="28"/>
  <c r="AM43" i="28"/>
  <c r="AL43" i="28"/>
  <c r="AK43" i="28"/>
  <c r="AJ43" i="28"/>
  <c r="AH43" i="28"/>
  <c r="AG43" i="28"/>
  <c r="AF43" i="28"/>
  <c r="AE43" i="28"/>
  <c r="AD43" i="28"/>
  <c r="AB43" i="28"/>
  <c r="AA43" i="28"/>
  <c r="Z43" i="28"/>
  <c r="Y43" i="28"/>
  <c r="X43" i="28"/>
  <c r="V43" i="28"/>
  <c r="U43" i="28"/>
  <c r="T43" i="28"/>
  <c r="S43" i="28"/>
  <c r="R43" i="28"/>
  <c r="P43" i="28"/>
  <c r="O43" i="28"/>
  <c r="N43" i="28"/>
  <c r="M43" i="28"/>
  <c r="L43" i="28"/>
  <c r="J43" i="28"/>
  <c r="H43" i="28"/>
  <c r="G43" i="28"/>
  <c r="F43" i="28"/>
  <c r="D43" i="10"/>
  <c r="E43" i="10" s="1"/>
  <c r="ED44" i="28"/>
  <c r="EB44" i="28"/>
  <c r="DY44" i="28"/>
  <c r="DW44" i="28"/>
  <c r="DT44" i="28"/>
  <c r="DR44" i="28"/>
  <c r="DP44" i="28"/>
  <c r="DM44" i="28"/>
  <c r="DK44" i="28"/>
  <c r="DH44" i="28"/>
  <c r="DF44" i="28"/>
  <c r="DD44" i="28"/>
  <c r="DA44" i="28"/>
  <c r="CY44" i="28"/>
  <c r="CV44" i="28"/>
  <c r="CT44" i="28"/>
  <c r="CR44" i="28"/>
  <c r="CO44" i="28"/>
  <c r="CM44" i="28"/>
  <c r="CJ44" i="28"/>
  <c r="CH44" i="28"/>
  <c r="CF44" i="28"/>
  <c r="CC44" i="28"/>
  <c r="CA44" i="28"/>
  <c r="BX44" i="28"/>
  <c r="BV44" i="28"/>
  <c r="BT44" i="28"/>
  <c r="BQ44" i="28"/>
  <c r="BO44" i="28"/>
  <c r="BL44" i="28"/>
  <c r="BJ44" i="28"/>
  <c r="BH44" i="28"/>
  <c r="BE44" i="28"/>
  <c r="BC44" i="28"/>
  <c r="AZ44" i="28"/>
  <c r="AX44" i="28"/>
  <c r="AV44" i="28"/>
  <c r="AS44" i="28"/>
  <c r="AQ44" i="28"/>
  <c r="AN44" i="28"/>
  <c r="AL44" i="28"/>
  <c r="AJ44" i="28"/>
  <c r="AG44" i="28"/>
  <c r="AE44" i="28"/>
  <c r="AB44" i="28"/>
  <c r="Z44" i="28"/>
  <c r="X44" i="28"/>
  <c r="U44" i="28"/>
  <c r="S44" i="28"/>
  <c r="P44" i="28"/>
  <c r="N44" i="28"/>
  <c r="L44" i="28"/>
  <c r="H44" i="28"/>
  <c r="F44" i="28"/>
  <c r="D44" i="10"/>
  <c r="E46" i="31" s="1"/>
  <c r="ED45" i="28"/>
  <c r="EB45" i="28"/>
  <c r="DY45" i="28"/>
  <c r="DW45" i="28"/>
  <c r="DT45" i="28"/>
  <c r="DR45" i="28"/>
  <c r="DP45" i="28"/>
  <c r="DM45" i="28"/>
  <c r="DK45" i="28"/>
  <c r="DH45" i="28"/>
  <c r="DF45" i="28"/>
  <c r="DD45" i="28"/>
  <c r="DA45" i="28"/>
  <c r="CY45" i="28"/>
  <c r="CV45" i="28"/>
  <c r="CT45" i="28"/>
  <c r="CR45" i="28"/>
  <c r="CO45" i="28"/>
  <c r="CM45" i="28"/>
  <c r="CJ45" i="28"/>
  <c r="CH45" i="28"/>
  <c r="CF45" i="28"/>
  <c r="CC45" i="28"/>
  <c r="CA45" i="28"/>
  <c r="BX45" i="28"/>
  <c r="BV45" i="28"/>
  <c r="BT45" i="28"/>
  <c r="BQ45" i="28"/>
  <c r="BO45" i="28"/>
  <c r="BL45" i="28"/>
  <c r="BJ45" i="28"/>
  <c r="BH45" i="28"/>
  <c r="BE45" i="28"/>
  <c r="BC45" i="28"/>
  <c r="AZ45" i="28"/>
  <c r="AX45" i="28"/>
  <c r="AV45" i="28"/>
  <c r="AS45" i="28"/>
  <c r="AQ45" i="28"/>
  <c r="AN45" i="28"/>
  <c r="AL45" i="28"/>
  <c r="AJ45" i="28"/>
  <c r="AG45" i="28"/>
  <c r="AE45" i="28"/>
  <c r="AB45" i="28"/>
  <c r="Z45" i="28"/>
  <c r="X45" i="28"/>
  <c r="U45" i="28"/>
  <c r="S45" i="28"/>
  <c r="P45" i="28"/>
  <c r="N45" i="28"/>
  <c r="L45" i="28"/>
  <c r="H45" i="28"/>
  <c r="F45" i="28"/>
  <c r="D45" i="10"/>
  <c r="D46" i="25" s="1"/>
  <c r="E46" i="25" s="1"/>
  <c r="EE46" i="28"/>
  <c r="ED46" i="28"/>
  <c r="EC46" i="28"/>
  <c r="EB46" i="28"/>
  <c r="DZ46" i="28"/>
  <c r="DY46" i="28"/>
  <c r="DX46" i="28"/>
  <c r="DW46" i="28"/>
  <c r="DV46" i="28"/>
  <c r="DT46" i="28"/>
  <c r="DS46" i="28"/>
  <c r="DR46" i="28"/>
  <c r="DQ46" i="28"/>
  <c r="DP46" i="28"/>
  <c r="DN46" i="28"/>
  <c r="DM46" i="28"/>
  <c r="DL46" i="28"/>
  <c r="DK46" i="28"/>
  <c r="DJ46" i="28"/>
  <c r="DH46" i="28"/>
  <c r="DG46" i="28"/>
  <c r="DF46" i="28"/>
  <c r="DE46" i="28"/>
  <c r="DD46" i="28"/>
  <c r="DB46" i="28"/>
  <c r="DA46" i="28"/>
  <c r="CZ46" i="28"/>
  <c r="CY46" i="28"/>
  <c r="CX46" i="28"/>
  <c r="CV46" i="28"/>
  <c r="CU46" i="28"/>
  <c r="CT46" i="28"/>
  <c r="CS46" i="28"/>
  <c r="CR46" i="28"/>
  <c r="CP46" i="28"/>
  <c r="CO46" i="28"/>
  <c r="CN46" i="28"/>
  <c r="CM46" i="28"/>
  <c r="CL46" i="28"/>
  <c r="CJ46" i="28"/>
  <c r="CI46" i="28"/>
  <c r="CH46" i="28"/>
  <c r="CG46" i="28"/>
  <c r="CF46" i="28"/>
  <c r="CD46" i="28"/>
  <c r="CC46" i="28"/>
  <c r="CB46" i="28"/>
  <c r="CA46" i="28"/>
  <c r="BZ46" i="28"/>
  <c r="BX46" i="28"/>
  <c r="BW46" i="28"/>
  <c r="BV46" i="28"/>
  <c r="BU46" i="28"/>
  <c r="BT46" i="28"/>
  <c r="BR46" i="28"/>
  <c r="BQ46" i="28"/>
  <c r="BP46" i="28"/>
  <c r="BO46" i="28"/>
  <c r="BN46" i="28"/>
  <c r="BL46" i="28"/>
  <c r="BK46" i="28"/>
  <c r="BJ46" i="28"/>
  <c r="BI46" i="28"/>
  <c r="BH46" i="28"/>
  <c r="BF46" i="28"/>
  <c r="BE46" i="28"/>
  <c r="BD46" i="28"/>
  <c r="BC46" i="28"/>
  <c r="BB46" i="28"/>
  <c r="AZ46" i="28"/>
  <c r="AY46" i="28"/>
  <c r="AX46" i="28"/>
  <c r="AW46" i="28"/>
  <c r="AV46" i="28"/>
  <c r="AT46" i="28"/>
  <c r="AS46" i="28"/>
  <c r="AR46" i="28"/>
  <c r="AQ46" i="28"/>
  <c r="AP46" i="28"/>
  <c r="AN46" i="28"/>
  <c r="AM46" i="28"/>
  <c r="AL46" i="28"/>
  <c r="AK46" i="28"/>
  <c r="AJ46" i="28"/>
  <c r="AH46" i="28"/>
  <c r="AG46" i="28"/>
  <c r="AF46" i="28"/>
  <c r="AE46" i="28"/>
  <c r="AD46" i="28"/>
  <c r="AB46" i="28"/>
  <c r="AA46" i="28"/>
  <c r="Z46" i="28"/>
  <c r="Y46" i="28"/>
  <c r="X46" i="28"/>
  <c r="V46" i="28"/>
  <c r="U46" i="28"/>
  <c r="T46" i="28"/>
  <c r="S46" i="28"/>
  <c r="R46" i="28"/>
  <c r="P46" i="28"/>
  <c r="O46" i="28"/>
  <c r="N46" i="28"/>
  <c r="M46" i="28"/>
  <c r="L46" i="28"/>
  <c r="J46" i="28"/>
  <c r="H46" i="28"/>
  <c r="G46" i="28"/>
  <c r="F46" i="28"/>
  <c r="D46" i="10"/>
  <c r="E47" i="32" s="1"/>
  <c r="EE47" i="28"/>
  <c r="ED47" i="28"/>
  <c r="EC47" i="28"/>
  <c r="EB47" i="28"/>
  <c r="DZ47" i="28"/>
  <c r="DY47" i="28"/>
  <c r="DX47" i="28"/>
  <c r="DW47" i="28"/>
  <c r="DV47" i="28"/>
  <c r="DT47" i="28"/>
  <c r="DS47" i="28"/>
  <c r="DR47" i="28"/>
  <c r="DQ47" i="28"/>
  <c r="DP47" i="28"/>
  <c r="DN47" i="28"/>
  <c r="DM47" i="28"/>
  <c r="DL47" i="28"/>
  <c r="DK47" i="28"/>
  <c r="DJ47" i="28"/>
  <c r="DH47" i="28"/>
  <c r="DG47" i="28"/>
  <c r="DF47" i="28"/>
  <c r="DE47" i="28"/>
  <c r="DD47" i="28"/>
  <c r="DB47" i="28"/>
  <c r="DA47" i="28"/>
  <c r="CZ47" i="28"/>
  <c r="CY47" i="28"/>
  <c r="CX47" i="28"/>
  <c r="CV47" i="28"/>
  <c r="CU47" i="28"/>
  <c r="CT47" i="28"/>
  <c r="CS47" i="28"/>
  <c r="CR47" i="28"/>
  <c r="CP47" i="28"/>
  <c r="CO47" i="28"/>
  <c r="CN47" i="28"/>
  <c r="CM47" i="28"/>
  <c r="CL47" i="28"/>
  <c r="CJ47" i="28"/>
  <c r="CI47" i="28"/>
  <c r="CH47" i="28"/>
  <c r="CG47" i="28"/>
  <c r="CF47" i="28"/>
  <c r="CD47" i="28"/>
  <c r="CC47" i="28"/>
  <c r="CB47" i="28"/>
  <c r="CA47" i="28"/>
  <c r="BZ47" i="28"/>
  <c r="BX47" i="28"/>
  <c r="BW47" i="28"/>
  <c r="BV47" i="28"/>
  <c r="BU47" i="28"/>
  <c r="BT47" i="28"/>
  <c r="BR47" i="28"/>
  <c r="BQ47" i="28"/>
  <c r="BP47" i="28"/>
  <c r="BO47" i="28"/>
  <c r="BN47" i="28"/>
  <c r="BL47" i="28"/>
  <c r="BK47" i="28"/>
  <c r="BJ47" i="28"/>
  <c r="BI47" i="28"/>
  <c r="BH47" i="28"/>
  <c r="BF47" i="28"/>
  <c r="BE47" i="28"/>
  <c r="BD47" i="28"/>
  <c r="BC47" i="28"/>
  <c r="BB47" i="28"/>
  <c r="AZ47" i="28"/>
  <c r="AY47" i="28"/>
  <c r="AX47" i="28"/>
  <c r="AW47" i="28"/>
  <c r="AV47" i="28"/>
  <c r="AT47" i="28"/>
  <c r="AS47" i="28"/>
  <c r="AR47" i="28"/>
  <c r="AQ47" i="28"/>
  <c r="AP47" i="28"/>
  <c r="AN47" i="28"/>
  <c r="AM47" i="28"/>
  <c r="AL47" i="28"/>
  <c r="AK47" i="28"/>
  <c r="AJ47" i="28"/>
  <c r="AH47" i="28"/>
  <c r="AG47" i="28"/>
  <c r="AF47" i="28"/>
  <c r="AE47" i="28"/>
  <c r="AD47" i="28"/>
  <c r="AB47" i="28"/>
  <c r="AA47" i="28"/>
  <c r="Z47" i="28"/>
  <c r="Y47" i="28"/>
  <c r="X47" i="28"/>
  <c r="V47" i="28"/>
  <c r="U47" i="28"/>
  <c r="T47" i="28"/>
  <c r="S47" i="28"/>
  <c r="R47" i="28"/>
  <c r="P47" i="28"/>
  <c r="O47" i="28"/>
  <c r="N47" i="28"/>
  <c r="M47" i="28"/>
  <c r="L47" i="28"/>
  <c r="J47" i="28"/>
  <c r="H47" i="28"/>
  <c r="G47" i="28"/>
  <c r="F47" i="28"/>
  <c r="D47" i="10"/>
  <c r="D48" i="30" s="1"/>
  <c r="E48" i="30" s="1"/>
  <c r="EB48" i="28"/>
  <c r="DW48" i="28"/>
  <c r="DR48" i="28"/>
  <c r="DM48" i="28"/>
  <c r="DH48" i="28"/>
  <c r="DD48" i="28"/>
  <c r="CY48" i="28"/>
  <c r="CT48" i="28"/>
  <c r="CO48" i="28"/>
  <c r="CJ48" i="28"/>
  <c r="CF48" i="28"/>
  <c r="CA48" i="28"/>
  <c r="BV48" i="28"/>
  <c r="BQ48" i="28"/>
  <c r="BL48" i="28"/>
  <c r="BH48" i="28"/>
  <c r="BC48" i="28"/>
  <c r="AX48" i="28"/>
  <c r="AS48" i="28"/>
  <c r="AN48" i="28"/>
  <c r="AJ48" i="28"/>
  <c r="AE48" i="28"/>
  <c r="Z48" i="28"/>
  <c r="U48" i="28"/>
  <c r="P48" i="28"/>
  <c r="L48" i="28"/>
  <c r="H48" i="28"/>
  <c r="D48" i="10"/>
  <c r="D49" i="30" s="1"/>
  <c r="E49" i="30" s="1"/>
  <c r="ED49" i="28"/>
  <c r="EB49" i="28"/>
  <c r="DY49" i="28"/>
  <c r="DW49" i="28"/>
  <c r="DT49" i="28"/>
  <c r="DR49" i="28"/>
  <c r="DP49" i="28"/>
  <c r="DM49" i="28"/>
  <c r="DK49" i="28"/>
  <c r="DH49" i="28"/>
  <c r="DF49" i="28"/>
  <c r="DD49" i="28"/>
  <c r="DA49" i="28"/>
  <c r="CY49" i="28"/>
  <c r="CV49" i="28"/>
  <c r="CT49" i="28"/>
  <c r="CR49" i="28"/>
  <c r="CO49" i="28"/>
  <c r="CM49" i="28"/>
  <c r="CJ49" i="28"/>
  <c r="CH49" i="28"/>
  <c r="CF49" i="28"/>
  <c r="CC49" i="28"/>
  <c r="CA49" i="28"/>
  <c r="BX49" i="28"/>
  <c r="BV49" i="28"/>
  <c r="BT49" i="28"/>
  <c r="BQ49" i="28"/>
  <c r="BO49" i="28"/>
  <c r="BL49" i="28"/>
  <c r="BJ49" i="28"/>
  <c r="BH49" i="28"/>
  <c r="BE49" i="28"/>
  <c r="BC49" i="28"/>
  <c r="AZ49" i="28"/>
  <c r="AX49" i="28"/>
  <c r="AV49" i="28"/>
  <c r="AS49" i="28"/>
  <c r="AQ49" i="28"/>
  <c r="AN49" i="28"/>
  <c r="AL49" i="28"/>
  <c r="AJ49" i="28"/>
  <c r="AG49" i="28"/>
  <c r="AE49" i="28"/>
  <c r="AB49" i="28"/>
  <c r="Z49" i="28"/>
  <c r="X49" i="28"/>
  <c r="U49" i="28"/>
  <c r="S49" i="28"/>
  <c r="P49" i="28"/>
  <c r="N49" i="28"/>
  <c r="L49" i="28"/>
  <c r="H49" i="28"/>
  <c r="F49" i="28"/>
  <c r="EE50" i="28"/>
  <c r="ED50" i="28"/>
  <c r="EC50" i="28"/>
  <c r="EB50" i="28"/>
  <c r="DZ50" i="28"/>
  <c r="DY50" i="28"/>
  <c r="DX50" i="28"/>
  <c r="DW50" i="28"/>
  <c r="DV50" i="28"/>
  <c r="DT50" i="28"/>
  <c r="DS50" i="28"/>
  <c r="DR50" i="28"/>
  <c r="DQ50" i="28"/>
  <c r="DP50" i="28"/>
  <c r="DN50" i="28"/>
  <c r="DM50" i="28"/>
  <c r="DL50" i="28"/>
  <c r="DK50" i="28"/>
  <c r="DJ50" i="28"/>
  <c r="DH50" i="28"/>
  <c r="DG50" i="28"/>
  <c r="DF50" i="28"/>
  <c r="DE50" i="28"/>
  <c r="DD50" i="28"/>
  <c r="DB50" i="28"/>
  <c r="DA50" i="28"/>
  <c r="CZ50" i="28"/>
  <c r="CY50" i="28"/>
  <c r="CX50" i="28"/>
  <c r="CV50" i="28"/>
  <c r="CU50" i="28"/>
  <c r="CT50" i="28"/>
  <c r="CS50" i="28"/>
  <c r="CR50" i="28"/>
  <c r="CP50" i="28"/>
  <c r="CO50" i="28"/>
  <c r="CN50" i="28"/>
  <c r="CM50" i="28"/>
  <c r="CL50" i="28"/>
  <c r="CJ50" i="28"/>
  <c r="CI50" i="28"/>
  <c r="CH50" i="28"/>
  <c r="CG50" i="28"/>
  <c r="CF50" i="28"/>
  <c r="CD50" i="28"/>
  <c r="CC50" i="28"/>
  <c r="CB50" i="28"/>
  <c r="CA50" i="28"/>
  <c r="BZ50" i="28"/>
  <c r="BX50" i="28"/>
  <c r="BW50" i="28"/>
  <c r="BV50" i="28"/>
  <c r="BU50" i="28"/>
  <c r="BT50" i="28"/>
  <c r="BR50" i="28"/>
  <c r="BQ50" i="28"/>
  <c r="BP50" i="28"/>
  <c r="BO50" i="28"/>
  <c r="BN50" i="28"/>
  <c r="BL50" i="28"/>
  <c r="BK50" i="28"/>
  <c r="BJ50" i="28"/>
  <c r="BI50" i="28"/>
  <c r="BH50" i="28"/>
  <c r="BF50" i="28"/>
  <c r="BE50" i="28"/>
  <c r="BD50" i="28"/>
  <c r="BC50" i="28"/>
  <c r="BB50" i="28"/>
  <c r="AZ50" i="28"/>
  <c r="AY50" i="28"/>
  <c r="AX50" i="28"/>
  <c r="AW50" i="28"/>
  <c r="AV50" i="28"/>
  <c r="AT50" i="28"/>
  <c r="AS50" i="28"/>
  <c r="AR50" i="28"/>
  <c r="AQ50" i="28"/>
  <c r="AP50" i="28"/>
  <c r="AN50" i="28"/>
  <c r="AM50" i="28"/>
  <c r="AL50" i="28"/>
  <c r="AK50" i="28"/>
  <c r="AJ50" i="28"/>
  <c r="AH50" i="28"/>
  <c r="AG50" i="28"/>
  <c r="AF50" i="28"/>
  <c r="AE50" i="28"/>
  <c r="AD50" i="28"/>
  <c r="AB50" i="28"/>
  <c r="AA50" i="28"/>
  <c r="Z50" i="28"/>
  <c r="Y50" i="28"/>
  <c r="X50" i="28"/>
  <c r="V50" i="28"/>
  <c r="U50" i="28"/>
  <c r="T50" i="28"/>
  <c r="S50" i="28"/>
  <c r="R50" i="28"/>
  <c r="P50" i="28"/>
  <c r="O50" i="28"/>
  <c r="N50" i="28"/>
  <c r="M50" i="28"/>
  <c r="L50" i="28"/>
  <c r="J50" i="28"/>
  <c r="H50" i="28"/>
  <c r="G50" i="28"/>
  <c r="F50" i="28"/>
  <c r="D50" i="10"/>
  <c r="D51" i="25" s="1"/>
  <c r="E51" i="25" s="1"/>
  <c r="EE51" i="28"/>
  <c r="ED51" i="28"/>
  <c r="EC51" i="28"/>
  <c r="EB51" i="28"/>
  <c r="DZ51" i="28"/>
  <c r="DY51" i="28"/>
  <c r="DX51" i="28"/>
  <c r="DW51" i="28"/>
  <c r="DV51" i="28"/>
  <c r="DT51" i="28"/>
  <c r="DS51" i="28"/>
  <c r="DR51" i="28"/>
  <c r="DQ51" i="28"/>
  <c r="DP51" i="28"/>
  <c r="DN51" i="28"/>
  <c r="DM51" i="28"/>
  <c r="DL51" i="28"/>
  <c r="DK51" i="28"/>
  <c r="DJ51" i="28"/>
  <c r="DH51" i="28"/>
  <c r="DG51" i="28"/>
  <c r="DF51" i="28"/>
  <c r="DE51" i="28"/>
  <c r="DD51" i="28"/>
  <c r="DB51" i="28"/>
  <c r="DA51" i="28"/>
  <c r="CZ51" i="28"/>
  <c r="CY51" i="28"/>
  <c r="CX51" i="28"/>
  <c r="CV51" i="28"/>
  <c r="CU51" i="28"/>
  <c r="CT51" i="28"/>
  <c r="CS51" i="28"/>
  <c r="CR51" i="28"/>
  <c r="CP51" i="28"/>
  <c r="CO51" i="28"/>
  <c r="CN51" i="28"/>
  <c r="CM51" i="28"/>
  <c r="CL51" i="28"/>
  <c r="CJ51" i="28"/>
  <c r="CI51" i="28"/>
  <c r="CH51" i="28"/>
  <c r="CG51" i="28"/>
  <c r="CF51" i="28"/>
  <c r="CD51" i="28"/>
  <c r="CC51" i="28"/>
  <c r="CB51" i="28"/>
  <c r="CA51" i="28"/>
  <c r="BZ51" i="28"/>
  <c r="BX51" i="28"/>
  <c r="BW51" i="28"/>
  <c r="BV51" i="28"/>
  <c r="BU51" i="28"/>
  <c r="BT51" i="28"/>
  <c r="BR51" i="28"/>
  <c r="BQ51" i="28"/>
  <c r="BP51" i="28"/>
  <c r="BO51" i="28"/>
  <c r="BN51" i="28"/>
  <c r="BL51" i="28"/>
  <c r="BK51" i="28"/>
  <c r="BJ51" i="28"/>
  <c r="BI51" i="28"/>
  <c r="BH51" i="28"/>
  <c r="BF51" i="28"/>
  <c r="BE51" i="28"/>
  <c r="BD51" i="28"/>
  <c r="BC51" i="28"/>
  <c r="BB51" i="28"/>
  <c r="AZ51" i="28"/>
  <c r="AY51" i="28"/>
  <c r="AX51" i="28"/>
  <c r="AW51" i="28"/>
  <c r="AV51" i="28"/>
  <c r="AT51" i="28"/>
  <c r="AS51" i="28"/>
  <c r="AR51" i="28"/>
  <c r="AQ51" i="28"/>
  <c r="AP51" i="28"/>
  <c r="AN51" i="28"/>
  <c r="AM51" i="28"/>
  <c r="AL51" i="28"/>
  <c r="AK51" i="28"/>
  <c r="AJ51" i="28"/>
  <c r="AH51" i="28"/>
  <c r="AG51" i="28"/>
  <c r="AF51" i="28"/>
  <c r="AE51" i="28"/>
  <c r="AD51" i="28"/>
  <c r="AB51" i="28"/>
  <c r="AA51" i="28"/>
  <c r="Z51" i="28"/>
  <c r="Y51" i="28"/>
  <c r="X51" i="28"/>
  <c r="V51" i="28"/>
  <c r="U51" i="28"/>
  <c r="T51" i="28"/>
  <c r="S51" i="28"/>
  <c r="R51" i="28"/>
  <c r="P51" i="28"/>
  <c r="O51" i="28"/>
  <c r="N51" i="28"/>
  <c r="M51" i="28"/>
  <c r="L51" i="28"/>
  <c r="J51" i="28"/>
  <c r="H51" i="28"/>
  <c r="G51" i="28"/>
  <c r="F51" i="28"/>
  <c r="D51" i="10"/>
  <c r="D50" i="21" s="1"/>
  <c r="DM52" i="28"/>
  <c r="DH52" i="28"/>
  <c r="DD52" i="28"/>
  <c r="CY52" i="28"/>
  <c r="CT52" i="28"/>
  <c r="CO52" i="28"/>
  <c r="CJ52" i="28"/>
  <c r="CF52" i="28"/>
  <c r="CA52" i="28"/>
  <c r="BV52" i="28"/>
  <c r="BQ52" i="28"/>
  <c r="BL52" i="28"/>
  <c r="BH52" i="28"/>
  <c r="BC52" i="28"/>
  <c r="AX52" i="28"/>
  <c r="AS52" i="28"/>
  <c r="AN52" i="28"/>
  <c r="AJ52" i="28"/>
  <c r="AE52" i="28"/>
  <c r="Z52" i="28"/>
  <c r="U52" i="28"/>
  <c r="P52" i="28"/>
  <c r="L52" i="28"/>
  <c r="H52" i="28"/>
  <c r="D52" i="10"/>
  <c r="ED53" i="28"/>
  <c r="EB53" i="28"/>
  <c r="DY53" i="28"/>
  <c r="DW53" i="28"/>
  <c r="DT53" i="28"/>
  <c r="DR53" i="28"/>
  <c r="DP53" i="28"/>
  <c r="DM53" i="28"/>
  <c r="DK53" i="28"/>
  <c r="DH53" i="28"/>
  <c r="DF53" i="28"/>
  <c r="DD53" i="28"/>
  <c r="DA53" i="28"/>
  <c r="CY53" i="28"/>
  <c r="CV53" i="28"/>
  <c r="CT53" i="28"/>
  <c r="CR53" i="28"/>
  <c r="CO53" i="28"/>
  <c r="CM53" i="28"/>
  <c r="CJ53" i="28"/>
  <c r="CH53" i="28"/>
  <c r="CF53" i="28"/>
  <c r="CC53" i="28"/>
  <c r="CA53" i="28"/>
  <c r="BX53" i="28"/>
  <c r="BV53" i="28"/>
  <c r="BT53" i="28"/>
  <c r="BQ53" i="28"/>
  <c r="BO53" i="28"/>
  <c r="BL53" i="28"/>
  <c r="BJ53" i="28"/>
  <c r="BH53" i="28"/>
  <c r="BE53" i="28"/>
  <c r="BC53" i="28"/>
  <c r="AZ53" i="28"/>
  <c r="AX53" i="28"/>
  <c r="AV53" i="28"/>
  <c r="AS53" i="28"/>
  <c r="AQ53" i="28"/>
  <c r="AN53" i="28"/>
  <c r="AL53" i="28"/>
  <c r="AJ53" i="28"/>
  <c r="AG53" i="28"/>
  <c r="AE53" i="28"/>
  <c r="AB53" i="28"/>
  <c r="Z53" i="28"/>
  <c r="X53" i="28"/>
  <c r="U53" i="28"/>
  <c r="S53" i="28"/>
  <c r="P53" i="28"/>
  <c r="N53" i="28"/>
  <c r="L53" i="28"/>
  <c r="H53" i="28"/>
  <c r="F53" i="28"/>
  <c r="D53" i="10"/>
  <c r="E54" i="12" s="1"/>
  <c r="EE54" i="28"/>
  <c r="ED54" i="28"/>
  <c r="EC54" i="28"/>
  <c r="EB54" i="28"/>
  <c r="DZ54" i="28"/>
  <c r="DY54" i="28"/>
  <c r="DX54" i="28"/>
  <c r="DW54" i="28"/>
  <c r="DV54" i="28"/>
  <c r="DT54" i="28"/>
  <c r="DS54" i="28"/>
  <c r="DR54" i="28"/>
  <c r="DQ54" i="28"/>
  <c r="DP54" i="28"/>
  <c r="DN54" i="28"/>
  <c r="DM54" i="28"/>
  <c r="DL54" i="28"/>
  <c r="DK54" i="28"/>
  <c r="DJ54" i="28"/>
  <c r="DH54" i="28"/>
  <c r="DG54" i="28"/>
  <c r="DF54" i="28"/>
  <c r="DE54" i="28"/>
  <c r="DD54" i="28"/>
  <c r="DB54" i="28"/>
  <c r="DA54" i="28"/>
  <c r="CZ54" i="28"/>
  <c r="CY54" i="28"/>
  <c r="CX54" i="28"/>
  <c r="CV54" i="28"/>
  <c r="CU54" i="28"/>
  <c r="CT54" i="28"/>
  <c r="CS54" i="28"/>
  <c r="CR54" i="28"/>
  <c r="CP54" i="28"/>
  <c r="CO54" i="28"/>
  <c r="CN54" i="28"/>
  <c r="CM54" i="28"/>
  <c r="CL54" i="28"/>
  <c r="CJ54" i="28"/>
  <c r="CI54" i="28"/>
  <c r="CH54" i="28"/>
  <c r="CG54" i="28"/>
  <c r="CF54" i="28"/>
  <c r="CD54" i="28"/>
  <c r="CC54" i="28"/>
  <c r="CB54" i="28"/>
  <c r="CA54" i="28"/>
  <c r="BZ54" i="28"/>
  <c r="BX54" i="28"/>
  <c r="BW54" i="28"/>
  <c r="BV54" i="28"/>
  <c r="BU54" i="28"/>
  <c r="BT54" i="28"/>
  <c r="BR54" i="28"/>
  <c r="BQ54" i="28"/>
  <c r="BP54" i="28"/>
  <c r="BO54" i="28"/>
  <c r="BN54" i="28"/>
  <c r="BL54" i="28"/>
  <c r="BK54" i="28"/>
  <c r="BJ54" i="28"/>
  <c r="BI54" i="28"/>
  <c r="BH54" i="28"/>
  <c r="BF54" i="28"/>
  <c r="BE54" i="28"/>
  <c r="BD54" i="28"/>
  <c r="BC54" i="28"/>
  <c r="BB54" i="28"/>
  <c r="AZ54" i="28"/>
  <c r="AY54" i="28"/>
  <c r="AX54" i="28"/>
  <c r="AW54" i="28"/>
  <c r="AV54" i="28"/>
  <c r="AT54" i="28"/>
  <c r="AS54" i="28"/>
  <c r="AR54" i="28"/>
  <c r="AQ54" i="28"/>
  <c r="AP54" i="28"/>
  <c r="AN54" i="28"/>
  <c r="AM54" i="28"/>
  <c r="AL54" i="28"/>
  <c r="AK54" i="28"/>
  <c r="AJ54" i="28"/>
  <c r="AH54" i="28"/>
  <c r="AG54" i="28"/>
  <c r="AF54" i="28"/>
  <c r="AE54" i="28"/>
  <c r="AD54" i="28"/>
  <c r="AB54" i="28"/>
  <c r="AA54" i="28"/>
  <c r="Z54" i="28"/>
  <c r="Y54" i="28"/>
  <c r="X54" i="28"/>
  <c r="V54" i="28"/>
  <c r="U54" i="28"/>
  <c r="T54" i="28"/>
  <c r="S54" i="28"/>
  <c r="R54" i="28"/>
  <c r="P54" i="28"/>
  <c r="O54" i="28"/>
  <c r="N54" i="28"/>
  <c r="M54" i="28"/>
  <c r="L54" i="28"/>
  <c r="J54" i="28"/>
  <c r="H54" i="28"/>
  <c r="G54" i="28"/>
  <c r="F54" i="28"/>
  <c r="D54" i="10"/>
  <c r="DY55" i="28"/>
  <c r="DV55" i="28"/>
  <c r="DT55" i="28"/>
  <c r="DS55" i="28"/>
  <c r="DR55" i="28"/>
  <c r="DQ55" i="28"/>
  <c r="DP55" i="28"/>
  <c r="DN55" i="28"/>
  <c r="DM55" i="28"/>
  <c r="DL55" i="28"/>
  <c r="DK55" i="28"/>
  <c r="DJ55" i="28"/>
  <c r="DH55" i="28"/>
  <c r="DG55" i="28"/>
  <c r="DF55" i="28"/>
  <c r="DE55" i="28"/>
  <c r="DD55" i="28"/>
  <c r="DB55" i="28"/>
  <c r="DA55" i="28"/>
  <c r="CZ55" i="28"/>
  <c r="CY55" i="28"/>
  <c r="CX55" i="28"/>
  <c r="CV55" i="28"/>
  <c r="CU55" i="28"/>
  <c r="CT55" i="28"/>
  <c r="CS55" i="28"/>
  <c r="CR55" i="28"/>
  <c r="CP55" i="28"/>
  <c r="CO55" i="28"/>
  <c r="CN55" i="28"/>
  <c r="CM55" i="28"/>
  <c r="CL55" i="28"/>
  <c r="CJ55" i="28"/>
  <c r="CI55" i="28"/>
  <c r="CH55" i="28"/>
  <c r="CG55" i="28"/>
  <c r="CF55" i="28"/>
  <c r="CD55" i="28"/>
  <c r="CC55" i="28"/>
  <c r="CB55" i="28"/>
  <c r="CA55" i="28"/>
  <c r="BZ55" i="28"/>
  <c r="BX55" i="28"/>
  <c r="BW55" i="28"/>
  <c r="BV55" i="28"/>
  <c r="BU55" i="28"/>
  <c r="BT55" i="28"/>
  <c r="BR55" i="28"/>
  <c r="BQ55" i="28"/>
  <c r="BP55" i="28"/>
  <c r="BO55" i="28"/>
  <c r="BN55" i="28"/>
  <c r="BL55" i="28"/>
  <c r="BK55" i="28"/>
  <c r="BJ55" i="28"/>
  <c r="BI55" i="28"/>
  <c r="BH55" i="28"/>
  <c r="BF55" i="28"/>
  <c r="BE55" i="28"/>
  <c r="BD55" i="28"/>
  <c r="BC55" i="28"/>
  <c r="BB55" i="28"/>
  <c r="AZ55" i="28"/>
  <c r="AY55" i="28"/>
  <c r="AX55" i="28"/>
  <c r="AW55" i="28"/>
  <c r="AV55" i="28"/>
  <c r="AT55" i="28"/>
  <c r="AS55" i="28"/>
  <c r="AR55" i="28"/>
  <c r="AQ55" i="28"/>
  <c r="AP55" i="28"/>
  <c r="AN55" i="28"/>
  <c r="AM55" i="28"/>
  <c r="AL55" i="28"/>
  <c r="AK55" i="28"/>
  <c r="AJ55" i="28"/>
  <c r="AH55" i="28"/>
  <c r="AG55" i="28"/>
  <c r="AF55" i="28"/>
  <c r="AE55" i="28"/>
  <c r="AD55" i="28"/>
  <c r="AB55" i="28"/>
  <c r="AA55" i="28"/>
  <c r="Z55" i="28"/>
  <c r="Y55" i="28"/>
  <c r="X55" i="28"/>
  <c r="V55" i="28"/>
  <c r="U55" i="28"/>
  <c r="T55" i="28"/>
  <c r="S55" i="28"/>
  <c r="R55" i="28"/>
  <c r="P55" i="28"/>
  <c r="O55" i="28"/>
  <c r="N55" i="28"/>
  <c r="M55" i="28"/>
  <c r="L55" i="28"/>
  <c r="J55" i="28"/>
  <c r="H55" i="28"/>
  <c r="G55" i="28"/>
  <c r="F55" i="28"/>
  <c r="D55" i="10"/>
  <c r="E56" i="12" s="1"/>
  <c r="EB56" i="28"/>
  <c r="DW56" i="28"/>
  <c r="DR56" i="28"/>
  <c r="DM56" i="28"/>
  <c r="DH56" i="28"/>
  <c r="DD56" i="28"/>
  <c r="CY56" i="28"/>
  <c r="CT56" i="28"/>
  <c r="CO56" i="28"/>
  <c r="CJ56" i="28"/>
  <c r="CF56" i="28"/>
  <c r="CA56" i="28"/>
  <c r="BV56" i="28"/>
  <c r="BQ56" i="28"/>
  <c r="BL56" i="28"/>
  <c r="BH56" i="28"/>
  <c r="BC56" i="28"/>
  <c r="AX56" i="28"/>
  <c r="AS56" i="28"/>
  <c r="AN56" i="28"/>
  <c r="AJ56" i="28"/>
  <c r="AE56" i="28"/>
  <c r="Z56" i="28"/>
  <c r="U56" i="28"/>
  <c r="P56" i="28"/>
  <c r="L56" i="28"/>
  <c r="H56" i="28"/>
  <c r="ED8" i="28"/>
  <c r="AZ8" i="28"/>
  <c r="AN8" i="28"/>
  <c r="AB8" i="28"/>
  <c r="N8" i="28"/>
  <c r="ED9" i="28"/>
  <c r="ED10" i="28"/>
  <c r="AL10" i="28"/>
  <c r="P10" i="28"/>
  <c r="D10" i="10"/>
  <c r="ED11" i="25" s="1"/>
  <c r="EJ4" i="28"/>
  <c r="Z6" i="32" s="1"/>
  <c r="EI4" i="28"/>
  <c r="EI4" i="25"/>
  <c r="X6" i="32" s="1"/>
  <c r="EJ3" i="28"/>
  <c r="Z5" i="12" s="1"/>
  <c r="EI3" i="28"/>
  <c r="EI3" i="25"/>
  <c r="X5" i="12" s="1"/>
  <c r="EF12" i="25"/>
  <c r="EE12" i="25"/>
  <c r="ED12" i="25"/>
  <c r="EC12" i="25"/>
  <c r="EB12" i="25"/>
  <c r="DZ12" i="25"/>
  <c r="DY12" i="25"/>
  <c r="DX12" i="25"/>
  <c r="DW12" i="25"/>
  <c r="DV12" i="25"/>
  <c r="DT12" i="25"/>
  <c r="DS12" i="25"/>
  <c r="DR12" i="25"/>
  <c r="DQ12" i="25"/>
  <c r="DP12" i="25"/>
  <c r="DN12" i="25"/>
  <c r="DM12" i="25"/>
  <c r="DL12" i="25"/>
  <c r="DK12" i="25"/>
  <c r="DJ12" i="25"/>
  <c r="DH12" i="25"/>
  <c r="DG12" i="25"/>
  <c r="DF12" i="25"/>
  <c r="DE12" i="25"/>
  <c r="DD12" i="25"/>
  <c r="DB12" i="25"/>
  <c r="DA12" i="25"/>
  <c r="CZ12" i="25"/>
  <c r="CY12" i="25"/>
  <c r="CX12" i="25"/>
  <c r="CV12" i="25"/>
  <c r="CU12" i="25"/>
  <c r="CT12" i="25"/>
  <c r="CS12" i="25"/>
  <c r="CR12" i="25"/>
  <c r="CP12" i="25"/>
  <c r="CO12" i="25"/>
  <c r="CN12" i="25"/>
  <c r="CM12" i="25"/>
  <c r="CL12" i="25"/>
  <c r="CJ12" i="25"/>
  <c r="CI12" i="25"/>
  <c r="CH12" i="25"/>
  <c r="CG12" i="25"/>
  <c r="CF12" i="25"/>
  <c r="CD12" i="25"/>
  <c r="CC12" i="25"/>
  <c r="CB12" i="25"/>
  <c r="CA12" i="25"/>
  <c r="BZ12" i="25"/>
  <c r="BX12" i="25"/>
  <c r="BW12" i="25"/>
  <c r="BV12" i="25"/>
  <c r="BU12" i="25"/>
  <c r="BT12" i="25"/>
  <c r="BR12" i="25"/>
  <c r="BQ12" i="25"/>
  <c r="BP12" i="25"/>
  <c r="BO12" i="25"/>
  <c r="BN12" i="25"/>
  <c r="BL12" i="25"/>
  <c r="BK12" i="25"/>
  <c r="BJ12" i="25"/>
  <c r="BI12" i="25"/>
  <c r="BH12" i="25"/>
  <c r="BF12" i="25"/>
  <c r="BE12" i="25"/>
  <c r="BD12" i="25"/>
  <c r="BC12" i="25"/>
  <c r="BB12" i="25"/>
  <c r="AZ12" i="25"/>
  <c r="AY12" i="25"/>
  <c r="AX12" i="25"/>
  <c r="AW12" i="25"/>
  <c r="AV12" i="25"/>
  <c r="AT12" i="25"/>
  <c r="AS12" i="25"/>
  <c r="AR12" i="25"/>
  <c r="AQ12" i="25"/>
  <c r="AP12" i="25"/>
  <c r="AN12" i="25"/>
  <c r="AM12" i="25"/>
  <c r="AL12" i="25"/>
  <c r="AK12" i="25"/>
  <c r="AJ12" i="25"/>
  <c r="AH12" i="25"/>
  <c r="AG12" i="25"/>
  <c r="AF12" i="25"/>
  <c r="AE12" i="25"/>
  <c r="AD12" i="25"/>
  <c r="AB12" i="25"/>
  <c r="AA12" i="25"/>
  <c r="Z12" i="25"/>
  <c r="Y12" i="25"/>
  <c r="X12" i="25"/>
  <c r="V12" i="25"/>
  <c r="U12" i="25"/>
  <c r="T12" i="25"/>
  <c r="S12" i="25"/>
  <c r="R12" i="25"/>
  <c r="P12" i="25"/>
  <c r="O12" i="25"/>
  <c r="N12" i="25"/>
  <c r="M12" i="25"/>
  <c r="L12" i="25"/>
  <c r="J12" i="25"/>
  <c r="H12" i="25"/>
  <c r="G12" i="25"/>
  <c r="F12" i="25"/>
  <c r="D12" i="25"/>
  <c r="E12" i="25" s="1"/>
  <c r="EF13" i="25"/>
  <c r="EE13" i="25"/>
  <c r="ED13" i="25"/>
  <c r="EC13" i="25"/>
  <c r="EB13" i="25"/>
  <c r="DZ13" i="25"/>
  <c r="DY13" i="25"/>
  <c r="DX13" i="25"/>
  <c r="DW13" i="25"/>
  <c r="DV13" i="25"/>
  <c r="DT13" i="25"/>
  <c r="DS13" i="25"/>
  <c r="DR13" i="25"/>
  <c r="DQ13" i="25"/>
  <c r="DP13" i="25"/>
  <c r="DN13" i="25"/>
  <c r="DM13" i="25"/>
  <c r="DL13" i="25"/>
  <c r="DK13" i="25"/>
  <c r="DJ13" i="25"/>
  <c r="DH13" i="25"/>
  <c r="DG13" i="25"/>
  <c r="DF13" i="25"/>
  <c r="DE13" i="25"/>
  <c r="DD13" i="25"/>
  <c r="DB13" i="25"/>
  <c r="DA13" i="25"/>
  <c r="CZ13" i="25"/>
  <c r="CY13" i="25"/>
  <c r="CX13" i="25"/>
  <c r="CV13" i="25"/>
  <c r="CU13" i="25"/>
  <c r="CT13" i="25"/>
  <c r="CS13" i="25"/>
  <c r="CR13" i="25"/>
  <c r="CP13" i="25"/>
  <c r="CO13" i="25"/>
  <c r="CN13" i="25"/>
  <c r="CM13" i="25"/>
  <c r="CL13" i="25"/>
  <c r="CJ13" i="25"/>
  <c r="CI13" i="25"/>
  <c r="CH13" i="25"/>
  <c r="CG13" i="25"/>
  <c r="CF13" i="25"/>
  <c r="CD13" i="25"/>
  <c r="CC13" i="25"/>
  <c r="CB13" i="25"/>
  <c r="CA13" i="25"/>
  <c r="BZ13" i="25"/>
  <c r="BX13" i="25"/>
  <c r="BW13" i="25"/>
  <c r="BV13" i="25"/>
  <c r="BU13" i="25"/>
  <c r="BT13" i="25"/>
  <c r="BR13" i="25"/>
  <c r="BQ13" i="25"/>
  <c r="BP13" i="25"/>
  <c r="BO13" i="25"/>
  <c r="BN13" i="25"/>
  <c r="BL13" i="25"/>
  <c r="BK13" i="25"/>
  <c r="BJ13" i="25"/>
  <c r="BI13" i="25"/>
  <c r="BH13" i="25"/>
  <c r="BF13" i="25"/>
  <c r="BE13" i="25"/>
  <c r="BD13" i="25"/>
  <c r="BC13" i="25"/>
  <c r="BB13" i="25"/>
  <c r="AZ13" i="25"/>
  <c r="AY13" i="25"/>
  <c r="AX13" i="25"/>
  <c r="AW13" i="25"/>
  <c r="AV13" i="25"/>
  <c r="AT13" i="25"/>
  <c r="AS13" i="25"/>
  <c r="AR13" i="25"/>
  <c r="AQ13" i="25"/>
  <c r="AP13" i="25"/>
  <c r="AN13" i="25"/>
  <c r="AM13" i="25"/>
  <c r="AL13" i="25"/>
  <c r="AK13" i="25"/>
  <c r="AJ13" i="25"/>
  <c r="AH13" i="25"/>
  <c r="AG13" i="25"/>
  <c r="AF13" i="25"/>
  <c r="AE13" i="25"/>
  <c r="AD13" i="25"/>
  <c r="AB13" i="25"/>
  <c r="AA13" i="25"/>
  <c r="Z13" i="25"/>
  <c r="Y13" i="25"/>
  <c r="X13" i="25"/>
  <c r="V13" i="25"/>
  <c r="U13" i="25"/>
  <c r="T13" i="25"/>
  <c r="S13" i="25"/>
  <c r="R13" i="25"/>
  <c r="P13" i="25"/>
  <c r="O13" i="25"/>
  <c r="N13" i="25"/>
  <c r="M13" i="25"/>
  <c r="L13" i="25"/>
  <c r="J13" i="25"/>
  <c r="H13" i="25"/>
  <c r="G13" i="25"/>
  <c r="F13" i="25"/>
  <c r="D13" i="25"/>
  <c r="E13" i="25" s="1"/>
  <c r="EF14" i="25"/>
  <c r="EE14" i="25"/>
  <c r="ED14" i="25"/>
  <c r="EC14" i="25"/>
  <c r="EB14" i="25"/>
  <c r="DZ14" i="25"/>
  <c r="DY14" i="25"/>
  <c r="DX14" i="25"/>
  <c r="DW14" i="25"/>
  <c r="DV14" i="25"/>
  <c r="DT14" i="25"/>
  <c r="DS14" i="25"/>
  <c r="DR14" i="25"/>
  <c r="DQ14" i="25"/>
  <c r="DP14" i="25"/>
  <c r="DN14" i="25"/>
  <c r="DM14" i="25"/>
  <c r="DL14" i="25"/>
  <c r="DK14" i="25"/>
  <c r="DJ14" i="25"/>
  <c r="DH14" i="25"/>
  <c r="DG14" i="25"/>
  <c r="DF14" i="25"/>
  <c r="DE14" i="25"/>
  <c r="DD14" i="25"/>
  <c r="DB14" i="25"/>
  <c r="DA14" i="25"/>
  <c r="CZ14" i="25"/>
  <c r="CY14" i="25"/>
  <c r="CX14" i="25"/>
  <c r="CV14" i="25"/>
  <c r="CU14" i="25"/>
  <c r="CT14" i="25"/>
  <c r="CS14" i="25"/>
  <c r="CR14" i="25"/>
  <c r="CP14" i="25"/>
  <c r="CO14" i="25"/>
  <c r="CN14" i="25"/>
  <c r="CM14" i="25"/>
  <c r="CL14" i="25"/>
  <c r="CJ14" i="25"/>
  <c r="CI14" i="25"/>
  <c r="CH14" i="25"/>
  <c r="CG14" i="25"/>
  <c r="CF14" i="25"/>
  <c r="CD14" i="25"/>
  <c r="CC14" i="25"/>
  <c r="CB14" i="25"/>
  <c r="CA14" i="25"/>
  <c r="BZ14" i="25"/>
  <c r="BX14" i="25"/>
  <c r="BW14" i="25"/>
  <c r="BV14" i="25"/>
  <c r="BU14" i="25"/>
  <c r="BT14" i="25"/>
  <c r="BR14" i="25"/>
  <c r="BQ14" i="25"/>
  <c r="BP14" i="25"/>
  <c r="BO14" i="25"/>
  <c r="BN14" i="25"/>
  <c r="BL14" i="25"/>
  <c r="BK14" i="25"/>
  <c r="BJ14" i="25"/>
  <c r="BI14" i="25"/>
  <c r="BH14" i="25"/>
  <c r="BF14" i="25"/>
  <c r="BE14" i="25"/>
  <c r="BD14" i="25"/>
  <c r="BC14" i="25"/>
  <c r="BB14" i="25"/>
  <c r="AZ14" i="25"/>
  <c r="AY14" i="25"/>
  <c r="AX14" i="25"/>
  <c r="AW14" i="25"/>
  <c r="AV14" i="25"/>
  <c r="AT14" i="25"/>
  <c r="AS14" i="25"/>
  <c r="AR14" i="25"/>
  <c r="AQ14" i="25"/>
  <c r="AP14" i="25"/>
  <c r="AN14" i="25"/>
  <c r="AM14" i="25"/>
  <c r="AL14" i="25"/>
  <c r="AK14" i="25"/>
  <c r="AJ14" i="25"/>
  <c r="AH14" i="25"/>
  <c r="AG14" i="25"/>
  <c r="AF14" i="25"/>
  <c r="AE14" i="25"/>
  <c r="AD14" i="25"/>
  <c r="AB14" i="25"/>
  <c r="AA14" i="25"/>
  <c r="Z14" i="25"/>
  <c r="Y14" i="25"/>
  <c r="X14" i="25"/>
  <c r="V14" i="25"/>
  <c r="U14" i="25"/>
  <c r="T14" i="25"/>
  <c r="S14" i="25"/>
  <c r="R14" i="25"/>
  <c r="P14" i="25"/>
  <c r="O14" i="25"/>
  <c r="N14" i="25"/>
  <c r="M14" i="25"/>
  <c r="L14" i="25"/>
  <c r="J14" i="25"/>
  <c r="H14" i="25"/>
  <c r="G14" i="25"/>
  <c r="F14" i="25"/>
  <c r="D14" i="25"/>
  <c r="E14" i="25" s="1"/>
  <c r="BT15" i="25"/>
  <c r="BJ15" i="25"/>
  <c r="G15" i="25"/>
  <c r="DY16" i="25"/>
  <c r="CM16" i="25"/>
  <c r="AZ16" i="25"/>
  <c r="N16" i="25"/>
  <c r="EF17" i="25"/>
  <c r="EE17" i="25"/>
  <c r="ED17" i="25"/>
  <c r="EC17" i="25"/>
  <c r="EB17" i="25"/>
  <c r="DZ17" i="25"/>
  <c r="DY17" i="25"/>
  <c r="DX17" i="25"/>
  <c r="DW17" i="25"/>
  <c r="DV17" i="25"/>
  <c r="DT17" i="25"/>
  <c r="DS17" i="25"/>
  <c r="DR17" i="25"/>
  <c r="DQ17" i="25"/>
  <c r="DP17" i="25"/>
  <c r="DN17" i="25"/>
  <c r="DM17" i="25"/>
  <c r="DL17" i="25"/>
  <c r="DK17" i="25"/>
  <c r="DJ17" i="25"/>
  <c r="DH17" i="25"/>
  <c r="DG17" i="25"/>
  <c r="DF17" i="25"/>
  <c r="DE17" i="25"/>
  <c r="DD17" i="25"/>
  <c r="DB17" i="25"/>
  <c r="DA17" i="25"/>
  <c r="CZ17" i="25"/>
  <c r="CY17" i="25"/>
  <c r="CX17" i="25"/>
  <c r="CV17" i="25"/>
  <c r="CU17" i="25"/>
  <c r="CT17" i="25"/>
  <c r="CS17" i="25"/>
  <c r="CR17" i="25"/>
  <c r="CP17" i="25"/>
  <c r="CO17" i="25"/>
  <c r="CN17" i="25"/>
  <c r="CM17" i="25"/>
  <c r="CL17" i="25"/>
  <c r="CJ17" i="25"/>
  <c r="CI17" i="25"/>
  <c r="CH17" i="25"/>
  <c r="CG17" i="25"/>
  <c r="CF17" i="25"/>
  <c r="CD17" i="25"/>
  <c r="CC17" i="25"/>
  <c r="CB17" i="25"/>
  <c r="CA17" i="25"/>
  <c r="BZ17" i="25"/>
  <c r="BX17" i="25"/>
  <c r="BW17" i="25"/>
  <c r="BV17" i="25"/>
  <c r="BU17" i="25"/>
  <c r="BT17" i="25"/>
  <c r="BR17" i="25"/>
  <c r="BQ17" i="25"/>
  <c r="BP17" i="25"/>
  <c r="BO17" i="25"/>
  <c r="BN17" i="25"/>
  <c r="BL17" i="25"/>
  <c r="BK17" i="25"/>
  <c r="BJ17" i="25"/>
  <c r="BI17" i="25"/>
  <c r="BH17" i="25"/>
  <c r="BF17" i="25"/>
  <c r="BE17" i="25"/>
  <c r="BD17" i="25"/>
  <c r="BC17" i="25"/>
  <c r="BB17" i="25"/>
  <c r="AZ17" i="25"/>
  <c r="AY17" i="25"/>
  <c r="AX17" i="25"/>
  <c r="AW17" i="25"/>
  <c r="AV17" i="25"/>
  <c r="AT17" i="25"/>
  <c r="AS17" i="25"/>
  <c r="AR17" i="25"/>
  <c r="AQ17" i="25"/>
  <c r="AP17" i="25"/>
  <c r="AN17" i="25"/>
  <c r="AM17" i="25"/>
  <c r="AL17" i="25"/>
  <c r="AK17" i="25"/>
  <c r="AJ17" i="25"/>
  <c r="AH17" i="25"/>
  <c r="AG17" i="25"/>
  <c r="AF17" i="25"/>
  <c r="AE17" i="25"/>
  <c r="AD17" i="25"/>
  <c r="AB17" i="25"/>
  <c r="AA17" i="25"/>
  <c r="Z17" i="25"/>
  <c r="Y17" i="25"/>
  <c r="X17" i="25"/>
  <c r="V17" i="25"/>
  <c r="U17" i="25"/>
  <c r="T17" i="25"/>
  <c r="S17" i="25"/>
  <c r="R17" i="25"/>
  <c r="P17" i="25"/>
  <c r="O17" i="25"/>
  <c r="N17" i="25"/>
  <c r="M17" i="25"/>
  <c r="L17" i="25"/>
  <c r="J17" i="25"/>
  <c r="H17" i="25"/>
  <c r="G17" i="25"/>
  <c r="F17" i="25"/>
  <c r="EF18" i="25"/>
  <c r="EE18" i="25"/>
  <c r="ED18" i="25"/>
  <c r="EC18" i="25"/>
  <c r="EB18" i="25"/>
  <c r="DZ18" i="25"/>
  <c r="DY18" i="25"/>
  <c r="DX18" i="25"/>
  <c r="DW18" i="25"/>
  <c r="DV18" i="25"/>
  <c r="DT18" i="25"/>
  <c r="DS18" i="25"/>
  <c r="DR18" i="25"/>
  <c r="DQ18" i="25"/>
  <c r="DP18" i="25"/>
  <c r="DN18" i="25"/>
  <c r="DM18" i="25"/>
  <c r="DL18" i="25"/>
  <c r="DK18" i="25"/>
  <c r="DJ18" i="25"/>
  <c r="DH18" i="25"/>
  <c r="DG18" i="25"/>
  <c r="DF18" i="25"/>
  <c r="DE18" i="25"/>
  <c r="DD18" i="25"/>
  <c r="DB18" i="25"/>
  <c r="DA18" i="25"/>
  <c r="CZ18" i="25"/>
  <c r="CY18" i="25"/>
  <c r="CX18" i="25"/>
  <c r="CV18" i="25"/>
  <c r="CU18" i="25"/>
  <c r="CT18" i="25"/>
  <c r="CS18" i="25"/>
  <c r="CR18" i="25"/>
  <c r="CP18" i="25"/>
  <c r="CO18" i="25"/>
  <c r="CN18" i="25"/>
  <c r="CM18" i="25"/>
  <c r="CL18" i="25"/>
  <c r="CJ18" i="25"/>
  <c r="CI18" i="25"/>
  <c r="CH18" i="25"/>
  <c r="CG18" i="25"/>
  <c r="CF18" i="25"/>
  <c r="CD18" i="25"/>
  <c r="CC18" i="25"/>
  <c r="CB18" i="25"/>
  <c r="CA18" i="25"/>
  <c r="BZ18" i="25"/>
  <c r="BX18" i="25"/>
  <c r="BW18" i="25"/>
  <c r="BV18" i="25"/>
  <c r="BU18" i="25"/>
  <c r="BT18" i="25"/>
  <c r="BR18" i="25"/>
  <c r="BQ18" i="25"/>
  <c r="BP18" i="25"/>
  <c r="BO18" i="25"/>
  <c r="BN18" i="25"/>
  <c r="BL18" i="25"/>
  <c r="BK18" i="25"/>
  <c r="BJ18" i="25"/>
  <c r="BI18" i="25"/>
  <c r="BH18" i="25"/>
  <c r="BF18" i="25"/>
  <c r="BE18" i="25"/>
  <c r="BD18" i="25"/>
  <c r="BC18" i="25"/>
  <c r="BB18" i="25"/>
  <c r="AZ18" i="25"/>
  <c r="AY18" i="25"/>
  <c r="AX18" i="25"/>
  <c r="AW18" i="25"/>
  <c r="AV18" i="25"/>
  <c r="AT18" i="25"/>
  <c r="AS18" i="25"/>
  <c r="AR18" i="25"/>
  <c r="AQ18" i="25"/>
  <c r="AP18" i="25"/>
  <c r="AN18" i="25"/>
  <c r="AM18" i="25"/>
  <c r="AL18" i="25"/>
  <c r="AK18" i="25"/>
  <c r="AJ18" i="25"/>
  <c r="AH18" i="25"/>
  <c r="AG18" i="25"/>
  <c r="AF18" i="25"/>
  <c r="AE18" i="25"/>
  <c r="AD18" i="25"/>
  <c r="AB18" i="25"/>
  <c r="AA18" i="25"/>
  <c r="Z18" i="25"/>
  <c r="Y18" i="25"/>
  <c r="X18" i="25"/>
  <c r="V18" i="25"/>
  <c r="U18" i="25"/>
  <c r="T18" i="25"/>
  <c r="S18" i="25"/>
  <c r="R18" i="25"/>
  <c r="P18" i="25"/>
  <c r="O18" i="25"/>
  <c r="N18" i="25"/>
  <c r="M18" i="25"/>
  <c r="L18" i="25"/>
  <c r="J18" i="25"/>
  <c r="H18" i="25"/>
  <c r="G18" i="25"/>
  <c r="F18" i="25"/>
  <c r="EF19" i="25"/>
  <c r="EE19" i="25"/>
  <c r="ED19" i="25"/>
  <c r="EC19" i="25"/>
  <c r="EB19" i="25"/>
  <c r="DZ19" i="25"/>
  <c r="DY19" i="25"/>
  <c r="DX19" i="25"/>
  <c r="DW19" i="25"/>
  <c r="DV19" i="25"/>
  <c r="DT19" i="25"/>
  <c r="DS19" i="25"/>
  <c r="DR19" i="25"/>
  <c r="DQ19" i="25"/>
  <c r="DP19" i="25"/>
  <c r="DN19" i="25"/>
  <c r="DM19" i="25"/>
  <c r="DL19" i="25"/>
  <c r="DK19" i="25"/>
  <c r="DJ19" i="25"/>
  <c r="DH19" i="25"/>
  <c r="DG19" i="25"/>
  <c r="DF19" i="25"/>
  <c r="DE19" i="25"/>
  <c r="DD19" i="25"/>
  <c r="DB19" i="25"/>
  <c r="DA19" i="25"/>
  <c r="CZ19" i="25"/>
  <c r="CY19" i="25"/>
  <c r="CX19" i="25"/>
  <c r="CV19" i="25"/>
  <c r="CU19" i="25"/>
  <c r="CT19" i="25"/>
  <c r="CS19" i="25"/>
  <c r="CR19" i="25"/>
  <c r="CP19" i="25"/>
  <c r="CO19" i="25"/>
  <c r="CN19" i="25"/>
  <c r="CM19" i="25"/>
  <c r="CL19" i="25"/>
  <c r="CJ19" i="25"/>
  <c r="CI19" i="25"/>
  <c r="CH19" i="25"/>
  <c r="CG19" i="25"/>
  <c r="CF19" i="25"/>
  <c r="CD19" i="25"/>
  <c r="CC19" i="25"/>
  <c r="CB19" i="25"/>
  <c r="CA19" i="25"/>
  <c r="BZ19" i="25"/>
  <c r="BX19" i="25"/>
  <c r="BW19" i="25"/>
  <c r="BV19" i="25"/>
  <c r="BU19" i="25"/>
  <c r="BT19" i="25"/>
  <c r="BR19" i="25"/>
  <c r="BQ19" i="25"/>
  <c r="BP19" i="25"/>
  <c r="BO19" i="25"/>
  <c r="BN19" i="25"/>
  <c r="BL19" i="25"/>
  <c r="BK19" i="25"/>
  <c r="BJ19" i="25"/>
  <c r="BI19" i="25"/>
  <c r="BH19" i="25"/>
  <c r="BF19" i="25"/>
  <c r="BE19" i="25"/>
  <c r="BD19" i="25"/>
  <c r="BC19" i="25"/>
  <c r="BB19" i="25"/>
  <c r="AZ19" i="25"/>
  <c r="AY19" i="25"/>
  <c r="AX19" i="25"/>
  <c r="AW19" i="25"/>
  <c r="AV19" i="25"/>
  <c r="AT19" i="25"/>
  <c r="AS19" i="25"/>
  <c r="AR19" i="25"/>
  <c r="AQ19" i="25"/>
  <c r="AP19" i="25"/>
  <c r="AN19" i="25"/>
  <c r="AM19" i="25"/>
  <c r="AL19" i="25"/>
  <c r="AK19" i="25"/>
  <c r="AJ19" i="25"/>
  <c r="AH19" i="25"/>
  <c r="AG19" i="25"/>
  <c r="AF19" i="25"/>
  <c r="AE19" i="25"/>
  <c r="AD19" i="25"/>
  <c r="AB19" i="25"/>
  <c r="AA19" i="25"/>
  <c r="Z19" i="25"/>
  <c r="Y19" i="25"/>
  <c r="X19" i="25"/>
  <c r="V19" i="25"/>
  <c r="U19" i="25"/>
  <c r="T19" i="25"/>
  <c r="S19" i="25"/>
  <c r="R19" i="25"/>
  <c r="P19" i="25"/>
  <c r="O19" i="25"/>
  <c r="N19" i="25"/>
  <c r="M19" i="25"/>
  <c r="L19" i="25"/>
  <c r="J19" i="25"/>
  <c r="H19" i="25"/>
  <c r="G19" i="25"/>
  <c r="F19" i="25"/>
  <c r="EF20" i="25"/>
  <c r="EE20" i="25"/>
  <c r="ED20" i="25"/>
  <c r="EC20" i="25"/>
  <c r="EB20" i="25"/>
  <c r="DZ20" i="25"/>
  <c r="DY20" i="25"/>
  <c r="DX20" i="25"/>
  <c r="DW20" i="25"/>
  <c r="DV20" i="25"/>
  <c r="DT20" i="25"/>
  <c r="DS20" i="25"/>
  <c r="DR20" i="25"/>
  <c r="DQ20" i="25"/>
  <c r="DP20" i="25"/>
  <c r="DN20" i="25"/>
  <c r="DM20" i="25"/>
  <c r="DL20" i="25"/>
  <c r="DK20" i="25"/>
  <c r="DJ20" i="25"/>
  <c r="DH20" i="25"/>
  <c r="DG20" i="25"/>
  <c r="DF20" i="25"/>
  <c r="DE20" i="25"/>
  <c r="DD20" i="25"/>
  <c r="DB20" i="25"/>
  <c r="DA20" i="25"/>
  <c r="CZ20" i="25"/>
  <c r="CY20" i="25"/>
  <c r="CX20" i="25"/>
  <c r="CV20" i="25"/>
  <c r="CU20" i="25"/>
  <c r="CT20" i="25"/>
  <c r="CS20" i="25"/>
  <c r="CR20" i="25"/>
  <c r="CP20" i="25"/>
  <c r="CO20" i="25"/>
  <c r="CN20" i="25"/>
  <c r="CM20" i="25"/>
  <c r="CL20" i="25"/>
  <c r="CJ20" i="25"/>
  <c r="CI20" i="25"/>
  <c r="CH20" i="25"/>
  <c r="CG20" i="25"/>
  <c r="CF20" i="25"/>
  <c r="CD20" i="25"/>
  <c r="CC20" i="25"/>
  <c r="CB20" i="25"/>
  <c r="CA20" i="25"/>
  <c r="BZ20" i="25"/>
  <c r="BX20" i="25"/>
  <c r="BW20" i="25"/>
  <c r="BV20" i="25"/>
  <c r="BU20" i="25"/>
  <c r="BT20" i="25"/>
  <c r="BR20" i="25"/>
  <c r="BQ20" i="25"/>
  <c r="BP20" i="25"/>
  <c r="BO20" i="25"/>
  <c r="BN20" i="25"/>
  <c r="BL20" i="25"/>
  <c r="BK20" i="25"/>
  <c r="BJ20" i="25"/>
  <c r="BI20" i="25"/>
  <c r="BH20" i="25"/>
  <c r="BF20" i="25"/>
  <c r="BE20" i="25"/>
  <c r="BD20" i="25"/>
  <c r="BC20" i="25"/>
  <c r="BB20" i="25"/>
  <c r="AZ20" i="25"/>
  <c r="AY20" i="25"/>
  <c r="AX20" i="25"/>
  <c r="AW20" i="25"/>
  <c r="AV20" i="25"/>
  <c r="AT20" i="25"/>
  <c r="AS20" i="25"/>
  <c r="AR20" i="25"/>
  <c r="AQ20" i="25"/>
  <c r="AP20" i="25"/>
  <c r="AN20" i="25"/>
  <c r="AM20" i="25"/>
  <c r="AL20" i="25"/>
  <c r="AK20" i="25"/>
  <c r="AJ20" i="25"/>
  <c r="AH20" i="25"/>
  <c r="AG20" i="25"/>
  <c r="AF20" i="25"/>
  <c r="AE20" i="25"/>
  <c r="AD20" i="25"/>
  <c r="AB20" i="25"/>
  <c r="AA20" i="25"/>
  <c r="Z20" i="25"/>
  <c r="Y20" i="25"/>
  <c r="X20" i="25"/>
  <c r="V20" i="25"/>
  <c r="U20" i="25"/>
  <c r="T20" i="25"/>
  <c r="S20" i="25"/>
  <c r="R20" i="25"/>
  <c r="P20" i="25"/>
  <c r="O20" i="25"/>
  <c r="N20" i="25"/>
  <c r="M20" i="25"/>
  <c r="L20" i="25"/>
  <c r="J20" i="25"/>
  <c r="H20" i="25"/>
  <c r="G20" i="25"/>
  <c r="F20" i="25"/>
  <c r="EF21" i="25"/>
  <c r="EE21" i="25"/>
  <c r="ED21" i="25"/>
  <c r="EC21" i="25"/>
  <c r="EB21" i="25"/>
  <c r="DZ21" i="25"/>
  <c r="DY21" i="25"/>
  <c r="DX21" i="25"/>
  <c r="DW21" i="25"/>
  <c r="DV21" i="25"/>
  <c r="DT21" i="25"/>
  <c r="DS21" i="25"/>
  <c r="DR21" i="25"/>
  <c r="DQ21" i="25"/>
  <c r="DP21" i="25"/>
  <c r="DN21" i="25"/>
  <c r="DM21" i="25"/>
  <c r="DL21" i="25"/>
  <c r="DK21" i="25"/>
  <c r="DJ21" i="25"/>
  <c r="DH21" i="25"/>
  <c r="DG21" i="25"/>
  <c r="DF21" i="25"/>
  <c r="DE21" i="25"/>
  <c r="DD21" i="25"/>
  <c r="DB21" i="25"/>
  <c r="DA21" i="25"/>
  <c r="CZ21" i="25"/>
  <c r="CY21" i="25"/>
  <c r="CX21" i="25"/>
  <c r="CV21" i="25"/>
  <c r="CU21" i="25"/>
  <c r="CT21" i="25"/>
  <c r="CS21" i="25"/>
  <c r="CR21" i="25"/>
  <c r="CP21" i="25"/>
  <c r="CO21" i="25"/>
  <c r="CN21" i="25"/>
  <c r="CM21" i="25"/>
  <c r="CL21" i="25"/>
  <c r="CJ21" i="25"/>
  <c r="CI21" i="25"/>
  <c r="CH21" i="25"/>
  <c r="CG21" i="25"/>
  <c r="CF21" i="25"/>
  <c r="CD21" i="25"/>
  <c r="CC21" i="25"/>
  <c r="CB21" i="25"/>
  <c r="CA21" i="25"/>
  <c r="BZ21" i="25"/>
  <c r="BX21" i="25"/>
  <c r="BW21" i="25"/>
  <c r="BV21" i="25"/>
  <c r="BU21" i="25"/>
  <c r="BT21" i="25"/>
  <c r="BR21" i="25"/>
  <c r="BQ21" i="25"/>
  <c r="BP21" i="25"/>
  <c r="BO21" i="25"/>
  <c r="BN21" i="25"/>
  <c r="BL21" i="25"/>
  <c r="BK21" i="25"/>
  <c r="BJ21" i="25"/>
  <c r="BI21" i="25"/>
  <c r="BH21" i="25"/>
  <c r="BF21" i="25"/>
  <c r="BE21" i="25"/>
  <c r="BD21" i="25"/>
  <c r="BC21" i="25"/>
  <c r="BB21" i="25"/>
  <c r="AZ21" i="25"/>
  <c r="AY21" i="25"/>
  <c r="AX21" i="25"/>
  <c r="AW21" i="25"/>
  <c r="AV21" i="25"/>
  <c r="AT21" i="25"/>
  <c r="AS21" i="25"/>
  <c r="AR21" i="25"/>
  <c r="AQ21" i="25"/>
  <c r="AP21" i="25"/>
  <c r="AN21" i="25"/>
  <c r="AM21" i="25"/>
  <c r="AL21" i="25"/>
  <c r="AK21" i="25"/>
  <c r="AJ21" i="25"/>
  <c r="AH21" i="25"/>
  <c r="AG21" i="25"/>
  <c r="AF21" i="25"/>
  <c r="AE21" i="25"/>
  <c r="AD21" i="25"/>
  <c r="AB21" i="25"/>
  <c r="AA21" i="25"/>
  <c r="Z21" i="25"/>
  <c r="Y21" i="25"/>
  <c r="X21" i="25"/>
  <c r="V21" i="25"/>
  <c r="U21" i="25"/>
  <c r="T21" i="25"/>
  <c r="S21" i="25"/>
  <c r="R21" i="25"/>
  <c r="P21" i="25"/>
  <c r="O21" i="25"/>
  <c r="N21" i="25"/>
  <c r="M21" i="25"/>
  <c r="L21" i="25"/>
  <c r="J21" i="25"/>
  <c r="H21" i="25"/>
  <c r="G21" i="25"/>
  <c r="F21" i="25"/>
  <c r="EF22" i="25"/>
  <c r="EE22" i="25"/>
  <c r="ED22" i="25"/>
  <c r="EC22" i="25"/>
  <c r="EB22" i="25"/>
  <c r="DZ22" i="25"/>
  <c r="DY22" i="25"/>
  <c r="DX22" i="25"/>
  <c r="DW22" i="25"/>
  <c r="DV22" i="25"/>
  <c r="DT22" i="25"/>
  <c r="DS22" i="25"/>
  <c r="DR22" i="25"/>
  <c r="DQ22" i="25"/>
  <c r="DP22" i="25"/>
  <c r="DN22" i="25"/>
  <c r="DM22" i="25"/>
  <c r="DL22" i="25"/>
  <c r="DK22" i="25"/>
  <c r="DJ22" i="25"/>
  <c r="DH22" i="25"/>
  <c r="DG22" i="25"/>
  <c r="DF22" i="25"/>
  <c r="DE22" i="25"/>
  <c r="DD22" i="25"/>
  <c r="DB22" i="25"/>
  <c r="DA22" i="25"/>
  <c r="CZ22" i="25"/>
  <c r="CY22" i="25"/>
  <c r="CX22" i="25"/>
  <c r="CV22" i="25"/>
  <c r="CU22" i="25"/>
  <c r="CT22" i="25"/>
  <c r="CS22" i="25"/>
  <c r="CR22" i="25"/>
  <c r="CP22" i="25"/>
  <c r="CO22" i="25"/>
  <c r="CN22" i="25"/>
  <c r="CM22" i="25"/>
  <c r="CL22" i="25"/>
  <c r="CJ22" i="25"/>
  <c r="CI22" i="25"/>
  <c r="CH22" i="25"/>
  <c r="CG22" i="25"/>
  <c r="CF22" i="25"/>
  <c r="CD22" i="25"/>
  <c r="CC22" i="25"/>
  <c r="CB22" i="25"/>
  <c r="CA22" i="25"/>
  <c r="BZ22" i="25"/>
  <c r="BX22" i="25"/>
  <c r="BW22" i="25"/>
  <c r="BV22" i="25"/>
  <c r="BU22" i="25"/>
  <c r="BT22" i="25"/>
  <c r="BR22" i="25"/>
  <c r="BQ22" i="25"/>
  <c r="BP22" i="25"/>
  <c r="BO22" i="25"/>
  <c r="BN22" i="25"/>
  <c r="BL22" i="25"/>
  <c r="BK22" i="25"/>
  <c r="BJ22" i="25"/>
  <c r="BI22" i="25"/>
  <c r="BH22" i="25"/>
  <c r="BF22" i="25"/>
  <c r="BE22" i="25"/>
  <c r="BD22" i="25"/>
  <c r="BC22" i="25"/>
  <c r="BB22" i="25"/>
  <c r="AZ22" i="25"/>
  <c r="AY22" i="25"/>
  <c r="AX22" i="25"/>
  <c r="AW22" i="25"/>
  <c r="AV22" i="25"/>
  <c r="AT22" i="25"/>
  <c r="AS22" i="25"/>
  <c r="AR22" i="25"/>
  <c r="AQ22" i="25"/>
  <c r="AP22" i="25"/>
  <c r="AN22" i="25"/>
  <c r="AM22" i="25"/>
  <c r="AL22" i="25"/>
  <c r="AK22" i="25"/>
  <c r="AJ22" i="25"/>
  <c r="AH22" i="25"/>
  <c r="AG22" i="25"/>
  <c r="AF22" i="25"/>
  <c r="AE22" i="25"/>
  <c r="AD22" i="25"/>
  <c r="AB22" i="25"/>
  <c r="AA22" i="25"/>
  <c r="Z22" i="25"/>
  <c r="Y22" i="25"/>
  <c r="X22" i="25"/>
  <c r="V22" i="25"/>
  <c r="U22" i="25"/>
  <c r="T22" i="25"/>
  <c r="S22" i="25"/>
  <c r="R22" i="25"/>
  <c r="P22" i="25"/>
  <c r="O22" i="25"/>
  <c r="N22" i="25"/>
  <c r="M22" i="25"/>
  <c r="L22" i="25"/>
  <c r="J22" i="25"/>
  <c r="H22" i="25"/>
  <c r="G22" i="25"/>
  <c r="F22" i="25"/>
  <c r="EF23" i="25"/>
  <c r="EE23" i="25"/>
  <c r="ED23" i="25"/>
  <c r="EC23" i="25"/>
  <c r="EB23" i="25"/>
  <c r="DZ23" i="25"/>
  <c r="DY23" i="25"/>
  <c r="DX23" i="25"/>
  <c r="DW23" i="25"/>
  <c r="DV23" i="25"/>
  <c r="DT23" i="25"/>
  <c r="DS23" i="25"/>
  <c r="DR23" i="25"/>
  <c r="DQ23" i="25"/>
  <c r="DP23" i="25"/>
  <c r="DN23" i="25"/>
  <c r="DM23" i="25"/>
  <c r="DL23" i="25"/>
  <c r="DK23" i="25"/>
  <c r="DJ23" i="25"/>
  <c r="DH23" i="25"/>
  <c r="DG23" i="25"/>
  <c r="DF23" i="25"/>
  <c r="DE23" i="25"/>
  <c r="DD23" i="25"/>
  <c r="DB23" i="25"/>
  <c r="DA23" i="25"/>
  <c r="CZ23" i="25"/>
  <c r="CY23" i="25"/>
  <c r="CX23" i="25"/>
  <c r="CV23" i="25"/>
  <c r="CU23" i="25"/>
  <c r="CT23" i="25"/>
  <c r="CS23" i="25"/>
  <c r="CR23" i="25"/>
  <c r="CP23" i="25"/>
  <c r="CO23" i="25"/>
  <c r="CN23" i="25"/>
  <c r="CM23" i="25"/>
  <c r="CL23" i="25"/>
  <c r="CJ23" i="25"/>
  <c r="CI23" i="25"/>
  <c r="CH23" i="25"/>
  <c r="CG23" i="25"/>
  <c r="CF23" i="25"/>
  <c r="CD23" i="25"/>
  <c r="CC23" i="25"/>
  <c r="CB23" i="25"/>
  <c r="CA23" i="25"/>
  <c r="BZ23" i="25"/>
  <c r="BX23" i="25"/>
  <c r="BW23" i="25"/>
  <c r="BV23" i="25"/>
  <c r="BU23" i="25"/>
  <c r="BT23" i="25"/>
  <c r="BR23" i="25"/>
  <c r="BQ23" i="25"/>
  <c r="BP23" i="25"/>
  <c r="BO23" i="25"/>
  <c r="BN23" i="25"/>
  <c r="BL23" i="25"/>
  <c r="BK23" i="25"/>
  <c r="BJ23" i="25"/>
  <c r="BI23" i="25"/>
  <c r="BH23" i="25"/>
  <c r="BF23" i="25"/>
  <c r="BE23" i="25"/>
  <c r="BD23" i="25"/>
  <c r="BC23" i="25"/>
  <c r="BB23" i="25"/>
  <c r="AZ23" i="25"/>
  <c r="AY23" i="25"/>
  <c r="AX23" i="25"/>
  <c r="AW23" i="25"/>
  <c r="AV23" i="25"/>
  <c r="AT23" i="25"/>
  <c r="AS23" i="25"/>
  <c r="AR23" i="25"/>
  <c r="AQ23" i="25"/>
  <c r="AP23" i="25"/>
  <c r="AN23" i="25"/>
  <c r="AM23" i="25"/>
  <c r="AL23" i="25"/>
  <c r="AK23" i="25"/>
  <c r="AJ23" i="25"/>
  <c r="AH23" i="25"/>
  <c r="AG23" i="25"/>
  <c r="AF23" i="25"/>
  <c r="AE23" i="25"/>
  <c r="AD23" i="25"/>
  <c r="AB23" i="25"/>
  <c r="AA23" i="25"/>
  <c r="Z23" i="25"/>
  <c r="Y23" i="25"/>
  <c r="X23" i="25"/>
  <c r="V23" i="25"/>
  <c r="U23" i="25"/>
  <c r="T23" i="25"/>
  <c r="S23" i="25"/>
  <c r="R23" i="25"/>
  <c r="P23" i="25"/>
  <c r="O23" i="25"/>
  <c r="N23" i="25"/>
  <c r="M23" i="25"/>
  <c r="L23" i="25"/>
  <c r="J23" i="25"/>
  <c r="H23" i="25"/>
  <c r="G23" i="25"/>
  <c r="F23" i="25"/>
  <c r="EF24" i="25"/>
  <c r="EE24" i="25"/>
  <c r="ED24" i="25"/>
  <c r="EC24" i="25"/>
  <c r="EB24" i="25"/>
  <c r="DZ24" i="25"/>
  <c r="DY24" i="25"/>
  <c r="DX24" i="25"/>
  <c r="DW24" i="25"/>
  <c r="DV24" i="25"/>
  <c r="DT24" i="25"/>
  <c r="DS24" i="25"/>
  <c r="DR24" i="25"/>
  <c r="DQ24" i="25"/>
  <c r="DP24" i="25"/>
  <c r="DN24" i="25"/>
  <c r="DM24" i="25"/>
  <c r="DL24" i="25"/>
  <c r="DK24" i="25"/>
  <c r="DJ24" i="25"/>
  <c r="DH24" i="25"/>
  <c r="DG24" i="25"/>
  <c r="DF24" i="25"/>
  <c r="DE24" i="25"/>
  <c r="DD24" i="25"/>
  <c r="DB24" i="25"/>
  <c r="DA24" i="25"/>
  <c r="CZ24" i="25"/>
  <c r="CY24" i="25"/>
  <c r="CX24" i="25"/>
  <c r="CV24" i="25"/>
  <c r="CU24" i="25"/>
  <c r="CT24" i="25"/>
  <c r="CS24" i="25"/>
  <c r="CR24" i="25"/>
  <c r="CP24" i="25"/>
  <c r="CO24" i="25"/>
  <c r="CN24" i="25"/>
  <c r="CM24" i="25"/>
  <c r="CL24" i="25"/>
  <c r="CJ24" i="25"/>
  <c r="CI24" i="25"/>
  <c r="CH24" i="25"/>
  <c r="CG24" i="25"/>
  <c r="CF24" i="25"/>
  <c r="CD24" i="25"/>
  <c r="CC24" i="25"/>
  <c r="CB24" i="25"/>
  <c r="CA24" i="25"/>
  <c r="BZ24" i="25"/>
  <c r="BX24" i="25"/>
  <c r="BW24" i="25"/>
  <c r="BV24" i="25"/>
  <c r="BU24" i="25"/>
  <c r="BT24" i="25"/>
  <c r="BR24" i="25"/>
  <c r="BQ24" i="25"/>
  <c r="BP24" i="25"/>
  <c r="BO24" i="25"/>
  <c r="BN24" i="25"/>
  <c r="BL24" i="25"/>
  <c r="BK24" i="25"/>
  <c r="BJ24" i="25"/>
  <c r="BI24" i="25"/>
  <c r="BH24" i="25"/>
  <c r="BF24" i="25"/>
  <c r="BE24" i="25"/>
  <c r="BD24" i="25"/>
  <c r="BC24" i="25"/>
  <c r="BB24" i="25"/>
  <c r="AZ24" i="25"/>
  <c r="AY24" i="25"/>
  <c r="AX24" i="25"/>
  <c r="AW24" i="25"/>
  <c r="AV24" i="25"/>
  <c r="AT24" i="25"/>
  <c r="AS24" i="25"/>
  <c r="AR24" i="25"/>
  <c r="AQ24" i="25"/>
  <c r="AP24" i="25"/>
  <c r="AN24" i="25"/>
  <c r="AM24" i="25"/>
  <c r="AL24" i="25"/>
  <c r="AK24" i="25"/>
  <c r="AJ24" i="25"/>
  <c r="AH24" i="25"/>
  <c r="AG24" i="25"/>
  <c r="AF24" i="25"/>
  <c r="AE24" i="25"/>
  <c r="AD24" i="25"/>
  <c r="AB24" i="25"/>
  <c r="AA24" i="25"/>
  <c r="Z24" i="25"/>
  <c r="Y24" i="25"/>
  <c r="X24" i="25"/>
  <c r="V24" i="25"/>
  <c r="U24" i="25"/>
  <c r="T24" i="25"/>
  <c r="S24" i="25"/>
  <c r="R24" i="25"/>
  <c r="P24" i="25"/>
  <c r="O24" i="25"/>
  <c r="N24" i="25"/>
  <c r="M24" i="25"/>
  <c r="L24" i="25"/>
  <c r="J24" i="25"/>
  <c r="H24" i="25"/>
  <c r="G24" i="25"/>
  <c r="F24" i="25"/>
  <c r="EF25" i="25"/>
  <c r="EE25" i="25"/>
  <c r="ED25" i="25"/>
  <c r="EC25" i="25"/>
  <c r="EB25" i="25"/>
  <c r="DZ25" i="25"/>
  <c r="DY25" i="25"/>
  <c r="DX25" i="25"/>
  <c r="DW25" i="25"/>
  <c r="DV25" i="25"/>
  <c r="DT25" i="25"/>
  <c r="DS25" i="25"/>
  <c r="DR25" i="25"/>
  <c r="DQ25" i="25"/>
  <c r="DP25" i="25"/>
  <c r="DN25" i="25"/>
  <c r="DM25" i="25"/>
  <c r="DL25" i="25"/>
  <c r="DK25" i="25"/>
  <c r="DJ25" i="25"/>
  <c r="DH25" i="25"/>
  <c r="DG25" i="25"/>
  <c r="DF25" i="25"/>
  <c r="DE25" i="25"/>
  <c r="DD25" i="25"/>
  <c r="DB25" i="25"/>
  <c r="DA25" i="25"/>
  <c r="CZ25" i="25"/>
  <c r="CY25" i="25"/>
  <c r="CX25" i="25"/>
  <c r="CV25" i="25"/>
  <c r="CU25" i="25"/>
  <c r="CT25" i="25"/>
  <c r="CS25" i="25"/>
  <c r="CR25" i="25"/>
  <c r="CP25" i="25"/>
  <c r="CO25" i="25"/>
  <c r="CN25" i="25"/>
  <c r="CM25" i="25"/>
  <c r="CL25" i="25"/>
  <c r="CJ25" i="25"/>
  <c r="CI25" i="25"/>
  <c r="CH25" i="25"/>
  <c r="CG25" i="25"/>
  <c r="CF25" i="25"/>
  <c r="CD25" i="25"/>
  <c r="CC25" i="25"/>
  <c r="CB25" i="25"/>
  <c r="CA25" i="25"/>
  <c r="BZ25" i="25"/>
  <c r="BX25" i="25"/>
  <c r="BW25" i="25"/>
  <c r="BV25" i="25"/>
  <c r="BU25" i="25"/>
  <c r="BT25" i="25"/>
  <c r="BR25" i="25"/>
  <c r="BQ25" i="25"/>
  <c r="BP25" i="25"/>
  <c r="BO25" i="25"/>
  <c r="BN25" i="25"/>
  <c r="BL25" i="25"/>
  <c r="BK25" i="25"/>
  <c r="BJ25" i="25"/>
  <c r="BI25" i="25"/>
  <c r="BH25" i="25"/>
  <c r="BF25" i="25"/>
  <c r="BE25" i="25"/>
  <c r="BD25" i="25"/>
  <c r="BC25" i="25"/>
  <c r="BB25" i="25"/>
  <c r="AZ25" i="25"/>
  <c r="AY25" i="25"/>
  <c r="AX25" i="25"/>
  <c r="AW25" i="25"/>
  <c r="AV25" i="25"/>
  <c r="AT25" i="25"/>
  <c r="AS25" i="25"/>
  <c r="AR25" i="25"/>
  <c r="AQ25" i="25"/>
  <c r="AP25" i="25"/>
  <c r="AN25" i="25"/>
  <c r="AM25" i="25"/>
  <c r="AL25" i="25"/>
  <c r="AK25" i="25"/>
  <c r="AJ25" i="25"/>
  <c r="AH25" i="25"/>
  <c r="AG25" i="25"/>
  <c r="AF25" i="25"/>
  <c r="AE25" i="25"/>
  <c r="AD25" i="25"/>
  <c r="AB25" i="25"/>
  <c r="AA25" i="25"/>
  <c r="Z25" i="25"/>
  <c r="Y25" i="25"/>
  <c r="X25" i="25"/>
  <c r="V25" i="25"/>
  <c r="U25" i="25"/>
  <c r="T25" i="25"/>
  <c r="S25" i="25"/>
  <c r="R25" i="25"/>
  <c r="P25" i="25"/>
  <c r="O25" i="25"/>
  <c r="N25" i="25"/>
  <c r="M25" i="25"/>
  <c r="L25" i="25"/>
  <c r="J25" i="25"/>
  <c r="H25" i="25"/>
  <c r="G25" i="25"/>
  <c r="F25" i="25"/>
  <c r="EF26" i="25"/>
  <c r="EE26" i="25"/>
  <c r="ED26" i="25"/>
  <c r="EC26" i="25"/>
  <c r="EB26" i="25"/>
  <c r="DZ26" i="25"/>
  <c r="DY26" i="25"/>
  <c r="DX26" i="25"/>
  <c r="DW26" i="25"/>
  <c r="DV26" i="25"/>
  <c r="DT26" i="25"/>
  <c r="DS26" i="25"/>
  <c r="DR26" i="25"/>
  <c r="DQ26" i="25"/>
  <c r="DP26" i="25"/>
  <c r="DN26" i="25"/>
  <c r="DM26" i="25"/>
  <c r="DL26" i="25"/>
  <c r="DK26" i="25"/>
  <c r="DJ26" i="25"/>
  <c r="DH26" i="25"/>
  <c r="DG26" i="25"/>
  <c r="DF26" i="25"/>
  <c r="DE26" i="25"/>
  <c r="DD26" i="25"/>
  <c r="DB26" i="25"/>
  <c r="DA26" i="25"/>
  <c r="CZ26" i="25"/>
  <c r="CY26" i="25"/>
  <c r="CX26" i="25"/>
  <c r="CV26" i="25"/>
  <c r="CU26" i="25"/>
  <c r="CT26" i="25"/>
  <c r="CS26" i="25"/>
  <c r="CR26" i="25"/>
  <c r="CP26" i="25"/>
  <c r="CO26" i="25"/>
  <c r="CN26" i="25"/>
  <c r="CM26" i="25"/>
  <c r="CL26" i="25"/>
  <c r="CJ26" i="25"/>
  <c r="CI26" i="25"/>
  <c r="CH26" i="25"/>
  <c r="CG26" i="25"/>
  <c r="CF26" i="25"/>
  <c r="CD26" i="25"/>
  <c r="CC26" i="25"/>
  <c r="CB26" i="25"/>
  <c r="CA26" i="25"/>
  <c r="BZ26" i="25"/>
  <c r="BX26" i="25"/>
  <c r="BW26" i="25"/>
  <c r="BV26" i="25"/>
  <c r="BU26" i="25"/>
  <c r="BT26" i="25"/>
  <c r="BR26" i="25"/>
  <c r="BQ26" i="25"/>
  <c r="BP26" i="25"/>
  <c r="BO26" i="25"/>
  <c r="BN26" i="25"/>
  <c r="BL26" i="25"/>
  <c r="BK26" i="25"/>
  <c r="BJ26" i="25"/>
  <c r="BI26" i="25"/>
  <c r="BH26" i="25"/>
  <c r="BF26" i="25"/>
  <c r="BE26" i="25"/>
  <c r="BD26" i="25"/>
  <c r="BC26" i="25"/>
  <c r="BB26" i="25"/>
  <c r="AZ26" i="25"/>
  <c r="AY26" i="25"/>
  <c r="AX26" i="25"/>
  <c r="AW26" i="25"/>
  <c r="AV26" i="25"/>
  <c r="AT26" i="25"/>
  <c r="AS26" i="25"/>
  <c r="AR26" i="25"/>
  <c r="AQ26" i="25"/>
  <c r="AP26" i="25"/>
  <c r="AN26" i="25"/>
  <c r="AM26" i="25"/>
  <c r="AL26" i="25"/>
  <c r="AK26" i="25"/>
  <c r="AJ26" i="25"/>
  <c r="AH26" i="25"/>
  <c r="AG26" i="25"/>
  <c r="AF26" i="25"/>
  <c r="AE26" i="25"/>
  <c r="AD26" i="25"/>
  <c r="AB26" i="25"/>
  <c r="AA26" i="25"/>
  <c r="Z26" i="25"/>
  <c r="Y26" i="25"/>
  <c r="X26" i="25"/>
  <c r="V26" i="25"/>
  <c r="U26" i="25"/>
  <c r="T26" i="25"/>
  <c r="S26" i="25"/>
  <c r="R26" i="25"/>
  <c r="P26" i="25"/>
  <c r="O26" i="25"/>
  <c r="N26" i="25"/>
  <c r="M26" i="25"/>
  <c r="L26" i="25"/>
  <c r="J26" i="25"/>
  <c r="H26" i="25"/>
  <c r="G26" i="25"/>
  <c r="F26" i="25"/>
  <c r="EF27" i="25"/>
  <c r="EE27" i="25"/>
  <c r="ED27" i="25"/>
  <c r="EC27" i="25"/>
  <c r="EB27" i="25"/>
  <c r="DZ27" i="25"/>
  <c r="DY27" i="25"/>
  <c r="DX27" i="25"/>
  <c r="DW27" i="25"/>
  <c r="DV27" i="25"/>
  <c r="DT27" i="25"/>
  <c r="DS27" i="25"/>
  <c r="DR27" i="25"/>
  <c r="DQ27" i="25"/>
  <c r="DP27" i="25"/>
  <c r="DN27" i="25"/>
  <c r="DM27" i="25"/>
  <c r="DL27" i="25"/>
  <c r="DK27" i="25"/>
  <c r="DJ27" i="25"/>
  <c r="DH27" i="25"/>
  <c r="DG27" i="25"/>
  <c r="DF27" i="25"/>
  <c r="DE27" i="25"/>
  <c r="DD27" i="25"/>
  <c r="DB27" i="25"/>
  <c r="DA27" i="25"/>
  <c r="CZ27" i="25"/>
  <c r="CY27" i="25"/>
  <c r="CX27" i="25"/>
  <c r="CV27" i="25"/>
  <c r="CU27" i="25"/>
  <c r="CT27" i="25"/>
  <c r="CS27" i="25"/>
  <c r="CR27" i="25"/>
  <c r="CP27" i="25"/>
  <c r="CO27" i="25"/>
  <c r="CN27" i="25"/>
  <c r="CM27" i="25"/>
  <c r="CL27" i="25"/>
  <c r="CJ27" i="25"/>
  <c r="CI27" i="25"/>
  <c r="CH27" i="25"/>
  <c r="CG27" i="25"/>
  <c r="CF27" i="25"/>
  <c r="CD27" i="25"/>
  <c r="CC27" i="25"/>
  <c r="CB27" i="25"/>
  <c r="CA27" i="25"/>
  <c r="BZ27" i="25"/>
  <c r="BX27" i="25"/>
  <c r="BW27" i="25"/>
  <c r="BV27" i="25"/>
  <c r="BU27" i="25"/>
  <c r="BT27" i="25"/>
  <c r="BR27" i="25"/>
  <c r="BQ27" i="25"/>
  <c r="BP27" i="25"/>
  <c r="BO27" i="25"/>
  <c r="BN27" i="25"/>
  <c r="BL27" i="25"/>
  <c r="BK27" i="25"/>
  <c r="BJ27" i="25"/>
  <c r="BI27" i="25"/>
  <c r="BH27" i="25"/>
  <c r="BF27" i="25"/>
  <c r="BE27" i="25"/>
  <c r="BD27" i="25"/>
  <c r="BC27" i="25"/>
  <c r="BB27" i="25"/>
  <c r="AZ27" i="25"/>
  <c r="AY27" i="25"/>
  <c r="AX27" i="25"/>
  <c r="AW27" i="25"/>
  <c r="AV27" i="25"/>
  <c r="AT27" i="25"/>
  <c r="AS27" i="25"/>
  <c r="AR27" i="25"/>
  <c r="AQ27" i="25"/>
  <c r="AP27" i="25"/>
  <c r="AN27" i="25"/>
  <c r="AM27" i="25"/>
  <c r="AL27" i="25"/>
  <c r="AK27" i="25"/>
  <c r="AJ27" i="25"/>
  <c r="AH27" i="25"/>
  <c r="AG27" i="25"/>
  <c r="AF27" i="25"/>
  <c r="AE27" i="25"/>
  <c r="AD27" i="25"/>
  <c r="AB27" i="25"/>
  <c r="AA27" i="25"/>
  <c r="Z27" i="25"/>
  <c r="Y27" i="25"/>
  <c r="X27" i="25"/>
  <c r="V27" i="25"/>
  <c r="U27" i="25"/>
  <c r="T27" i="25"/>
  <c r="S27" i="25"/>
  <c r="R27" i="25"/>
  <c r="P27" i="25"/>
  <c r="O27" i="25"/>
  <c r="N27" i="25"/>
  <c r="M27" i="25"/>
  <c r="L27" i="25"/>
  <c r="J27" i="25"/>
  <c r="H27" i="25"/>
  <c r="G27" i="25"/>
  <c r="F27" i="25"/>
  <c r="EF28" i="25"/>
  <c r="EE28" i="25"/>
  <c r="ED28" i="25"/>
  <c r="EC28" i="25"/>
  <c r="EB28" i="25"/>
  <c r="DZ28" i="25"/>
  <c r="DY28" i="25"/>
  <c r="DX28" i="25"/>
  <c r="DW28" i="25"/>
  <c r="DV28" i="25"/>
  <c r="DT28" i="25"/>
  <c r="DS28" i="25"/>
  <c r="DR28" i="25"/>
  <c r="DQ28" i="25"/>
  <c r="DP28" i="25"/>
  <c r="DN28" i="25"/>
  <c r="DM28" i="25"/>
  <c r="DL28" i="25"/>
  <c r="DK28" i="25"/>
  <c r="DJ28" i="25"/>
  <c r="DH28" i="25"/>
  <c r="DG28" i="25"/>
  <c r="DF28" i="25"/>
  <c r="DE28" i="25"/>
  <c r="DD28" i="25"/>
  <c r="DB28" i="25"/>
  <c r="DA28" i="25"/>
  <c r="CZ28" i="25"/>
  <c r="CY28" i="25"/>
  <c r="CX28" i="25"/>
  <c r="CV28" i="25"/>
  <c r="CU28" i="25"/>
  <c r="CT28" i="25"/>
  <c r="CS28" i="25"/>
  <c r="CR28" i="25"/>
  <c r="CP28" i="25"/>
  <c r="CO28" i="25"/>
  <c r="CN28" i="25"/>
  <c r="CM28" i="25"/>
  <c r="CL28" i="25"/>
  <c r="CJ28" i="25"/>
  <c r="CI28" i="25"/>
  <c r="CH28" i="25"/>
  <c r="CG28" i="25"/>
  <c r="CF28" i="25"/>
  <c r="CD28" i="25"/>
  <c r="CC28" i="25"/>
  <c r="CB28" i="25"/>
  <c r="CA28" i="25"/>
  <c r="BZ28" i="25"/>
  <c r="BX28" i="25"/>
  <c r="BW28" i="25"/>
  <c r="BV28" i="25"/>
  <c r="BU28" i="25"/>
  <c r="BT28" i="25"/>
  <c r="BR28" i="25"/>
  <c r="BQ28" i="25"/>
  <c r="BP28" i="25"/>
  <c r="BO28" i="25"/>
  <c r="BN28" i="25"/>
  <c r="BL28" i="25"/>
  <c r="BK28" i="25"/>
  <c r="BJ28" i="25"/>
  <c r="BI28" i="25"/>
  <c r="BH28" i="25"/>
  <c r="BF28" i="25"/>
  <c r="BE28" i="25"/>
  <c r="BD28" i="25"/>
  <c r="BC28" i="25"/>
  <c r="BB28" i="25"/>
  <c r="AZ28" i="25"/>
  <c r="AY28" i="25"/>
  <c r="AX28" i="25"/>
  <c r="AW28" i="25"/>
  <c r="AV28" i="25"/>
  <c r="AT28" i="25"/>
  <c r="AS28" i="25"/>
  <c r="AR28" i="25"/>
  <c r="AQ28" i="25"/>
  <c r="AP28" i="25"/>
  <c r="AN28" i="25"/>
  <c r="AM28" i="25"/>
  <c r="AL28" i="25"/>
  <c r="AK28" i="25"/>
  <c r="AJ28" i="25"/>
  <c r="AH28" i="25"/>
  <c r="AG28" i="25"/>
  <c r="AF28" i="25"/>
  <c r="AE28" i="25"/>
  <c r="AD28" i="25"/>
  <c r="AB28" i="25"/>
  <c r="AA28" i="25"/>
  <c r="Z28" i="25"/>
  <c r="Y28" i="25"/>
  <c r="X28" i="25"/>
  <c r="V28" i="25"/>
  <c r="U28" i="25"/>
  <c r="T28" i="25"/>
  <c r="S28" i="25"/>
  <c r="R28" i="25"/>
  <c r="P28" i="25"/>
  <c r="O28" i="25"/>
  <c r="N28" i="25"/>
  <c r="M28" i="25"/>
  <c r="L28" i="25"/>
  <c r="J28" i="25"/>
  <c r="H28" i="25"/>
  <c r="G28" i="25"/>
  <c r="F28" i="25"/>
  <c r="D28" i="25"/>
  <c r="E28" i="25" s="1"/>
  <c r="EF29" i="25"/>
  <c r="EE29" i="25"/>
  <c r="EB29" i="25"/>
  <c r="DZ29" i="25"/>
  <c r="DW29" i="25"/>
  <c r="DV29" i="25"/>
  <c r="DR29" i="25"/>
  <c r="DQ29" i="25"/>
  <c r="DM29" i="25"/>
  <c r="DL29" i="25"/>
  <c r="DH29" i="25"/>
  <c r="DG29" i="25"/>
  <c r="DD29" i="25"/>
  <c r="DB29" i="25"/>
  <c r="CY29" i="25"/>
  <c r="CX29" i="25"/>
  <c r="CT29" i="25"/>
  <c r="CS29" i="25"/>
  <c r="CO29" i="25"/>
  <c r="CN29" i="25"/>
  <c r="CJ29" i="25"/>
  <c r="CI29" i="25"/>
  <c r="CF29" i="25"/>
  <c r="CD29" i="25"/>
  <c r="CA29" i="25"/>
  <c r="BZ29" i="25"/>
  <c r="BV29" i="25"/>
  <c r="BU29" i="25"/>
  <c r="BQ29" i="25"/>
  <c r="BP29" i="25"/>
  <c r="BL29" i="25"/>
  <c r="BK29" i="25"/>
  <c r="BH29" i="25"/>
  <c r="BF29" i="25"/>
  <c r="BC29" i="25"/>
  <c r="BB29" i="25"/>
  <c r="AX29" i="25"/>
  <c r="AW29" i="25"/>
  <c r="AS29" i="25"/>
  <c r="AR29" i="25"/>
  <c r="AN29" i="25"/>
  <c r="AM29" i="25"/>
  <c r="AJ29" i="25"/>
  <c r="AH29" i="25"/>
  <c r="AE29" i="25"/>
  <c r="AD29" i="25"/>
  <c r="Z29" i="25"/>
  <c r="Y29" i="25"/>
  <c r="U29" i="25"/>
  <c r="T29" i="25"/>
  <c r="P29" i="25"/>
  <c r="O29" i="25"/>
  <c r="L29" i="25"/>
  <c r="J29" i="25"/>
  <c r="F29" i="25"/>
  <c r="EF30" i="25"/>
  <c r="EE30" i="25"/>
  <c r="ED30" i="25"/>
  <c r="EC30" i="25"/>
  <c r="EB30" i="25"/>
  <c r="DZ30" i="25"/>
  <c r="DY30" i="25"/>
  <c r="DX30" i="25"/>
  <c r="DW30" i="25"/>
  <c r="DV30" i="25"/>
  <c r="DT30" i="25"/>
  <c r="DS30" i="25"/>
  <c r="DR30" i="25"/>
  <c r="DQ30" i="25"/>
  <c r="DP30" i="25"/>
  <c r="DN30" i="25"/>
  <c r="DM30" i="25"/>
  <c r="DL30" i="25"/>
  <c r="DK30" i="25"/>
  <c r="DJ30" i="25"/>
  <c r="DH30" i="25"/>
  <c r="DG30" i="25"/>
  <c r="DF30" i="25"/>
  <c r="DE30" i="25"/>
  <c r="DD30" i="25"/>
  <c r="DB30" i="25"/>
  <c r="DA30" i="25"/>
  <c r="CZ30" i="25"/>
  <c r="CY30" i="25"/>
  <c r="CX30" i="25"/>
  <c r="CV30" i="25"/>
  <c r="CU30" i="25"/>
  <c r="CT30" i="25"/>
  <c r="CS30" i="25"/>
  <c r="CR30" i="25"/>
  <c r="CP30" i="25"/>
  <c r="CO30" i="25"/>
  <c r="CN30" i="25"/>
  <c r="CM30" i="25"/>
  <c r="CL30" i="25"/>
  <c r="CJ30" i="25"/>
  <c r="CI30" i="25"/>
  <c r="CH30" i="25"/>
  <c r="CG30" i="25"/>
  <c r="CF30" i="25"/>
  <c r="CD30" i="25"/>
  <c r="CC30" i="25"/>
  <c r="CB30" i="25"/>
  <c r="CA30" i="25"/>
  <c r="BZ30" i="25"/>
  <c r="BX30" i="25"/>
  <c r="BW30" i="25"/>
  <c r="BV30" i="25"/>
  <c r="BU30" i="25"/>
  <c r="BT30" i="25"/>
  <c r="BR30" i="25"/>
  <c r="BQ30" i="25"/>
  <c r="BP30" i="25"/>
  <c r="BO30" i="25"/>
  <c r="BN30" i="25"/>
  <c r="BL30" i="25"/>
  <c r="BK30" i="25"/>
  <c r="BJ30" i="25"/>
  <c r="BI30" i="25"/>
  <c r="BH30" i="25"/>
  <c r="BF30" i="25"/>
  <c r="BE30" i="25"/>
  <c r="BD30" i="25"/>
  <c r="BC30" i="25"/>
  <c r="BB30" i="25"/>
  <c r="AZ30" i="25"/>
  <c r="AY30" i="25"/>
  <c r="AX30" i="25"/>
  <c r="AW30" i="25"/>
  <c r="AV30" i="25"/>
  <c r="AT30" i="25"/>
  <c r="AS30" i="25"/>
  <c r="AR30" i="25"/>
  <c r="AQ30" i="25"/>
  <c r="AP30" i="25"/>
  <c r="AN30" i="25"/>
  <c r="AM30" i="25"/>
  <c r="AL30" i="25"/>
  <c r="AK30" i="25"/>
  <c r="AJ30" i="25"/>
  <c r="AH30" i="25"/>
  <c r="AG30" i="25"/>
  <c r="AF30" i="25"/>
  <c r="AE30" i="25"/>
  <c r="AD30" i="25"/>
  <c r="AB30" i="25"/>
  <c r="AA30" i="25"/>
  <c r="Z30" i="25"/>
  <c r="Y30" i="25"/>
  <c r="X30" i="25"/>
  <c r="V30" i="25"/>
  <c r="U30" i="25"/>
  <c r="T30" i="25"/>
  <c r="S30" i="25"/>
  <c r="R30" i="25"/>
  <c r="P30" i="25"/>
  <c r="O30" i="25"/>
  <c r="N30" i="25"/>
  <c r="M30" i="25"/>
  <c r="L30" i="25"/>
  <c r="J30" i="25"/>
  <c r="H30" i="25"/>
  <c r="G30" i="25"/>
  <c r="F30" i="25"/>
  <c r="EF31" i="25"/>
  <c r="EE31" i="25"/>
  <c r="ED31" i="25"/>
  <c r="EC31" i="25"/>
  <c r="EB31" i="25"/>
  <c r="DZ31" i="25"/>
  <c r="DY31" i="25"/>
  <c r="DX31" i="25"/>
  <c r="DW31" i="25"/>
  <c r="DV31" i="25"/>
  <c r="DT31" i="25"/>
  <c r="DS31" i="25"/>
  <c r="DR31" i="25"/>
  <c r="DQ31" i="25"/>
  <c r="DP31" i="25"/>
  <c r="DN31" i="25"/>
  <c r="DM31" i="25"/>
  <c r="DL31" i="25"/>
  <c r="DK31" i="25"/>
  <c r="DJ31" i="25"/>
  <c r="DH31" i="25"/>
  <c r="DG31" i="25"/>
  <c r="DF31" i="25"/>
  <c r="DE31" i="25"/>
  <c r="DD31" i="25"/>
  <c r="DB31" i="25"/>
  <c r="DA31" i="25"/>
  <c r="CZ31" i="25"/>
  <c r="CY31" i="25"/>
  <c r="CX31" i="25"/>
  <c r="CV31" i="25"/>
  <c r="CU31" i="25"/>
  <c r="CT31" i="25"/>
  <c r="CS31" i="25"/>
  <c r="CR31" i="25"/>
  <c r="CP31" i="25"/>
  <c r="CO31" i="25"/>
  <c r="CN31" i="25"/>
  <c r="CM31" i="25"/>
  <c r="CL31" i="25"/>
  <c r="CJ31" i="25"/>
  <c r="CI31" i="25"/>
  <c r="CH31" i="25"/>
  <c r="CG31" i="25"/>
  <c r="CF31" i="25"/>
  <c r="CD31" i="25"/>
  <c r="CC31" i="25"/>
  <c r="CB31" i="25"/>
  <c r="CA31" i="25"/>
  <c r="BZ31" i="25"/>
  <c r="BX31" i="25"/>
  <c r="BW31" i="25"/>
  <c r="BV31" i="25"/>
  <c r="BU31" i="25"/>
  <c r="BT31" i="25"/>
  <c r="BR31" i="25"/>
  <c r="BQ31" i="25"/>
  <c r="BP31" i="25"/>
  <c r="BO31" i="25"/>
  <c r="BN31" i="25"/>
  <c r="BL31" i="25"/>
  <c r="BK31" i="25"/>
  <c r="BJ31" i="25"/>
  <c r="BI31" i="25"/>
  <c r="BH31" i="25"/>
  <c r="BF31" i="25"/>
  <c r="BE31" i="25"/>
  <c r="BD31" i="25"/>
  <c r="BC31" i="25"/>
  <c r="BB31" i="25"/>
  <c r="AZ31" i="25"/>
  <c r="AY31" i="25"/>
  <c r="AX31" i="25"/>
  <c r="AW31" i="25"/>
  <c r="AV31" i="25"/>
  <c r="AT31" i="25"/>
  <c r="AS31" i="25"/>
  <c r="AR31" i="25"/>
  <c r="AQ31" i="25"/>
  <c r="AP31" i="25"/>
  <c r="AN31" i="25"/>
  <c r="AM31" i="25"/>
  <c r="AL31" i="25"/>
  <c r="AK31" i="25"/>
  <c r="AJ31" i="25"/>
  <c r="AH31" i="25"/>
  <c r="AG31" i="25"/>
  <c r="AF31" i="25"/>
  <c r="AE31" i="25"/>
  <c r="AD31" i="25"/>
  <c r="AB31" i="25"/>
  <c r="AA31" i="25"/>
  <c r="Z31" i="25"/>
  <c r="Y31" i="25"/>
  <c r="X31" i="25"/>
  <c r="V31" i="25"/>
  <c r="U31" i="25"/>
  <c r="T31" i="25"/>
  <c r="S31" i="25"/>
  <c r="R31" i="25"/>
  <c r="P31" i="25"/>
  <c r="O31" i="25"/>
  <c r="N31" i="25"/>
  <c r="M31" i="25"/>
  <c r="L31" i="25"/>
  <c r="J31" i="25"/>
  <c r="H31" i="25"/>
  <c r="G31" i="25"/>
  <c r="F31" i="25"/>
  <c r="EF32" i="25"/>
  <c r="EE32" i="25"/>
  <c r="ED32" i="25"/>
  <c r="EC32" i="25"/>
  <c r="EB32" i="25"/>
  <c r="DZ32" i="25"/>
  <c r="DY32" i="25"/>
  <c r="DX32" i="25"/>
  <c r="DW32" i="25"/>
  <c r="DV32" i="25"/>
  <c r="DT32" i="25"/>
  <c r="DS32" i="25"/>
  <c r="DR32" i="25"/>
  <c r="DQ32" i="25"/>
  <c r="DP32" i="25"/>
  <c r="DN32" i="25"/>
  <c r="DM32" i="25"/>
  <c r="DL32" i="25"/>
  <c r="DK32" i="25"/>
  <c r="DJ32" i="25"/>
  <c r="DH32" i="25"/>
  <c r="DG32" i="25"/>
  <c r="DF32" i="25"/>
  <c r="DE32" i="25"/>
  <c r="DD32" i="25"/>
  <c r="DB32" i="25"/>
  <c r="DA32" i="25"/>
  <c r="CZ32" i="25"/>
  <c r="CY32" i="25"/>
  <c r="CX32" i="25"/>
  <c r="CV32" i="25"/>
  <c r="CU32" i="25"/>
  <c r="CT32" i="25"/>
  <c r="CS32" i="25"/>
  <c r="CR32" i="25"/>
  <c r="CP32" i="25"/>
  <c r="CO32" i="25"/>
  <c r="CN32" i="25"/>
  <c r="CM32" i="25"/>
  <c r="CL32" i="25"/>
  <c r="CJ32" i="25"/>
  <c r="CI32" i="25"/>
  <c r="CH32" i="25"/>
  <c r="CG32" i="25"/>
  <c r="CF32" i="25"/>
  <c r="CD32" i="25"/>
  <c r="CC32" i="25"/>
  <c r="CB32" i="25"/>
  <c r="CA32" i="25"/>
  <c r="BZ32" i="25"/>
  <c r="BX32" i="25"/>
  <c r="BW32" i="25"/>
  <c r="BV32" i="25"/>
  <c r="BU32" i="25"/>
  <c r="BT32" i="25"/>
  <c r="BR32" i="25"/>
  <c r="BQ32" i="25"/>
  <c r="BP32" i="25"/>
  <c r="BO32" i="25"/>
  <c r="BN32" i="25"/>
  <c r="BL32" i="25"/>
  <c r="BK32" i="25"/>
  <c r="BJ32" i="25"/>
  <c r="BI32" i="25"/>
  <c r="BH32" i="25"/>
  <c r="BF32" i="25"/>
  <c r="BE32" i="25"/>
  <c r="BD32" i="25"/>
  <c r="BC32" i="25"/>
  <c r="BB32" i="25"/>
  <c r="AZ32" i="25"/>
  <c r="AY32" i="25"/>
  <c r="AX32" i="25"/>
  <c r="AW32" i="25"/>
  <c r="AV32" i="25"/>
  <c r="AT32" i="25"/>
  <c r="AS32" i="25"/>
  <c r="AR32" i="25"/>
  <c r="AQ32" i="25"/>
  <c r="AP32" i="25"/>
  <c r="AN32" i="25"/>
  <c r="AM32" i="25"/>
  <c r="AL32" i="25"/>
  <c r="AK32" i="25"/>
  <c r="AJ32" i="25"/>
  <c r="AH32" i="25"/>
  <c r="AG32" i="25"/>
  <c r="AF32" i="25"/>
  <c r="AE32" i="25"/>
  <c r="AD32" i="25"/>
  <c r="AB32" i="25"/>
  <c r="AA32" i="25"/>
  <c r="Z32" i="25"/>
  <c r="Y32" i="25"/>
  <c r="X32" i="25"/>
  <c r="V32" i="25"/>
  <c r="U32" i="25"/>
  <c r="T32" i="25"/>
  <c r="S32" i="25"/>
  <c r="R32" i="25"/>
  <c r="P32" i="25"/>
  <c r="O32" i="25"/>
  <c r="N32" i="25"/>
  <c r="M32" i="25"/>
  <c r="L32" i="25"/>
  <c r="J32" i="25"/>
  <c r="H32" i="25"/>
  <c r="G32" i="25"/>
  <c r="F32" i="25"/>
  <c r="EF33" i="25"/>
  <c r="EE33" i="25"/>
  <c r="ED33" i="25"/>
  <c r="EC33" i="25"/>
  <c r="EB33" i="25"/>
  <c r="DZ33" i="25"/>
  <c r="DY33" i="25"/>
  <c r="DX33" i="25"/>
  <c r="DW33" i="25"/>
  <c r="DV33" i="25"/>
  <c r="DT33" i="25"/>
  <c r="DS33" i="25"/>
  <c r="DR33" i="25"/>
  <c r="DQ33" i="25"/>
  <c r="DP33" i="25"/>
  <c r="DN33" i="25"/>
  <c r="DM33" i="25"/>
  <c r="DL33" i="25"/>
  <c r="DK33" i="25"/>
  <c r="DJ33" i="25"/>
  <c r="DH33" i="25"/>
  <c r="DG33" i="25"/>
  <c r="DF33" i="25"/>
  <c r="DE33" i="25"/>
  <c r="DD33" i="25"/>
  <c r="DB33" i="25"/>
  <c r="DA33" i="25"/>
  <c r="CZ33" i="25"/>
  <c r="CY33" i="25"/>
  <c r="CX33" i="25"/>
  <c r="CV33" i="25"/>
  <c r="CU33" i="25"/>
  <c r="CT33" i="25"/>
  <c r="CS33" i="25"/>
  <c r="CR33" i="25"/>
  <c r="CP33" i="25"/>
  <c r="CO33" i="25"/>
  <c r="CN33" i="25"/>
  <c r="CM33" i="25"/>
  <c r="CL33" i="25"/>
  <c r="CJ33" i="25"/>
  <c r="CI33" i="25"/>
  <c r="CH33" i="25"/>
  <c r="CG33" i="25"/>
  <c r="CF33" i="25"/>
  <c r="CD33" i="25"/>
  <c r="CC33" i="25"/>
  <c r="CB33" i="25"/>
  <c r="CA33" i="25"/>
  <c r="BZ33" i="25"/>
  <c r="BX33" i="25"/>
  <c r="BW33" i="25"/>
  <c r="BV33" i="25"/>
  <c r="BU33" i="25"/>
  <c r="BT33" i="25"/>
  <c r="BR33" i="25"/>
  <c r="BQ33" i="25"/>
  <c r="BP33" i="25"/>
  <c r="BO33" i="25"/>
  <c r="BN33" i="25"/>
  <c r="BL33" i="25"/>
  <c r="BK33" i="25"/>
  <c r="BJ33" i="25"/>
  <c r="BI33" i="25"/>
  <c r="BH33" i="25"/>
  <c r="BF33" i="25"/>
  <c r="BE33" i="25"/>
  <c r="BD33" i="25"/>
  <c r="BC33" i="25"/>
  <c r="BB33" i="25"/>
  <c r="AZ33" i="25"/>
  <c r="AY33" i="25"/>
  <c r="AX33" i="25"/>
  <c r="AW33" i="25"/>
  <c r="AV33" i="25"/>
  <c r="AT33" i="25"/>
  <c r="AS33" i="25"/>
  <c r="AR33" i="25"/>
  <c r="AQ33" i="25"/>
  <c r="AP33" i="25"/>
  <c r="AN33" i="25"/>
  <c r="AM33" i="25"/>
  <c r="AL33" i="25"/>
  <c r="AK33" i="25"/>
  <c r="AJ33" i="25"/>
  <c r="AH33" i="25"/>
  <c r="AG33" i="25"/>
  <c r="AF33" i="25"/>
  <c r="AE33" i="25"/>
  <c r="AD33" i="25"/>
  <c r="AB33" i="25"/>
  <c r="AA33" i="25"/>
  <c r="Z33" i="25"/>
  <c r="Y33" i="25"/>
  <c r="X33" i="25"/>
  <c r="V33" i="25"/>
  <c r="U33" i="25"/>
  <c r="T33" i="25"/>
  <c r="S33" i="25"/>
  <c r="R33" i="25"/>
  <c r="P33" i="25"/>
  <c r="O33" i="25"/>
  <c r="N33" i="25"/>
  <c r="M33" i="25"/>
  <c r="L33" i="25"/>
  <c r="J33" i="25"/>
  <c r="H33" i="25"/>
  <c r="G33" i="25"/>
  <c r="F33" i="25"/>
  <c r="EF34" i="25"/>
  <c r="EE34" i="25"/>
  <c r="ED34" i="25"/>
  <c r="EC34" i="25"/>
  <c r="EB34" i="25"/>
  <c r="DZ34" i="25"/>
  <c r="DY34" i="25"/>
  <c r="DX34" i="25"/>
  <c r="DW34" i="25"/>
  <c r="DV34" i="25"/>
  <c r="DT34" i="25"/>
  <c r="DS34" i="25"/>
  <c r="DR34" i="25"/>
  <c r="DQ34" i="25"/>
  <c r="DP34" i="25"/>
  <c r="DN34" i="25"/>
  <c r="DM34" i="25"/>
  <c r="DL34" i="25"/>
  <c r="DK34" i="25"/>
  <c r="DJ34" i="25"/>
  <c r="DH34" i="25"/>
  <c r="DG34" i="25"/>
  <c r="DF34" i="25"/>
  <c r="DE34" i="25"/>
  <c r="DD34" i="25"/>
  <c r="DB34" i="25"/>
  <c r="DA34" i="25"/>
  <c r="CZ34" i="25"/>
  <c r="CY34" i="25"/>
  <c r="CX34" i="25"/>
  <c r="CV34" i="25"/>
  <c r="CU34" i="25"/>
  <c r="CT34" i="25"/>
  <c r="CS34" i="25"/>
  <c r="CR34" i="25"/>
  <c r="CP34" i="25"/>
  <c r="CO34" i="25"/>
  <c r="CN34" i="25"/>
  <c r="CM34" i="25"/>
  <c r="CL34" i="25"/>
  <c r="CJ34" i="25"/>
  <c r="CI34" i="25"/>
  <c r="CH34" i="25"/>
  <c r="CG34" i="25"/>
  <c r="CF34" i="25"/>
  <c r="CD34" i="25"/>
  <c r="CC34" i="25"/>
  <c r="CB34" i="25"/>
  <c r="CA34" i="25"/>
  <c r="BZ34" i="25"/>
  <c r="BX34" i="25"/>
  <c r="BW34" i="25"/>
  <c r="BV34" i="25"/>
  <c r="BU34" i="25"/>
  <c r="BT34" i="25"/>
  <c r="BR34" i="25"/>
  <c r="BQ34" i="25"/>
  <c r="BP34" i="25"/>
  <c r="BO34" i="25"/>
  <c r="BN34" i="25"/>
  <c r="BL34" i="25"/>
  <c r="BK34" i="25"/>
  <c r="BJ34" i="25"/>
  <c r="BI34" i="25"/>
  <c r="BH34" i="25"/>
  <c r="BF34" i="25"/>
  <c r="BE34" i="25"/>
  <c r="BD34" i="25"/>
  <c r="BC34" i="25"/>
  <c r="BB34" i="25"/>
  <c r="AZ34" i="25"/>
  <c r="AY34" i="25"/>
  <c r="AX34" i="25"/>
  <c r="AW34" i="25"/>
  <c r="AV34" i="25"/>
  <c r="AT34" i="25"/>
  <c r="AS34" i="25"/>
  <c r="AR34" i="25"/>
  <c r="AQ34" i="25"/>
  <c r="AP34" i="25"/>
  <c r="AN34" i="25"/>
  <c r="AM34" i="25"/>
  <c r="AL34" i="25"/>
  <c r="AK34" i="25"/>
  <c r="AJ34" i="25"/>
  <c r="AH34" i="25"/>
  <c r="AG34" i="25"/>
  <c r="AF34" i="25"/>
  <c r="AE34" i="25"/>
  <c r="AD34" i="25"/>
  <c r="AB34" i="25"/>
  <c r="AA34" i="25"/>
  <c r="Z34" i="25"/>
  <c r="Y34" i="25"/>
  <c r="X34" i="25"/>
  <c r="V34" i="25"/>
  <c r="U34" i="25"/>
  <c r="T34" i="25"/>
  <c r="S34" i="25"/>
  <c r="R34" i="25"/>
  <c r="P34" i="25"/>
  <c r="O34" i="25"/>
  <c r="N34" i="25"/>
  <c r="M34" i="25"/>
  <c r="L34" i="25"/>
  <c r="J34" i="25"/>
  <c r="H34" i="25"/>
  <c r="G34" i="25"/>
  <c r="F34" i="25"/>
  <c r="EF35" i="25"/>
  <c r="EE35" i="25"/>
  <c r="ED35" i="25"/>
  <c r="EC35" i="25"/>
  <c r="EB35" i="25"/>
  <c r="DZ35" i="25"/>
  <c r="DY35" i="25"/>
  <c r="DX35" i="25"/>
  <c r="DW35" i="25"/>
  <c r="DV35" i="25"/>
  <c r="DT35" i="25"/>
  <c r="DS35" i="25"/>
  <c r="DR35" i="25"/>
  <c r="DQ35" i="25"/>
  <c r="DP35" i="25"/>
  <c r="DN35" i="25"/>
  <c r="DM35" i="25"/>
  <c r="DL35" i="25"/>
  <c r="DK35" i="25"/>
  <c r="DJ35" i="25"/>
  <c r="DH35" i="25"/>
  <c r="DG35" i="25"/>
  <c r="DF35" i="25"/>
  <c r="DE35" i="25"/>
  <c r="DD35" i="25"/>
  <c r="DB35" i="25"/>
  <c r="DA35" i="25"/>
  <c r="CZ35" i="25"/>
  <c r="CY35" i="25"/>
  <c r="CX35" i="25"/>
  <c r="CV35" i="25"/>
  <c r="CU35" i="25"/>
  <c r="CT35" i="25"/>
  <c r="CS35" i="25"/>
  <c r="CR35" i="25"/>
  <c r="CP35" i="25"/>
  <c r="CO35" i="25"/>
  <c r="CN35" i="25"/>
  <c r="CM35" i="25"/>
  <c r="CL35" i="25"/>
  <c r="CJ35" i="25"/>
  <c r="CI35" i="25"/>
  <c r="CH35" i="25"/>
  <c r="CG35" i="25"/>
  <c r="CF35" i="25"/>
  <c r="CD35" i="25"/>
  <c r="CC35" i="25"/>
  <c r="CB35" i="25"/>
  <c r="CA35" i="25"/>
  <c r="BZ35" i="25"/>
  <c r="BX35" i="25"/>
  <c r="BW35" i="25"/>
  <c r="BV35" i="25"/>
  <c r="BU35" i="25"/>
  <c r="BT35" i="25"/>
  <c r="BR35" i="25"/>
  <c r="BQ35" i="25"/>
  <c r="BP35" i="25"/>
  <c r="BO35" i="25"/>
  <c r="BN35" i="25"/>
  <c r="BL35" i="25"/>
  <c r="BK35" i="25"/>
  <c r="BJ35" i="25"/>
  <c r="BI35" i="25"/>
  <c r="BH35" i="25"/>
  <c r="BF35" i="25"/>
  <c r="BE35" i="25"/>
  <c r="BD35" i="25"/>
  <c r="BC35" i="25"/>
  <c r="BB35" i="25"/>
  <c r="AZ35" i="25"/>
  <c r="AY35" i="25"/>
  <c r="AX35" i="25"/>
  <c r="AW35" i="25"/>
  <c r="AV35" i="25"/>
  <c r="AT35" i="25"/>
  <c r="AS35" i="25"/>
  <c r="AR35" i="25"/>
  <c r="AQ35" i="25"/>
  <c r="AP35" i="25"/>
  <c r="AN35" i="25"/>
  <c r="AM35" i="25"/>
  <c r="AL35" i="25"/>
  <c r="AK35" i="25"/>
  <c r="AJ35" i="25"/>
  <c r="AH35" i="25"/>
  <c r="AG35" i="25"/>
  <c r="AF35" i="25"/>
  <c r="AE35" i="25"/>
  <c r="AD35" i="25"/>
  <c r="AB35" i="25"/>
  <c r="AA35" i="25"/>
  <c r="Z35" i="25"/>
  <c r="Y35" i="25"/>
  <c r="X35" i="25"/>
  <c r="V35" i="25"/>
  <c r="U35" i="25"/>
  <c r="T35" i="25"/>
  <c r="S35" i="25"/>
  <c r="R35" i="25"/>
  <c r="P35" i="25"/>
  <c r="O35" i="25"/>
  <c r="N35" i="25"/>
  <c r="M35" i="25"/>
  <c r="L35" i="25"/>
  <c r="J35" i="25"/>
  <c r="H35" i="25"/>
  <c r="G35" i="25"/>
  <c r="F35" i="25"/>
  <c r="EF36" i="25"/>
  <c r="EE36" i="25"/>
  <c r="ED36" i="25"/>
  <c r="EC36" i="25"/>
  <c r="EB36" i="25"/>
  <c r="DZ36" i="25"/>
  <c r="DY36" i="25"/>
  <c r="DX36" i="25"/>
  <c r="DW36" i="25"/>
  <c r="DV36" i="25"/>
  <c r="DT36" i="25"/>
  <c r="DS36" i="25"/>
  <c r="DR36" i="25"/>
  <c r="DQ36" i="25"/>
  <c r="DP36" i="25"/>
  <c r="DN36" i="25"/>
  <c r="DM36" i="25"/>
  <c r="DL36" i="25"/>
  <c r="DK36" i="25"/>
  <c r="DJ36" i="25"/>
  <c r="DH36" i="25"/>
  <c r="DG36" i="25"/>
  <c r="DF36" i="25"/>
  <c r="DE36" i="25"/>
  <c r="DD36" i="25"/>
  <c r="DB36" i="25"/>
  <c r="DA36" i="25"/>
  <c r="CZ36" i="25"/>
  <c r="CY36" i="25"/>
  <c r="CX36" i="25"/>
  <c r="CV36" i="25"/>
  <c r="CU36" i="25"/>
  <c r="CT36" i="25"/>
  <c r="CS36" i="25"/>
  <c r="CR36" i="25"/>
  <c r="CP36" i="25"/>
  <c r="CO36" i="25"/>
  <c r="CN36" i="25"/>
  <c r="CM36" i="25"/>
  <c r="CL36" i="25"/>
  <c r="CJ36" i="25"/>
  <c r="CI36" i="25"/>
  <c r="CH36" i="25"/>
  <c r="CG36" i="25"/>
  <c r="CF36" i="25"/>
  <c r="CD36" i="25"/>
  <c r="CC36" i="25"/>
  <c r="CB36" i="25"/>
  <c r="CA36" i="25"/>
  <c r="BZ36" i="25"/>
  <c r="BX36" i="25"/>
  <c r="BW36" i="25"/>
  <c r="BV36" i="25"/>
  <c r="BU36" i="25"/>
  <c r="BT36" i="25"/>
  <c r="BR36" i="25"/>
  <c r="BQ36" i="25"/>
  <c r="BP36" i="25"/>
  <c r="BO36" i="25"/>
  <c r="BN36" i="25"/>
  <c r="BL36" i="25"/>
  <c r="BK36" i="25"/>
  <c r="BJ36" i="25"/>
  <c r="BI36" i="25"/>
  <c r="BH36" i="25"/>
  <c r="BF36" i="25"/>
  <c r="BE36" i="25"/>
  <c r="BD36" i="25"/>
  <c r="BC36" i="25"/>
  <c r="BB36" i="25"/>
  <c r="AZ36" i="25"/>
  <c r="AY36" i="25"/>
  <c r="AX36" i="25"/>
  <c r="AW36" i="25"/>
  <c r="AV36" i="25"/>
  <c r="AT36" i="25"/>
  <c r="AS36" i="25"/>
  <c r="AR36" i="25"/>
  <c r="AQ36" i="25"/>
  <c r="AP36" i="25"/>
  <c r="AN36" i="25"/>
  <c r="AM36" i="25"/>
  <c r="AL36" i="25"/>
  <c r="AK36" i="25"/>
  <c r="AJ36" i="25"/>
  <c r="AH36" i="25"/>
  <c r="AG36" i="25"/>
  <c r="AF36" i="25"/>
  <c r="AE36" i="25"/>
  <c r="AD36" i="25"/>
  <c r="AB36" i="25"/>
  <c r="AA36" i="25"/>
  <c r="Z36" i="25"/>
  <c r="Y36" i="25"/>
  <c r="X36" i="25"/>
  <c r="V36" i="25"/>
  <c r="U36" i="25"/>
  <c r="T36" i="25"/>
  <c r="S36" i="25"/>
  <c r="R36" i="25"/>
  <c r="P36" i="25"/>
  <c r="O36" i="25"/>
  <c r="N36" i="25"/>
  <c r="M36" i="25"/>
  <c r="L36" i="25"/>
  <c r="J36" i="25"/>
  <c r="H36" i="25"/>
  <c r="G36" i="25"/>
  <c r="F36" i="25"/>
  <c r="EF37" i="25"/>
  <c r="EE37" i="25"/>
  <c r="ED37" i="25"/>
  <c r="EC37" i="25"/>
  <c r="EB37" i="25"/>
  <c r="DZ37" i="25"/>
  <c r="DY37" i="25"/>
  <c r="DX37" i="25"/>
  <c r="DW37" i="25"/>
  <c r="DV37" i="25"/>
  <c r="DT37" i="25"/>
  <c r="DS37" i="25"/>
  <c r="DR37" i="25"/>
  <c r="DQ37" i="25"/>
  <c r="DP37" i="25"/>
  <c r="DN37" i="25"/>
  <c r="DM37" i="25"/>
  <c r="DL37" i="25"/>
  <c r="DK37" i="25"/>
  <c r="DJ37" i="25"/>
  <c r="DH37" i="25"/>
  <c r="DG37" i="25"/>
  <c r="DF37" i="25"/>
  <c r="DE37" i="25"/>
  <c r="DD37" i="25"/>
  <c r="DB37" i="25"/>
  <c r="DA37" i="25"/>
  <c r="CZ37" i="25"/>
  <c r="CY37" i="25"/>
  <c r="CX37" i="25"/>
  <c r="CV37" i="25"/>
  <c r="CU37" i="25"/>
  <c r="CT37" i="25"/>
  <c r="CS37" i="25"/>
  <c r="CR37" i="25"/>
  <c r="CP37" i="25"/>
  <c r="CO37" i="25"/>
  <c r="CN37" i="25"/>
  <c r="CM37" i="25"/>
  <c r="CL37" i="25"/>
  <c r="CJ37" i="25"/>
  <c r="CI37" i="25"/>
  <c r="CH37" i="25"/>
  <c r="CG37" i="25"/>
  <c r="CF37" i="25"/>
  <c r="CD37" i="25"/>
  <c r="CC37" i="25"/>
  <c r="CB37" i="25"/>
  <c r="CA37" i="25"/>
  <c r="BZ37" i="25"/>
  <c r="BX37" i="25"/>
  <c r="BW37" i="25"/>
  <c r="BV37" i="25"/>
  <c r="BU37" i="25"/>
  <c r="BT37" i="25"/>
  <c r="BR37" i="25"/>
  <c r="BQ37" i="25"/>
  <c r="BP37" i="25"/>
  <c r="BO37" i="25"/>
  <c r="BN37" i="25"/>
  <c r="BL37" i="25"/>
  <c r="BK37" i="25"/>
  <c r="BJ37" i="25"/>
  <c r="BI37" i="25"/>
  <c r="BH37" i="25"/>
  <c r="BF37" i="25"/>
  <c r="BE37" i="25"/>
  <c r="BD37" i="25"/>
  <c r="BC37" i="25"/>
  <c r="BB37" i="25"/>
  <c r="AZ37" i="25"/>
  <c r="AY37" i="25"/>
  <c r="AX37" i="25"/>
  <c r="AW37" i="25"/>
  <c r="AV37" i="25"/>
  <c r="AT37" i="25"/>
  <c r="AS37" i="25"/>
  <c r="AR37" i="25"/>
  <c r="AQ37" i="25"/>
  <c r="AP37" i="25"/>
  <c r="AN37" i="25"/>
  <c r="AM37" i="25"/>
  <c r="AL37" i="25"/>
  <c r="AK37" i="25"/>
  <c r="AJ37" i="25"/>
  <c r="AH37" i="25"/>
  <c r="AG37" i="25"/>
  <c r="AF37" i="25"/>
  <c r="AE37" i="25"/>
  <c r="AD37" i="25"/>
  <c r="AB37" i="25"/>
  <c r="AA37" i="25"/>
  <c r="Z37" i="25"/>
  <c r="Y37" i="25"/>
  <c r="X37" i="25"/>
  <c r="V37" i="25"/>
  <c r="U37" i="25"/>
  <c r="T37" i="25"/>
  <c r="S37" i="25"/>
  <c r="R37" i="25"/>
  <c r="P37" i="25"/>
  <c r="O37" i="25"/>
  <c r="N37" i="25"/>
  <c r="M37" i="25"/>
  <c r="L37" i="25"/>
  <c r="J37" i="25"/>
  <c r="H37" i="25"/>
  <c r="G37" i="25"/>
  <c r="F37" i="25"/>
  <c r="EF38" i="25"/>
  <c r="EE38" i="25"/>
  <c r="ED38" i="25"/>
  <c r="EC38" i="25"/>
  <c r="EB38" i="25"/>
  <c r="DZ38" i="25"/>
  <c r="DY38" i="25"/>
  <c r="DX38" i="25"/>
  <c r="DW38" i="25"/>
  <c r="DV38" i="25"/>
  <c r="DT38" i="25"/>
  <c r="DS38" i="25"/>
  <c r="DR38" i="25"/>
  <c r="DQ38" i="25"/>
  <c r="DP38" i="25"/>
  <c r="DN38" i="25"/>
  <c r="DM38" i="25"/>
  <c r="DL38" i="25"/>
  <c r="DK38" i="25"/>
  <c r="DJ38" i="25"/>
  <c r="DH38" i="25"/>
  <c r="DG38" i="25"/>
  <c r="DF38" i="25"/>
  <c r="DE38" i="25"/>
  <c r="DD38" i="25"/>
  <c r="DB38" i="25"/>
  <c r="DA38" i="25"/>
  <c r="CZ38" i="25"/>
  <c r="CY38" i="25"/>
  <c r="CX38" i="25"/>
  <c r="CV38" i="25"/>
  <c r="CU38" i="25"/>
  <c r="CT38" i="25"/>
  <c r="CS38" i="25"/>
  <c r="CR38" i="25"/>
  <c r="CP38" i="25"/>
  <c r="CO38" i="25"/>
  <c r="CN38" i="25"/>
  <c r="CM38" i="25"/>
  <c r="CL38" i="25"/>
  <c r="CJ38" i="25"/>
  <c r="CI38" i="25"/>
  <c r="CH38" i="25"/>
  <c r="CG38" i="25"/>
  <c r="CF38" i="25"/>
  <c r="CD38" i="25"/>
  <c r="CC38" i="25"/>
  <c r="CB38" i="25"/>
  <c r="CA38" i="25"/>
  <c r="BZ38" i="25"/>
  <c r="BX38" i="25"/>
  <c r="BW38" i="25"/>
  <c r="BV38" i="25"/>
  <c r="BU38" i="25"/>
  <c r="BT38" i="25"/>
  <c r="BR38" i="25"/>
  <c r="BQ38" i="25"/>
  <c r="BP38" i="25"/>
  <c r="BO38" i="25"/>
  <c r="BN38" i="25"/>
  <c r="BL38" i="25"/>
  <c r="BK38" i="25"/>
  <c r="BJ38" i="25"/>
  <c r="BI38" i="25"/>
  <c r="BH38" i="25"/>
  <c r="BF38" i="25"/>
  <c r="BE38" i="25"/>
  <c r="BD38" i="25"/>
  <c r="BC38" i="25"/>
  <c r="BB38" i="25"/>
  <c r="AZ38" i="25"/>
  <c r="AY38" i="25"/>
  <c r="AX38" i="25"/>
  <c r="AW38" i="25"/>
  <c r="AV38" i="25"/>
  <c r="AT38" i="25"/>
  <c r="AS38" i="25"/>
  <c r="AR38" i="25"/>
  <c r="AQ38" i="25"/>
  <c r="AP38" i="25"/>
  <c r="AN38" i="25"/>
  <c r="AM38" i="25"/>
  <c r="AL38" i="25"/>
  <c r="AK38" i="25"/>
  <c r="AJ38" i="25"/>
  <c r="AH38" i="25"/>
  <c r="AG38" i="25"/>
  <c r="AF38" i="25"/>
  <c r="AE38" i="25"/>
  <c r="AD38" i="25"/>
  <c r="AB38" i="25"/>
  <c r="AA38" i="25"/>
  <c r="Z38" i="25"/>
  <c r="Y38" i="25"/>
  <c r="X38" i="25"/>
  <c r="V38" i="25"/>
  <c r="U38" i="25"/>
  <c r="T38" i="25"/>
  <c r="S38" i="25"/>
  <c r="R38" i="25"/>
  <c r="P38" i="25"/>
  <c r="O38" i="25"/>
  <c r="N38" i="25"/>
  <c r="M38" i="25"/>
  <c r="L38" i="25"/>
  <c r="J38" i="25"/>
  <c r="H38" i="25"/>
  <c r="G38" i="25"/>
  <c r="F38" i="25"/>
  <c r="EF39" i="25"/>
  <c r="EE39" i="25"/>
  <c r="ED39" i="25"/>
  <c r="EC39" i="25"/>
  <c r="EB39" i="25"/>
  <c r="DZ39" i="25"/>
  <c r="DY39" i="25"/>
  <c r="DX39" i="25"/>
  <c r="DW39" i="25"/>
  <c r="DV39" i="25"/>
  <c r="DT39" i="25"/>
  <c r="DS39" i="25"/>
  <c r="DR39" i="25"/>
  <c r="DQ39" i="25"/>
  <c r="DP39" i="25"/>
  <c r="DN39" i="25"/>
  <c r="DM39" i="25"/>
  <c r="DL39" i="25"/>
  <c r="DK39" i="25"/>
  <c r="DJ39" i="25"/>
  <c r="DH39" i="25"/>
  <c r="DG39" i="25"/>
  <c r="DF39" i="25"/>
  <c r="DE39" i="25"/>
  <c r="DD39" i="25"/>
  <c r="DB39" i="25"/>
  <c r="DA39" i="25"/>
  <c r="CZ39" i="25"/>
  <c r="CY39" i="25"/>
  <c r="CX39" i="25"/>
  <c r="CV39" i="25"/>
  <c r="CU39" i="25"/>
  <c r="CT39" i="25"/>
  <c r="CS39" i="25"/>
  <c r="CR39" i="25"/>
  <c r="CP39" i="25"/>
  <c r="CO39" i="25"/>
  <c r="CN39" i="25"/>
  <c r="CM39" i="25"/>
  <c r="CL39" i="25"/>
  <c r="CJ39" i="25"/>
  <c r="CI39" i="25"/>
  <c r="CH39" i="25"/>
  <c r="CG39" i="25"/>
  <c r="CF39" i="25"/>
  <c r="CD39" i="25"/>
  <c r="CC39" i="25"/>
  <c r="CB39" i="25"/>
  <c r="CA39" i="25"/>
  <c r="BZ39" i="25"/>
  <c r="BX39" i="25"/>
  <c r="BW39" i="25"/>
  <c r="BV39" i="25"/>
  <c r="BU39" i="25"/>
  <c r="BT39" i="25"/>
  <c r="BR39" i="25"/>
  <c r="BQ39" i="25"/>
  <c r="BP39" i="25"/>
  <c r="BO39" i="25"/>
  <c r="BN39" i="25"/>
  <c r="BL39" i="25"/>
  <c r="BK39" i="25"/>
  <c r="BJ39" i="25"/>
  <c r="BI39" i="25"/>
  <c r="BH39" i="25"/>
  <c r="BF39" i="25"/>
  <c r="BE39" i="25"/>
  <c r="BD39" i="25"/>
  <c r="BC39" i="25"/>
  <c r="BB39" i="25"/>
  <c r="AZ39" i="25"/>
  <c r="AY39" i="25"/>
  <c r="AX39" i="25"/>
  <c r="AW39" i="25"/>
  <c r="AV39" i="25"/>
  <c r="AT39" i="25"/>
  <c r="AS39" i="25"/>
  <c r="AR39" i="25"/>
  <c r="AQ39" i="25"/>
  <c r="AP39" i="25"/>
  <c r="AN39" i="25"/>
  <c r="AM39" i="25"/>
  <c r="AL39" i="25"/>
  <c r="AK39" i="25"/>
  <c r="AJ39" i="25"/>
  <c r="AH39" i="25"/>
  <c r="AG39" i="25"/>
  <c r="AF39" i="25"/>
  <c r="AE39" i="25"/>
  <c r="AD39" i="25"/>
  <c r="AB39" i="25"/>
  <c r="AA39" i="25"/>
  <c r="Z39" i="25"/>
  <c r="Y39" i="25"/>
  <c r="X39" i="25"/>
  <c r="V39" i="25"/>
  <c r="U39" i="25"/>
  <c r="T39" i="25"/>
  <c r="S39" i="25"/>
  <c r="R39" i="25"/>
  <c r="P39" i="25"/>
  <c r="O39" i="25"/>
  <c r="N39" i="25"/>
  <c r="M39" i="25"/>
  <c r="L39" i="25"/>
  <c r="J39" i="25"/>
  <c r="H39" i="25"/>
  <c r="G39" i="25"/>
  <c r="F39" i="25"/>
  <c r="EF40" i="25"/>
  <c r="EE40" i="25"/>
  <c r="ED40" i="25"/>
  <c r="EC40" i="25"/>
  <c r="EB40" i="25"/>
  <c r="DZ40" i="25"/>
  <c r="DY40" i="25"/>
  <c r="DX40" i="25"/>
  <c r="DW40" i="25"/>
  <c r="DV40" i="25"/>
  <c r="DT40" i="25"/>
  <c r="DS40" i="25"/>
  <c r="DR40" i="25"/>
  <c r="DQ40" i="25"/>
  <c r="DP40" i="25"/>
  <c r="DN40" i="25"/>
  <c r="DM40" i="25"/>
  <c r="DL40" i="25"/>
  <c r="DK40" i="25"/>
  <c r="DJ40" i="25"/>
  <c r="DH40" i="25"/>
  <c r="DG40" i="25"/>
  <c r="DF40" i="25"/>
  <c r="DE40" i="25"/>
  <c r="DD40" i="25"/>
  <c r="DB40" i="25"/>
  <c r="DA40" i="25"/>
  <c r="CZ40" i="25"/>
  <c r="CY40" i="25"/>
  <c r="CX40" i="25"/>
  <c r="CV40" i="25"/>
  <c r="CU40" i="25"/>
  <c r="CT40" i="25"/>
  <c r="CS40" i="25"/>
  <c r="CR40" i="25"/>
  <c r="CP40" i="25"/>
  <c r="CO40" i="25"/>
  <c r="CN40" i="25"/>
  <c r="CM40" i="25"/>
  <c r="CL40" i="25"/>
  <c r="CJ40" i="25"/>
  <c r="CI40" i="25"/>
  <c r="CH40" i="25"/>
  <c r="CG40" i="25"/>
  <c r="CF40" i="25"/>
  <c r="CD40" i="25"/>
  <c r="CC40" i="25"/>
  <c r="CB40" i="25"/>
  <c r="CA40" i="25"/>
  <c r="BZ40" i="25"/>
  <c r="BX40" i="25"/>
  <c r="BW40" i="25"/>
  <c r="BV40" i="25"/>
  <c r="BU40" i="25"/>
  <c r="BT40" i="25"/>
  <c r="BR40" i="25"/>
  <c r="BQ40" i="25"/>
  <c r="BP40" i="25"/>
  <c r="BO40" i="25"/>
  <c r="BN40" i="25"/>
  <c r="BL40" i="25"/>
  <c r="BK40" i="25"/>
  <c r="BJ40" i="25"/>
  <c r="BI40" i="25"/>
  <c r="BH40" i="25"/>
  <c r="BF40" i="25"/>
  <c r="BE40" i="25"/>
  <c r="BD40" i="25"/>
  <c r="BC40" i="25"/>
  <c r="BB40" i="25"/>
  <c r="AZ40" i="25"/>
  <c r="AY40" i="25"/>
  <c r="AX40" i="25"/>
  <c r="AW40" i="25"/>
  <c r="AV40" i="25"/>
  <c r="AT40" i="25"/>
  <c r="AS40" i="25"/>
  <c r="AR40" i="25"/>
  <c r="AQ40" i="25"/>
  <c r="AP40" i="25"/>
  <c r="AN40" i="25"/>
  <c r="AM40" i="25"/>
  <c r="AL40" i="25"/>
  <c r="AK40" i="25"/>
  <c r="AJ40" i="25"/>
  <c r="AH40" i="25"/>
  <c r="AG40" i="25"/>
  <c r="AF40" i="25"/>
  <c r="AE40" i="25"/>
  <c r="AD40" i="25"/>
  <c r="AB40" i="25"/>
  <c r="AA40" i="25"/>
  <c r="Z40" i="25"/>
  <c r="Y40" i="25"/>
  <c r="X40" i="25"/>
  <c r="V40" i="25"/>
  <c r="U40" i="25"/>
  <c r="T40" i="25"/>
  <c r="S40" i="25"/>
  <c r="R40" i="25"/>
  <c r="P40" i="25"/>
  <c r="O40" i="25"/>
  <c r="N40" i="25"/>
  <c r="M40" i="25"/>
  <c r="L40" i="25"/>
  <c r="J40" i="25"/>
  <c r="H40" i="25"/>
  <c r="G40" i="25"/>
  <c r="F40" i="25"/>
  <c r="EF41" i="25"/>
  <c r="EE41" i="25"/>
  <c r="ED41" i="25"/>
  <c r="EC41" i="25"/>
  <c r="EB41" i="25"/>
  <c r="DZ41" i="25"/>
  <c r="DY41" i="25"/>
  <c r="DX41" i="25"/>
  <c r="DW41" i="25"/>
  <c r="DV41" i="25"/>
  <c r="DT41" i="25"/>
  <c r="DS41" i="25"/>
  <c r="DR41" i="25"/>
  <c r="DQ41" i="25"/>
  <c r="DP41" i="25"/>
  <c r="DN41" i="25"/>
  <c r="DM41" i="25"/>
  <c r="DL41" i="25"/>
  <c r="DK41" i="25"/>
  <c r="DJ41" i="25"/>
  <c r="DH41" i="25"/>
  <c r="DG41" i="25"/>
  <c r="DF41" i="25"/>
  <c r="DE41" i="25"/>
  <c r="DD41" i="25"/>
  <c r="DB41" i="25"/>
  <c r="DA41" i="25"/>
  <c r="CZ41" i="25"/>
  <c r="CY41" i="25"/>
  <c r="CX41" i="25"/>
  <c r="CV41" i="25"/>
  <c r="CU41" i="25"/>
  <c r="CT41" i="25"/>
  <c r="CS41" i="25"/>
  <c r="CR41" i="25"/>
  <c r="CP41" i="25"/>
  <c r="CO41" i="25"/>
  <c r="CN41" i="25"/>
  <c r="CM41" i="25"/>
  <c r="CL41" i="25"/>
  <c r="CJ41" i="25"/>
  <c r="CI41" i="25"/>
  <c r="CH41" i="25"/>
  <c r="CG41" i="25"/>
  <c r="CF41" i="25"/>
  <c r="CD41" i="25"/>
  <c r="CC41" i="25"/>
  <c r="CB41" i="25"/>
  <c r="CA41" i="25"/>
  <c r="BZ41" i="25"/>
  <c r="BX41" i="25"/>
  <c r="BW41" i="25"/>
  <c r="BV41" i="25"/>
  <c r="BU41" i="25"/>
  <c r="BT41" i="25"/>
  <c r="BR41" i="25"/>
  <c r="BQ41" i="25"/>
  <c r="BP41" i="25"/>
  <c r="BO41" i="25"/>
  <c r="BN41" i="25"/>
  <c r="BL41" i="25"/>
  <c r="BK41" i="25"/>
  <c r="BJ41" i="25"/>
  <c r="BI41" i="25"/>
  <c r="BH41" i="25"/>
  <c r="BF41" i="25"/>
  <c r="BE41" i="25"/>
  <c r="BD41" i="25"/>
  <c r="BC41" i="25"/>
  <c r="BB41" i="25"/>
  <c r="AZ41" i="25"/>
  <c r="AY41" i="25"/>
  <c r="AX41" i="25"/>
  <c r="AW41" i="25"/>
  <c r="AV41" i="25"/>
  <c r="AT41" i="25"/>
  <c r="AS41" i="25"/>
  <c r="AR41" i="25"/>
  <c r="AQ41" i="25"/>
  <c r="AP41" i="25"/>
  <c r="AN41" i="25"/>
  <c r="AM41" i="25"/>
  <c r="AL41" i="25"/>
  <c r="AK41" i="25"/>
  <c r="AJ41" i="25"/>
  <c r="AH41" i="25"/>
  <c r="AG41" i="25"/>
  <c r="AF41" i="25"/>
  <c r="AE41" i="25"/>
  <c r="AD41" i="25"/>
  <c r="AB41" i="25"/>
  <c r="AA41" i="25"/>
  <c r="Z41" i="25"/>
  <c r="Y41" i="25"/>
  <c r="X41" i="25"/>
  <c r="V41" i="25"/>
  <c r="U41" i="25"/>
  <c r="T41" i="25"/>
  <c r="S41" i="25"/>
  <c r="R41" i="25"/>
  <c r="P41" i="25"/>
  <c r="O41" i="25"/>
  <c r="N41" i="25"/>
  <c r="M41" i="25"/>
  <c r="L41" i="25"/>
  <c r="J41" i="25"/>
  <c r="H41" i="25"/>
  <c r="G41" i="25"/>
  <c r="F41" i="25"/>
  <c r="EF42" i="25"/>
  <c r="EE42" i="25"/>
  <c r="ED42" i="25"/>
  <c r="EC42" i="25"/>
  <c r="EB42" i="25"/>
  <c r="DZ42" i="25"/>
  <c r="DY42" i="25"/>
  <c r="DX42" i="25"/>
  <c r="DW42" i="25"/>
  <c r="DV42" i="25"/>
  <c r="DT42" i="25"/>
  <c r="DS42" i="25"/>
  <c r="DR42" i="25"/>
  <c r="DQ42" i="25"/>
  <c r="DP42" i="25"/>
  <c r="DN42" i="25"/>
  <c r="DM42" i="25"/>
  <c r="DL42" i="25"/>
  <c r="DK42" i="25"/>
  <c r="DJ42" i="25"/>
  <c r="DH42" i="25"/>
  <c r="DG42" i="25"/>
  <c r="DF42" i="25"/>
  <c r="DE42" i="25"/>
  <c r="DD42" i="25"/>
  <c r="DB42" i="25"/>
  <c r="DA42" i="25"/>
  <c r="CZ42" i="25"/>
  <c r="CY42" i="25"/>
  <c r="CX42" i="25"/>
  <c r="CV42" i="25"/>
  <c r="CU42" i="25"/>
  <c r="CT42" i="25"/>
  <c r="CS42" i="25"/>
  <c r="CR42" i="25"/>
  <c r="CP42" i="25"/>
  <c r="CO42" i="25"/>
  <c r="CN42" i="25"/>
  <c r="CM42" i="25"/>
  <c r="CL42" i="25"/>
  <c r="CJ42" i="25"/>
  <c r="CI42" i="25"/>
  <c r="CH42" i="25"/>
  <c r="CG42" i="25"/>
  <c r="CF42" i="25"/>
  <c r="CD42" i="25"/>
  <c r="CC42" i="25"/>
  <c r="CB42" i="25"/>
  <c r="CA42" i="25"/>
  <c r="BZ42" i="25"/>
  <c r="BX42" i="25"/>
  <c r="BW42" i="25"/>
  <c r="BV42" i="25"/>
  <c r="BU42" i="25"/>
  <c r="BT42" i="25"/>
  <c r="BR42" i="25"/>
  <c r="BQ42" i="25"/>
  <c r="BP42" i="25"/>
  <c r="BO42" i="25"/>
  <c r="BN42" i="25"/>
  <c r="BL42" i="25"/>
  <c r="BK42" i="25"/>
  <c r="BJ42" i="25"/>
  <c r="BI42" i="25"/>
  <c r="BH42" i="25"/>
  <c r="BF42" i="25"/>
  <c r="BE42" i="25"/>
  <c r="BD42" i="25"/>
  <c r="BC42" i="25"/>
  <c r="BB42" i="25"/>
  <c r="AZ42" i="25"/>
  <c r="AY42" i="25"/>
  <c r="AX42" i="25"/>
  <c r="AW42" i="25"/>
  <c r="AV42" i="25"/>
  <c r="AT42" i="25"/>
  <c r="AS42" i="25"/>
  <c r="AR42" i="25"/>
  <c r="AQ42" i="25"/>
  <c r="AP42" i="25"/>
  <c r="AN42" i="25"/>
  <c r="AM42" i="25"/>
  <c r="AL42" i="25"/>
  <c r="AK42" i="25"/>
  <c r="AJ42" i="25"/>
  <c r="AH42" i="25"/>
  <c r="AG42" i="25"/>
  <c r="AF42" i="25"/>
  <c r="AE42" i="25"/>
  <c r="AD42" i="25"/>
  <c r="AB42" i="25"/>
  <c r="AA42" i="25"/>
  <c r="Z42" i="25"/>
  <c r="Y42" i="25"/>
  <c r="X42" i="25"/>
  <c r="V42" i="25"/>
  <c r="U42" i="25"/>
  <c r="T42" i="25"/>
  <c r="S42" i="25"/>
  <c r="R42" i="25"/>
  <c r="P42" i="25"/>
  <c r="O42" i="25"/>
  <c r="N42" i="25"/>
  <c r="M42" i="25"/>
  <c r="L42" i="25"/>
  <c r="J42" i="25"/>
  <c r="H42" i="25"/>
  <c r="G42" i="25"/>
  <c r="F42" i="25"/>
  <c r="EF43" i="25"/>
  <c r="EE43" i="25"/>
  <c r="ED43" i="25"/>
  <c r="EC43" i="25"/>
  <c r="EB43" i="25"/>
  <c r="DZ43" i="25"/>
  <c r="DY43" i="25"/>
  <c r="DX43" i="25"/>
  <c r="DW43" i="25"/>
  <c r="DV43" i="25"/>
  <c r="DT43" i="25"/>
  <c r="DS43" i="25"/>
  <c r="DR43" i="25"/>
  <c r="DQ43" i="25"/>
  <c r="DP43" i="25"/>
  <c r="DN43" i="25"/>
  <c r="DM43" i="25"/>
  <c r="DL43" i="25"/>
  <c r="DK43" i="25"/>
  <c r="DJ43" i="25"/>
  <c r="DH43" i="25"/>
  <c r="DG43" i="25"/>
  <c r="DF43" i="25"/>
  <c r="DE43" i="25"/>
  <c r="DD43" i="25"/>
  <c r="DB43" i="25"/>
  <c r="DA43" i="25"/>
  <c r="CZ43" i="25"/>
  <c r="CY43" i="25"/>
  <c r="CX43" i="25"/>
  <c r="CV43" i="25"/>
  <c r="CU43" i="25"/>
  <c r="CT43" i="25"/>
  <c r="CS43" i="25"/>
  <c r="CR43" i="25"/>
  <c r="CP43" i="25"/>
  <c r="CO43" i="25"/>
  <c r="CN43" i="25"/>
  <c r="CM43" i="25"/>
  <c r="CL43" i="25"/>
  <c r="CJ43" i="25"/>
  <c r="CI43" i="25"/>
  <c r="CH43" i="25"/>
  <c r="CG43" i="25"/>
  <c r="CF43" i="25"/>
  <c r="CD43" i="25"/>
  <c r="CC43" i="25"/>
  <c r="CB43" i="25"/>
  <c r="CA43" i="25"/>
  <c r="BZ43" i="25"/>
  <c r="BX43" i="25"/>
  <c r="BW43" i="25"/>
  <c r="BV43" i="25"/>
  <c r="BU43" i="25"/>
  <c r="BT43" i="25"/>
  <c r="BR43" i="25"/>
  <c r="BQ43" i="25"/>
  <c r="BP43" i="25"/>
  <c r="BO43" i="25"/>
  <c r="BN43" i="25"/>
  <c r="BL43" i="25"/>
  <c r="BK43" i="25"/>
  <c r="BJ43" i="25"/>
  <c r="BI43" i="25"/>
  <c r="BH43" i="25"/>
  <c r="BF43" i="25"/>
  <c r="BE43" i="25"/>
  <c r="BD43" i="25"/>
  <c r="BC43" i="25"/>
  <c r="BB43" i="25"/>
  <c r="AZ43" i="25"/>
  <c r="AY43" i="25"/>
  <c r="AX43" i="25"/>
  <c r="AW43" i="25"/>
  <c r="AV43" i="25"/>
  <c r="AT43" i="25"/>
  <c r="AS43" i="25"/>
  <c r="AR43" i="25"/>
  <c r="AQ43" i="25"/>
  <c r="AP43" i="25"/>
  <c r="AN43" i="25"/>
  <c r="AM43" i="25"/>
  <c r="AL43" i="25"/>
  <c r="AK43" i="25"/>
  <c r="AJ43" i="25"/>
  <c r="AH43" i="25"/>
  <c r="AG43" i="25"/>
  <c r="AF43" i="25"/>
  <c r="AE43" i="25"/>
  <c r="AD43" i="25"/>
  <c r="AB43" i="25"/>
  <c r="AA43" i="25"/>
  <c r="Z43" i="25"/>
  <c r="Y43" i="25"/>
  <c r="X43" i="25"/>
  <c r="V43" i="25"/>
  <c r="U43" i="25"/>
  <c r="T43" i="25"/>
  <c r="S43" i="25"/>
  <c r="R43" i="25"/>
  <c r="P43" i="25"/>
  <c r="O43" i="25"/>
  <c r="N43" i="25"/>
  <c r="M43" i="25"/>
  <c r="L43" i="25"/>
  <c r="J43" i="25"/>
  <c r="H43" i="25"/>
  <c r="G43" i="25"/>
  <c r="F43" i="25"/>
  <c r="EF44" i="25"/>
  <c r="EE44" i="25"/>
  <c r="ED44" i="25"/>
  <c r="EC44" i="25"/>
  <c r="EB44" i="25"/>
  <c r="DZ44" i="25"/>
  <c r="DY44" i="25"/>
  <c r="DX44" i="25"/>
  <c r="DW44" i="25"/>
  <c r="DV44" i="25"/>
  <c r="DT44" i="25"/>
  <c r="DS44" i="25"/>
  <c r="DR44" i="25"/>
  <c r="DQ44" i="25"/>
  <c r="DP44" i="25"/>
  <c r="DN44" i="25"/>
  <c r="DM44" i="25"/>
  <c r="DL44" i="25"/>
  <c r="DK44" i="25"/>
  <c r="DJ44" i="25"/>
  <c r="DH44" i="25"/>
  <c r="DG44" i="25"/>
  <c r="DF44" i="25"/>
  <c r="DE44" i="25"/>
  <c r="DD44" i="25"/>
  <c r="DB44" i="25"/>
  <c r="DA44" i="25"/>
  <c r="CZ44" i="25"/>
  <c r="CY44" i="25"/>
  <c r="CX44" i="25"/>
  <c r="CV44" i="25"/>
  <c r="CU44" i="25"/>
  <c r="CT44" i="25"/>
  <c r="CS44" i="25"/>
  <c r="CR44" i="25"/>
  <c r="CP44" i="25"/>
  <c r="CO44" i="25"/>
  <c r="CN44" i="25"/>
  <c r="CM44" i="25"/>
  <c r="CL44" i="25"/>
  <c r="CJ44" i="25"/>
  <c r="CI44" i="25"/>
  <c r="CH44" i="25"/>
  <c r="CG44" i="25"/>
  <c r="CF44" i="25"/>
  <c r="CD44" i="25"/>
  <c r="CC44" i="25"/>
  <c r="CB44" i="25"/>
  <c r="CA44" i="25"/>
  <c r="BZ44" i="25"/>
  <c r="BX44" i="25"/>
  <c r="BW44" i="25"/>
  <c r="BV44" i="25"/>
  <c r="BU44" i="25"/>
  <c r="BT44" i="25"/>
  <c r="BR44" i="25"/>
  <c r="BQ44" i="25"/>
  <c r="BP44" i="25"/>
  <c r="BO44" i="25"/>
  <c r="BN44" i="25"/>
  <c r="BL44" i="25"/>
  <c r="BK44" i="25"/>
  <c r="BJ44" i="25"/>
  <c r="BI44" i="25"/>
  <c r="BH44" i="25"/>
  <c r="BF44" i="25"/>
  <c r="BE44" i="25"/>
  <c r="BD44" i="25"/>
  <c r="BC44" i="25"/>
  <c r="BB44" i="25"/>
  <c r="AZ44" i="25"/>
  <c r="AY44" i="25"/>
  <c r="AX44" i="25"/>
  <c r="AW44" i="25"/>
  <c r="AV44" i="25"/>
  <c r="AT44" i="25"/>
  <c r="AS44" i="25"/>
  <c r="AR44" i="25"/>
  <c r="AQ44" i="25"/>
  <c r="AP44" i="25"/>
  <c r="AN44" i="25"/>
  <c r="AM44" i="25"/>
  <c r="AL44" i="25"/>
  <c r="AK44" i="25"/>
  <c r="AJ44" i="25"/>
  <c r="AH44" i="25"/>
  <c r="AG44" i="25"/>
  <c r="AF44" i="25"/>
  <c r="AE44" i="25"/>
  <c r="AD44" i="25"/>
  <c r="AB44" i="25"/>
  <c r="AA44" i="25"/>
  <c r="Z44" i="25"/>
  <c r="Y44" i="25"/>
  <c r="X44" i="25"/>
  <c r="V44" i="25"/>
  <c r="U44" i="25"/>
  <c r="T44" i="25"/>
  <c r="S44" i="25"/>
  <c r="R44" i="25"/>
  <c r="P44" i="25"/>
  <c r="O44" i="25"/>
  <c r="N44" i="25"/>
  <c r="M44" i="25"/>
  <c r="L44" i="25"/>
  <c r="J44" i="25"/>
  <c r="H44" i="25"/>
  <c r="G44" i="25"/>
  <c r="F44" i="25"/>
  <c r="EF45" i="25"/>
  <c r="EE45" i="25"/>
  <c r="ED45" i="25"/>
  <c r="EC45" i="25"/>
  <c r="EB45" i="25"/>
  <c r="DZ45" i="25"/>
  <c r="DY45" i="25"/>
  <c r="DX45" i="25"/>
  <c r="DW45" i="25"/>
  <c r="DV45" i="25"/>
  <c r="DT45" i="25"/>
  <c r="DS45" i="25"/>
  <c r="DR45" i="25"/>
  <c r="DQ45" i="25"/>
  <c r="DP45" i="25"/>
  <c r="DN45" i="25"/>
  <c r="DM45" i="25"/>
  <c r="DL45" i="25"/>
  <c r="DK45" i="25"/>
  <c r="DJ45" i="25"/>
  <c r="DH45" i="25"/>
  <c r="DG45" i="25"/>
  <c r="DF45" i="25"/>
  <c r="DE45" i="25"/>
  <c r="DD45" i="25"/>
  <c r="DB45" i="25"/>
  <c r="DA45" i="25"/>
  <c r="CZ45" i="25"/>
  <c r="CY45" i="25"/>
  <c r="CX45" i="25"/>
  <c r="CV45" i="25"/>
  <c r="CU45" i="25"/>
  <c r="CT45" i="25"/>
  <c r="CS45" i="25"/>
  <c r="CR45" i="25"/>
  <c r="CP45" i="25"/>
  <c r="CO45" i="25"/>
  <c r="CN45" i="25"/>
  <c r="CM45" i="25"/>
  <c r="CL45" i="25"/>
  <c r="CJ45" i="25"/>
  <c r="CI45" i="25"/>
  <c r="CH45" i="25"/>
  <c r="CG45" i="25"/>
  <c r="CF45" i="25"/>
  <c r="CD45" i="25"/>
  <c r="CC45" i="25"/>
  <c r="CB45" i="25"/>
  <c r="CA45" i="25"/>
  <c r="BZ45" i="25"/>
  <c r="BX45" i="25"/>
  <c r="BW45" i="25"/>
  <c r="BV45" i="25"/>
  <c r="BU45" i="25"/>
  <c r="BT45" i="25"/>
  <c r="BR45" i="25"/>
  <c r="BQ45" i="25"/>
  <c r="BP45" i="25"/>
  <c r="BO45" i="25"/>
  <c r="BN45" i="25"/>
  <c r="BL45" i="25"/>
  <c r="BK45" i="25"/>
  <c r="BJ45" i="25"/>
  <c r="BI45" i="25"/>
  <c r="BH45" i="25"/>
  <c r="BF45" i="25"/>
  <c r="BE45" i="25"/>
  <c r="BD45" i="25"/>
  <c r="BC45" i="25"/>
  <c r="BB45" i="25"/>
  <c r="AZ45" i="25"/>
  <c r="AY45" i="25"/>
  <c r="AX45" i="25"/>
  <c r="AW45" i="25"/>
  <c r="AV45" i="25"/>
  <c r="AT45" i="25"/>
  <c r="AS45" i="25"/>
  <c r="AR45" i="25"/>
  <c r="AQ45" i="25"/>
  <c r="AP45" i="25"/>
  <c r="AN45" i="25"/>
  <c r="AM45" i="25"/>
  <c r="AL45" i="25"/>
  <c r="AK45" i="25"/>
  <c r="AJ45" i="25"/>
  <c r="AH45" i="25"/>
  <c r="AG45" i="25"/>
  <c r="AF45" i="25"/>
  <c r="AE45" i="25"/>
  <c r="AD45" i="25"/>
  <c r="AB45" i="25"/>
  <c r="AA45" i="25"/>
  <c r="Z45" i="25"/>
  <c r="Y45" i="25"/>
  <c r="X45" i="25"/>
  <c r="V45" i="25"/>
  <c r="U45" i="25"/>
  <c r="T45" i="25"/>
  <c r="S45" i="25"/>
  <c r="R45" i="25"/>
  <c r="P45" i="25"/>
  <c r="O45" i="25"/>
  <c r="N45" i="25"/>
  <c r="M45" i="25"/>
  <c r="L45" i="25"/>
  <c r="J45" i="25"/>
  <c r="H45" i="25"/>
  <c r="G45" i="25"/>
  <c r="F45" i="25"/>
  <c r="EF46" i="25"/>
  <c r="EE46" i="25"/>
  <c r="ED46" i="25"/>
  <c r="EC46" i="25"/>
  <c r="EB46" i="25"/>
  <c r="DZ46" i="25"/>
  <c r="DY46" i="25"/>
  <c r="DX46" i="25"/>
  <c r="DW46" i="25"/>
  <c r="DV46" i="25"/>
  <c r="DT46" i="25"/>
  <c r="DS46" i="25"/>
  <c r="DR46" i="25"/>
  <c r="DQ46" i="25"/>
  <c r="DP46" i="25"/>
  <c r="DN46" i="25"/>
  <c r="DM46" i="25"/>
  <c r="DL46" i="25"/>
  <c r="DK46" i="25"/>
  <c r="DJ46" i="25"/>
  <c r="DH46" i="25"/>
  <c r="DG46" i="25"/>
  <c r="DF46" i="25"/>
  <c r="DE46" i="25"/>
  <c r="DD46" i="25"/>
  <c r="DB46" i="25"/>
  <c r="DA46" i="25"/>
  <c r="CZ46" i="25"/>
  <c r="CY46" i="25"/>
  <c r="CX46" i="25"/>
  <c r="CV46" i="25"/>
  <c r="CU46" i="25"/>
  <c r="CT46" i="25"/>
  <c r="CS46" i="25"/>
  <c r="CR46" i="25"/>
  <c r="CP46" i="25"/>
  <c r="CO46" i="25"/>
  <c r="CN46" i="25"/>
  <c r="CM46" i="25"/>
  <c r="CL46" i="25"/>
  <c r="CJ46" i="25"/>
  <c r="CI46" i="25"/>
  <c r="CH46" i="25"/>
  <c r="CG46" i="25"/>
  <c r="CF46" i="25"/>
  <c r="CD46" i="25"/>
  <c r="CC46" i="25"/>
  <c r="CB46" i="25"/>
  <c r="CA46" i="25"/>
  <c r="BZ46" i="25"/>
  <c r="BX46" i="25"/>
  <c r="BW46" i="25"/>
  <c r="BV46" i="25"/>
  <c r="BU46" i="25"/>
  <c r="BT46" i="25"/>
  <c r="BR46" i="25"/>
  <c r="BQ46" i="25"/>
  <c r="BP46" i="25"/>
  <c r="BO46" i="25"/>
  <c r="BN46" i="25"/>
  <c r="BL46" i="25"/>
  <c r="BK46" i="25"/>
  <c r="BJ46" i="25"/>
  <c r="BI46" i="25"/>
  <c r="BH46" i="25"/>
  <c r="BF46" i="25"/>
  <c r="BE46" i="25"/>
  <c r="BD46" i="25"/>
  <c r="BC46" i="25"/>
  <c r="BB46" i="25"/>
  <c r="AZ46" i="25"/>
  <c r="AY46" i="25"/>
  <c r="AX46" i="25"/>
  <c r="AW46" i="25"/>
  <c r="AV46" i="25"/>
  <c r="AT46" i="25"/>
  <c r="AS46" i="25"/>
  <c r="AR46" i="25"/>
  <c r="AQ46" i="25"/>
  <c r="AP46" i="25"/>
  <c r="AN46" i="25"/>
  <c r="AM46" i="25"/>
  <c r="AL46" i="25"/>
  <c r="AK46" i="25"/>
  <c r="AJ46" i="25"/>
  <c r="AH46" i="25"/>
  <c r="AG46" i="25"/>
  <c r="AF46" i="25"/>
  <c r="AE46" i="25"/>
  <c r="AD46" i="25"/>
  <c r="AB46" i="25"/>
  <c r="AA46" i="25"/>
  <c r="Z46" i="25"/>
  <c r="Y46" i="25"/>
  <c r="X46" i="25"/>
  <c r="V46" i="25"/>
  <c r="U46" i="25"/>
  <c r="T46" i="25"/>
  <c r="S46" i="25"/>
  <c r="R46" i="25"/>
  <c r="P46" i="25"/>
  <c r="O46" i="25"/>
  <c r="N46" i="25"/>
  <c r="M46" i="25"/>
  <c r="L46" i="25"/>
  <c r="J46" i="25"/>
  <c r="H46" i="25"/>
  <c r="G46" i="25"/>
  <c r="F46" i="25"/>
  <c r="EF47" i="25"/>
  <c r="EE47" i="25"/>
  <c r="ED47" i="25"/>
  <c r="EC47" i="25"/>
  <c r="EB47" i="25"/>
  <c r="DZ47" i="25"/>
  <c r="DY47" i="25"/>
  <c r="DX47" i="25"/>
  <c r="DW47" i="25"/>
  <c r="DV47" i="25"/>
  <c r="DT47" i="25"/>
  <c r="DS47" i="25"/>
  <c r="DR47" i="25"/>
  <c r="DQ47" i="25"/>
  <c r="DP47" i="25"/>
  <c r="DN47" i="25"/>
  <c r="DM47" i="25"/>
  <c r="DL47" i="25"/>
  <c r="DK47" i="25"/>
  <c r="DJ47" i="25"/>
  <c r="DH47" i="25"/>
  <c r="DG47" i="25"/>
  <c r="DF47" i="25"/>
  <c r="DE47" i="25"/>
  <c r="DD47" i="25"/>
  <c r="DB47" i="25"/>
  <c r="DA47" i="25"/>
  <c r="CZ47" i="25"/>
  <c r="CY47" i="25"/>
  <c r="CX47" i="25"/>
  <c r="CV47" i="25"/>
  <c r="CU47" i="25"/>
  <c r="CT47" i="25"/>
  <c r="CS47" i="25"/>
  <c r="CR47" i="25"/>
  <c r="CP47" i="25"/>
  <c r="CO47" i="25"/>
  <c r="CN47" i="25"/>
  <c r="CM47" i="25"/>
  <c r="CL47" i="25"/>
  <c r="CJ47" i="25"/>
  <c r="CI47" i="25"/>
  <c r="CH47" i="25"/>
  <c r="CG47" i="25"/>
  <c r="CF47" i="25"/>
  <c r="CD47" i="25"/>
  <c r="CC47" i="25"/>
  <c r="CB47" i="25"/>
  <c r="CA47" i="25"/>
  <c r="BZ47" i="25"/>
  <c r="BX47" i="25"/>
  <c r="BW47" i="25"/>
  <c r="BV47" i="25"/>
  <c r="BU47" i="25"/>
  <c r="BT47" i="25"/>
  <c r="BR47" i="25"/>
  <c r="BQ47" i="25"/>
  <c r="BP47" i="25"/>
  <c r="BO47" i="25"/>
  <c r="BN47" i="25"/>
  <c r="BL47" i="25"/>
  <c r="BK47" i="25"/>
  <c r="BJ47" i="25"/>
  <c r="BI47" i="25"/>
  <c r="BH47" i="25"/>
  <c r="BF47" i="25"/>
  <c r="BE47" i="25"/>
  <c r="BD47" i="25"/>
  <c r="BC47" i="25"/>
  <c r="BB47" i="25"/>
  <c r="AZ47" i="25"/>
  <c r="AY47" i="25"/>
  <c r="AX47" i="25"/>
  <c r="AW47" i="25"/>
  <c r="AV47" i="25"/>
  <c r="AT47" i="25"/>
  <c r="AS47" i="25"/>
  <c r="AR47" i="25"/>
  <c r="AQ47" i="25"/>
  <c r="AP47" i="25"/>
  <c r="AN47" i="25"/>
  <c r="AM47" i="25"/>
  <c r="AL47" i="25"/>
  <c r="AK47" i="25"/>
  <c r="AJ47" i="25"/>
  <c r="AH47" i="25"/>
  <c r="AG47" i="25"/>
  <c r="AF47" i="25"/>
  <c r="AE47" i="25"/>
  <c r="AD47" i="25"/>
  <c r="AB47" i="25"/>
  <c r="AA47" i="25"/>
  <c r="Z47" i="25"/>
  <c r="Y47" i="25"/>
  <c r="X47" i="25"/>
  <c r="V47" i="25"/>
  <c r="U47" i="25"/>
  <c r="T47" i="25"/>
  <c r="S47" i="25"/>
  <c r="R47" i="25"/>
  <c r="P47" i="25"/>
  <c r="O47" i="25"/>
  <c r="N47" i="25"/>
  <c r="M47" i="25"/>
  <c r="L47" i="25"/>
  <c r="J47" i="25"/>
  <c r="H47" i="25"/>
  <c r="G47" i="25"/>
  <c r="F47" i="25"/>
  <c r="D47" i="25"/>
  <c r="E47" i="25" s="1"/>
  <c r="EF48" i="25"/>
  <c r="EE48" i="25"/>
  <c r="ED48" i="25"/>
  <c r="EC48" i="25"/>
  <c r="EB48" i="25"/>
  <c r="DZ48" i="25"/>
  <c r="DY48" i="25"/>
  <c r="DX48" i="25"/>
  <c r="DW48" i="25"/>
  <c r="DV48" i="25"/>
  <c r="DT48" i="25"/>
  <c r="DS48" i="25"/>
  <c r="DR48" i="25"/>
  <c r="DQ48" i="25"/>
  <c r="DP48" i="25"/>
  <c r="DN48" i="25"/>
  <c r="DM48" i="25"/>
  <c r="DL48" i="25"/>
  <c r="DK48" i="25"/>
  <c r="DJ48" i="25"/>
  <c r="DH48" i="25"/>
  <c r="DG48" i="25"/>
  <c r="DF48" i="25"/>
  <c r="DE48" i="25"/>
  <c r="DD48" i="25"/>
  <c r="DB48" i="25"/>
  <c r="DA48" i="25"/>
  <c r="CZ48" i="25"/>
  <c r="CY48" i="25"/>
  <c r="CX48" i="25"/>
  <c r="CV48" i="25"/>
  <c r="CU48" i="25"/>
  <c r="CT48" i="25"/>
  <c r="CS48" i="25"/>
  <c r="CR48" i="25"/>
  <c r="CP48" i="25"/>
  <c r="CO48" i="25"/>
  <c r="CN48" i="25"/>
  <c r="CM48" i="25"/>
  <c r="CL48" i="25"/>
  <c r="CJ48" i="25"/>
  <c r="CI48" i="25"/>
  <c r="CH48" i="25"/>
  <c r="CG48" i="25"/>
  <c r="CF48" i="25"/>
  <c r="CD48" i="25"/>
  <c r="CC48" i="25"/>
  <c r="CB48" i="25"/>
  <c r="CA48" i="25"/>
  <c r="BZ48" i="25"/>
  <c r="BX48" i="25"/>
  <c r="BW48" i="25"/>
  <c r="BV48" i="25"/>
  <c r="BU48" i="25"/>
  <c r="BT48" i="25"/>
  <c r="BR48" i="25"/>
  <c r="BQ48" i="25"/>
  <c r="BP48" i="25"/>
  <c r="BO48" i="25"/>
  <c r="BN48" i="25"/>
  <c r="BL48" i="25"/>
  <c r="BK48" i="25"/>
  <c r="BJ48" i="25"/>
  <c r="BI48" i="25"/>
  <c r="BH48" i="25"/>
  <c r="BF48" i="25"/>
  <c r="BE48" i="25"/>
  <c r="BD48" i="25"/>
  <c r="BC48" i="25"/>
  <c r="BB48" i="25"/>
  <c r="AZ48" i="25"/>
  <c r="AY48" i="25"/>
  <c r="AX48" i="25"/>
  <c r="AW48" i="25"/>
  <c r="AV48" i="25"/>
  <c r="AT48" i="25"/>
  <c r="AS48" i="25"/>
  <c r="AR48" i="25"/>
  <c r="AQ48" i="25"/>
  <c r="AP48" i="25"/>
  <c r="AN48" i="25"/>
  <c r="AM48" i="25"/>
  <c r="AL48" i="25"/>
  <c r="AK48" i="25"/>
  <c r="AJ48" i="25"/>
  <c r="AH48" i="25"/>
  <c r="AG48" i="25"/>
  <c r="AF48" i="25"/>
  <c r="AE48" i="25"/>
  <c r="AD48" i="25"/>
  <c r="AB48" i="25"/>
  <c r="AA48" i="25"/>
  <c r="Z48" i="25"/>
  <c r="Y48" i="25"/>
  <c r="X48" i="25"/>
  <c r="V48" i="25"/>
  <c r="U48" i="25"/>
  <c r="T48" i="25"/>
  <c r="S48" i="25"/>
  <c r="R48" i="25"/>
  <c r="P48" i="25"/>
  <c r="O48" i="25"/>
  <c r="N48" i="25"/>
  <c r="M48" i="25"/>
  <c r="L48" i="25"/>
  <c r="J48" i="25"/>
  <c r="H48" i="25"/>
  <c r="G48" i="25"/>
  <c r="F48" i="25"/>
  <c r="EF49" i="25"/>
  <c r="EE49" i="25"/>
  <c r="ED49" i="25"/>
  <c r="EC49" i="25"/>
  <c r="EB49" i="25"/>
  <c r="DZ49" i="25"/>
  <c r="DY49" i="25"/>
  <c r="DX49" i="25"/>
  <c r="DW49" i="25"/>
  <c r="DV49" i="25"/>
  <c r="DT49" i="25"/>
  <c r="DS49" i="25"/>
  <c r="DR49" i="25"/>
  <c r="DQ49" i="25"/>
  <c r="DP49" i="25"/>
  <c r="DN49" i="25"/>
  <c r="DM49" i="25"/>
  <c r="DL49" i="25"/>
  <c r="DK49" i="25"/>
  <c r="DJ49" i="25"/>
  <c r="DH49" i="25"/>
  <c r="DG49" i="25"/>
  <c r="DF49" i="25"/>
  <c r="DE49" i="25"/>
  <c r="DD49" i="25"/>
  <c r="DB49" i="25"/>
  <c r="DA49" i="25"/>
  <c r="CZ49" i="25"/>
  <c r="CY49" i="25"/>
  <c r="CX49" i="25"/>
  <c r="CV49" i="25"/>
  <c r="CU49" i="25"/>
  <c r="CT49" i="25"/>
  <c r="CS49" i="25"/>
  <c r="CR49" i="25"/>
  <c r="CP49" i="25"/>
  <c r="CO49" i="25"/>
  <c r="CN49" i="25"/>
  <c r="CM49" i="25"/>
  <c r="CL49" i="25"/>
  <c r="CJ49" i="25"/>
  <c r="CI49" i="25"/>
  <c r="CH49" i="25"/>
  <c r="CG49" i="25"/>
  <c r="CF49" i="25"/>
  <c r="CD49" i="25"/>
  <c r="CC49" i="25"/>
  <c r="CB49" i="25"/>
  <c r="CA49" i="25"/>
  <c r="BZ49" i="25"/>
  <c r="BX49" i="25"/>
  <c r="BW49" i="25"/>
  <c r="BV49" i="25"/>
  <c r="BU49" i="25"/>
  <c r="BT49" i="25"/>
  <c r="BR49" i="25"/>
  <c r="BQ49" i="25"/>
  <c r="BP49" i="25"/>
  <c r="BO49" i="25"/>
  <c r="BN49" i="25"/>
  <c r="BL49" i="25"/>
  <c r="BK49" i="25"/>
  <c r="BJ49" i="25"/>
  <c r="BI49" i="25"/>
  <c r="BH49" i="25"/>
  <c r="BF49" i="25"/>
  <c r="BE49" i="25"/>
  <c r="BD49" i="25"/>
  <c r="BC49" i="25"/>
  <c r="BB49" i="25"/>
  <c r="AZ49" i="25"/>
  <c r="AY49" i="25"/>
  <c r="AX49" i="25"/>
  <c r="AW49" i="25"/>
  <c r="AV49" i="25"/>
  <c r="AT49" i="25"/>
  <c r="AS49" i="25"/>
  <c r="AR49" i="25"/>
  <c r="AQ49" i="25"/>
  <c r="AP49" i="25"/>
  <c r="AN49" i="25"/>
  <c r="AM49" i="25"/>
  <c r="AL49" i="25"/>
  <c r="AK49" i="25"/>
  <c r="AJ49" i="25"/>
  <c r="AH49" i="25"/>
  <c r="AG49" i="25"/>
  <c r="AF49" i="25"/>
  <c r="AE49" i="25"/>
  <c r="AD49" i="25"/>
  <c r="AB49" i="25"/>
  <c r="AA49" i="25"/>
  <c r="Z49" i="25"/>
  <c r="Y49" i="25"/>
  <c r="X49" i="25"/>
  <c r="V49" i="25"/>
  <c r="U49" i="25"/>
  <c r="T49" i="25"/>
  <c r="S49" i="25"/>
  <c r="R49" i="25"/>
  <c r="P49" i="25"/>
  <c r="O49" i="25"/>
  <c r="N49" i="25"/>
  <c r="M49" i="25"/>
  <c r="L49" i="25"/>
  <c r="J49" i="25"/>
  <c r="H49" i="25"/>
  <c r="G49" i="25"/>
  <c r="F49" i="25"/>
  <c r="EF50" i="25"/>
  <c r="EE50" i="25"/>
  <c r="ED50" i="25"/>
  <c r="EC50" i="25"/>
  <c r="EB50" i="25"/>
  <c r="DZ50" i="25"/>
  <c r="DY50" i="25"/>
  <c r="DX50" i="25"/>
  <c r="DW50" i="25"/>
  <c r="DV50" i="25"/>
  <c r="DT50" i="25"/>
  <c r="DS50" i="25"/>
  <c r="DR50" i="25"/>
  <c r="DQ50" i="25"/>
  <c r="DP50" i="25"/>
  <c r="DN50" i="25"/>
  <c r="DM50" i="25"/>
  <c r="DL50" i="25"/>
  <c r="DK50" i="25"/>
  <c r="DJ50" i="25"/>
  <c r="DH50" i="25"/>
  <c r="DG50" i="25"/>
  <c r="DF50" i="25"/>
  <c r="DE50" i="25"/>
  <c r="DD50" i="25"/>
  <c r="DB50" i="25"/>
  <c r="DA50" i="25"/>
  <c r="CZ50" i="25"/>
  <c r="CY50" i="25"/>
  <c r="CX50" i="25"/>
  <c r="CV50" i="25"/>
  <c r="CU50" i="25"/>
  <c r="CT50" i="25"/>
  <c r="CS50" i="25"/>
  <c r="CR50" i="25"/>
  <c r="CP50" i="25"/>
  <c r="CO50" i="25"/>
  <c r="CN50" i="25"/>
  <c r="CM50" i="25"/>
  <c r="CL50" i="25"/>
  <c r="CJ50" i="25"/>
  <c r="CI50" i="25"/>
  <c r="CH50" i="25"/>
  <c r="CG50" i="25"/>
  <c r="CF50" i="25"/>
  <c r="CD50" i="25"/>
  <c r="CC50" i="25"/>
  <c r="CB50" i="25"/>
  <c r="CA50" i="25"/>
  <c r="BZ50" i="25"/>
  <c r="BX50" i="25"/>
  <c r="BW50" i="25"/>
  <c r="BV50" i="25"/>
  <c r="BU50" i="25"/>
  <c r="BT50" i="25"/>
  <c r="BR50" i="25"/>
  <c r="BQ50" i="25"/>
  <c r="BP50" i="25"/>
  <c r="BO50" i="25"/>
  <c r="BN50" i="25"/>
  <c r="BL50" i="25"/>
  <c r="BK50" i="25"/>
  <c r="BJ50" i="25"/>
  <c r="BI50" i="25"/>
  <c r="BH50" i="25"/>
  <c r="BF50" i="25"/>
  <c r="BE50" i="25"/>
  <c r="BD50" i="25"/>
  <c r="BC50" i="25"/>
  <c r="BB50" i="25"/>
  <c r="AZ50" i="25"/>
  <c r="AY50" i="25"/>
  <c r="AX50" i="25"/>
  <c r="AW50" i="25"/>
  <c r="AV50" i="25"/>
  <c r="AT50" i="25"/>
  <c r="AS50" i="25"/>
  <c r="AR50" i="25"/>
  <c r="AQ50" i="25"/>
  <c r="AP50" i="25"/>
  <c r="AN50" i="25"/>
  <c r="AM50" i="25"/>
  <c r="AL50" i="25"/>
  <c r="AK50" i="25"/>
  <c r="AJ50" i="25"/>
  <c r="AH50" i="25"/>
  <c r="AG50" i="25"/>
  <c r="AF50" i="25"/>
  <c r="AE50" i="25"/>
  <c r="AD50" i="25"/>
  <c r="AB50" i="25"/>
  <c r="AA50" i="25"/>
  <c r="Z50" i="25"/>
  <c r="Y50" i="25"/>
  <c r="X50" i="25"/>
  <c r="V50" i="25"/>
  <c r="U50" i="25"/>
  <c r="T50" i="25"/>
  <c r="S50" i="25"/>
  <c r="R50" i="25"/>
  <c r="P50" i="25"/>
  <c r="O50" i="25"/>
  <c r="N50" i="25"/>
  <c r="M50" i="25"/>
  <c r="L50" i="25"/>
  <c r="J50" i="25"/>
  <c r="H50" i="25"/>
  <c r="G50" i="25"/>
  <c r="F50" i="25"/>
  <c r="D50" i="25"/>
  <c r="E50" i="25" s="1"/>
  <c r="EF51" i="25"/>
  <c r="EE51" i="25"/>
  <c r="ED51" i="25"/>
  <c r="EC51" i="25"/>
  <c r="EB51" i="25"/>
  <c r="DZ51" i="25"/>
  <c r="DY51" i="25"/>
  <c r="DX51" i="25"/>
  <c r="DW51" i="25"/>
  <c r="DV51" i="25"/>
  <c r="DT51" i="25"/>
  <c r="DS51" i="25"/>
  <c r="DR51" i="25"/>
  <c r="DQ51" i="25"/>
  <c r="DP51" i="25"/>
  <c r="DN51" i="25"/>
  <c r="DM51" i="25"/>
  <c r="DL51" i="25"/>
  <c r="DK51" i="25"/>
  <c r="DJ51" i="25"/>
  <c r="DH51" i="25"/>
  <c r="DG51" i="25"/>
  <c r="DF51" i="25"/>
  <c r="DE51" i="25"/>
  <c r="DD51" i="25"/>
  <c r="DB51" i="25"/>
  <c r="DA51" i="25"/>
  <c r="CZ51" i="25"/>
  <c r="CY51" i="25"/>
  <c r="CX51" i="25"/>
  <c r="CV51" i="25"/>
  <c r="CU51" i="25"/>
  <c r="CT51" i="25"/>
  <c r="CS51" i="25"/>
  <c r="CR51" i="25"/>
  <c r="CP51" i="25"/>
  <c r="CO51" i="25"/>
  <c r="CN51" i="25"/>
  <c r="CM51" i="25"/>
  <c r="CL51" i="25"/>
  <c r="CJ51" i="25"/>
  <c r="CI51" i="25"/>
  <c r="CH51" i="25"/>
  <c r="CG51" i="25"/>
  <c r="CF51" i="25"/>
  <c r="CD51" i="25"/>
  <c r="CC51" i="25"/>
  <c r="CB51" i="25"/>
  <c r="CA51" i="25"/>
  <c r="BZ51" i="25"/>
  <c r="BX51" i="25"/>
  <c r="BW51" i="25"/>
  <c r="BV51" i="25"/>
  <c r="BU51" i="25"/>
  <c r="BT51" i="25"/>
  <c r="BR51" i="25"/>
  <c r="BQ51" i="25"/>
  <c r="BP51" i="25"/>
  <c r="BO51" i="25"/>
  <c r="BN51" i="25"/>
  <c r="BL51" i="25"/>
  <c r="BK51" i="25"/>
  <c r="BJ51" i="25"/>
  <c r="BI51" i="25"/>
  <c r="BH51" i="25"/>
  <c r="BF51" i="25"/>
  <c r="BE51" i="25"/>
  <c r="BD51" i="25"/>
  <c r="BC51" i="25"/>
  <c r="BB51" i="25"/>
  <c r="AZ51" i="25"/>
  <c r="AY51" i="25"/>
  <c r="AX51" i="25"/>
  <c r="AW51" i="25"/>
  <c r="AV51" i="25"/>
  <c r="AT51" i="25"/>
  <c r="AS51" i="25"/>
  <c r="AR51" i="25"/>
  <c r="AQ51" i="25"/>
  <c r="AP51" i="25"/>
  <c r="AN51" i="25"/>
  <c r="AM51" i="25"/>
  <c r="AL51" i="25"/>
  <c r="AK51" i="25"/>
  <c r="AJ51" i="25"/>
  <c r="AH51" i="25"/>
  <c r="AG51" i="25"/>
  <c r="AF51" i="25"/>
  <c r="AE51" i="25"/>
  <c r="AD51" i="25"/>
  <c r="AB51" i="25"/>
  <c r="AA51" i="25"/>
  <c r="Z51" i="25"/>
  <c r="Y51" i="25"/>
  <c r="X51" i="25"/>
  <c r="V51" i="25"/>
  <c r="U51" i="25"/>
  <c r="T51" i="25"/>
  <c r="S51" i="25"/>
  <c r="R51" i="25"/>
  <c r="P51" i="25"/>
  <c r="O51" i="25"/>
  <c r="N51" i="25"/>
  <c r="M51" i="25"/>
  <c r="L51" i="25"/>
  <c r="J51" i="25"/>
  <c r="H51" i="25"/>
  <c r="G51" i="25"/>
  <c r="F51" i="25"/>
  <c r="EF52" i="25"/>
  <c r="EE52" i="25"/>
  <c r="ED52" i="25"/>
  <c r="EC52" i="25"/>
  <c r="EB52" i="25"/>
  <c r="DZ52" i="25"/>
  <c r="DY52" i="25"/>
  <c r="DX52" i="25"/>
  <c r="DW52" i="25"/>
  <c r="DV52" i="25"/>
  <c r="DT52" i="25"/>
  <c r="DS52" i="25"/>
  <c r="DR52" i="25"/>
  <c r="DQ52" i="25"/>
  <c r="DP52" i="25"/>
  <c r="DN52" i="25"/>
  <c r="DM52" i="25"/>
  <c r="DL52" i="25"/>
  <c r="DK52" i="25"/>
  <c r="DJ52" i="25"/>
  <c r="DH52" i="25"/>
  <c r="DG52" i="25"/>
  <c r="DF52" i="25"/>
  <c r="DE52" i="25"/>
  <c r="DD52" i="25"/>
  <c r="DB52" i="25"/>
  <c r="DA52" i="25"/>
  <c r="CZ52" i="25"/>
  <c r="CY52" i="25"/>
  <c r="CX52" i="25"/>
  <c r="CV52" i="25"/>
  <c r="CU52" i="25"/>
  <c r="CT52" i="25"/>
  <c r="CS52" i="25"/>
  <c r="CR52" i="25"/>
  <c r="CP52" i="25"/>
  <c r="CO52" i="25"/>
  <c r="CN52" i="25"/>
  <c r="CM52" i="25"/>
  <c r="CL52" i="25"/>
  <c r="CJ52" i="25"/>
  <c r="CI52" i="25"/>
  <c r="CH52" i="25"/>
  <c r="CG52" i="25"/>
  <c r="CF52" i="25"/>
  <c r="CD52" i="25"/>
  <c r="CC52" i="25"/>
  <c r="CB52" i="25"/>
  <c r="CA52" i="25"/>
  <c r="BZ52" i="25"/>
  <c r="BX52" i="25"/>
  <c r="BW52" i="25"/>
  <c r="BV52" i="25"/>
  <c r="BU52" i="25"/>
  <c r="BT52" i="25"/>
  <c r="BR52" i="25"/>
  <c r="BQ52" i="25"/>
  <c r="BP52" i="25"/>
  <c r="BO52" i="25"/>
  <c r="BN52" i="25"/>
  <c r="BL52" i="25"/>
  <c r="BK52" i="25"/>
  <c r="BJ52" i="25"/>
  <c r="BI52" i="25"/>
  <c r="BH52" i="25"/>
  <c r="BF52" i="25"/>
  <c r="BE52" i="25"/>
  <c r="BD52" i="25"/>
  <c r="BC52" i="25"/>
  <c r="BB52" i="25"/>
  <c r="AZ52" i="25"/>
  <c r="AY52" i="25"/>
  <c r="AX52" i="25"/>
  <c r="AW52" i="25"/>
  <c r="AV52" i="25"/>
  <c r="AT52" i="25"/>
  <c r="AS52" i="25"/>
  <c r="AR52" i="25"/>
  <c r="AQ52" i="25"/>
  <c r="AP52" i="25"/>
  <c r="AN52" i="25"/>
  <c r="AM52" i="25"/>
  <c r="AL52" i="25"/>
  <c r="AK52" i="25"/>
  <c r="AJ52" i="25"/>
  <c r="AH52" i="25"/>
  <c r="AG52" i="25"/>
  <c r="AF52" i="25"/>
  <c r="AE52" i="25"/>
  <c r="AD52" i="25"/>
  <c r="AB52" i="25"/>
  <c r="AA52" i="25"/>
  <c r="Z52" i="25"/>
  <c r="Y52" i="25"/>
  <c r="X52" i="25"/>
  <c r="V52" i="25"/>
  <c r="U52" i="25"/>
  <c r="T52" i="25"/>
  <c r="S52" i="25"/>
  <c r="R52" i="25"/>
  <c r="P52" i="25"/>
  <c r="O52" i="25"/>
  <c r="N52" i="25"/>
  <c r="M52" i="25"/>
  <c r="L52" i="25"/>
  <c r="J52" i="25"/>
  <c r="H52" i="25"/>
  <c r="G52" i="25"/>
  <c r="F52" i="25"/>
  <c r="EF53" i="25"/>
  <c r="EE53" i="25"/>
  <c r="ED53" i="25"/>
  <c r="EC53" i="25"/>
  <c r="EB53" i="25"/>
  <c r="DZ53" i="25"/>
  <c r="DY53" i="25"/>
  <c r="DX53" i="25"/>
  <c r="DW53" i="25"/>
  <c r="DV53" i="25"/>
  <c r="DT53" i="25"/>
  <c r="DS53" i="25"/>
  <c r="DR53" i="25"/>
  <c r="DQ53" i="25"/>
  <c r="DP53" i="25"/>
  <c r="DN53" i="25"/>
  <c r="DM53" i="25"/>
  <c r="DL53" i="25"/>
  <c r="DK53" i="25"/>
  <c r="DJ53" i="25"/>
  <c r="DH53" i="25"/>
  <c r="DG53" i="25"/>
  <c r="DF53" i="25"/>
  <c r="DE53" i="25"/>
  <c r="DD53" i="25"/>
  <c r="DB53" i="25"/>
  <c r="DA53" i="25"/>
  <c r="CZ53" i="25"/>
  <c r="CY53" i="25"/>
  <c r="CX53" i="25"/>
  <c r="CV53" i="25"/>
  <c r="CU53" i="25"/>
  <c r="CT53" i="25"/>
  <c r="CS53" i="25"/>
  <c r="CR53" i="25"/>
  <c r="CP53" i="25"/>
  <c r="CO53" i="25"/>
  <c r="CN53" i="25"/>
  <c r="CM53" i="25"/>
  <c r="CL53" i="25"/>
  <c r="CJ53" i="25"/>
  <c r="CI53" i="25"/>
  <c r="CH53" i="25"/>
  <c r="CG53" i="25"/>
  <c r="CF53" i="25"/>
  <c r="CD53" i="25"/>
  <c r="CC53" i="25"/>
  <c r="CB53" i="25"/>
  <c r="CA53" i="25"/>
  <c r="BZ53" i="25"/>
  <c r="BX53" i="25"/>
  <c r="BW53" i="25"/>
  <c r="BV53" i="25"/>
  <c r="BU53" i="25"/>
  <c r="BT53" i="25"/>
  <c r="BR53" i="25"/>
  <c r="BQ53" i="25"/>
  <c r="BP53" i="25"/>
  <c r="BO53" i="25"/>
  <c r="BN53" i="25"/>
  <c r="BL53" i="25"/>
  <c r="BK53" i="25"/>
  <c r="BJ53" i="25"/>
  <c r="BI53" i="25"/>
  <c r="BH53" i="25"/>
  <c r="BF53" i="25"/>
  <c r="BE53" i="25"/>
  <c r="BD53" i="25"/>
  <c r="BC53" i="25"/>
  <c r="BB53" i="25"/>
  <c r="AZ53" i="25"/>
  <c r="AY53" i="25"/>
  <c r="AX53" i="25"/>
  <c r="AW53" i="25"/>
  <c r="AV53" i="25"/>
  <c r="AT53" i="25"/>
  <c r="AS53" i="25"/>
  <c r="AR53" i="25"/>
  <c r="AQ53" i="25"/>
  <c r="AP53" i="25"/>
  <c r="AN53" i="25"/>
  <c r="AM53" i="25"/>
  <c r="AL53" i="25"/>
  <c r="AK53" i="25"/>
  <c r="AJ53" i="25"/>
  <c r="AH53" i="25"/>
  <c r="AG53" i="25"/>
  <c r="AF53" i="25"/>
  <c r="AE53" i="25"/>
  <c r="AD53" i="25"/>
  <c r="AB53" i="25"/>
  <c r="AA53" i="25"/>
  <c r="Z53" i="25"/>
  <c r="Y53" i="25"/>
  <c r="X53" i="25"/>
  <c r="V53" i="25"/>
  <c r="U53" i="25"/>
  <c r="T53" i="25"/>
  <c r="S53" i="25"/>
  <c r="R53" i="25"/>
  <c r="P53" i="25"/>
  <c r="O53" i="25"/>
  <c r="N53" i="25"/>
  <c r="M53" i="25"/>
  <c r="L53" i="25"/>
  <c r="J53" i="25"/>
  <c r="H53" i="25"/>
  <c r="G53" i="25"/>
  <c r="F53" i="25"/>
  <c r="EF54" i="25"/>
  <c r="EE54" i="25"/>
  <c r="ED54" i="25"/>
  <c r="EC54" i="25"/>
  <c r="EB54" i="25"/>
  <c r="DZ54" i="25"/>
  <c r="DY54" i="25"/>
  <c r="DX54" i="25"/>
  <c r="DW54" i="25"/>
  <c r="DV54" i="25"/>
  <c r="DT54" i="25"/>
  <c r="DS54" i="25"/>
  <c r="DR54" i="25"/>
  <c r="DQ54" i="25"/>
  <c r="DP54" i="25"/>
  <c r="DN54" i="25"/>
  <c r="DM54" i="25"/>
  <c r="DL54" i="25"/>
  <c r="DK54" i="25"/>
  <c r="DJ54" i="25"/>
  <c r="DH54" i="25"/>
  <c r="DG54" i="25"/>
  <c r="DF54" i="25"/>
  <c r="DE54" i="25"/>
  <c r="DD54" i="25"/>
  <c r="DB54" i="25"/>
  <c r="DA54" i="25"/>
  <c r="CZ54" i="25"/>
  <c r="CY54" i="25"/>
  <c r="CX54" i="25"/>
  <c r="CV54" i="25"/>
  <c r="CU54" i="25"/>
  <c r="CT54" i="25"/>
  <c r="CS54" i="25"/>
  <c r="CR54" i="25"/>
  <c r="CP54" i="25"/>
  <c r="CO54" i="25"/>
  <c r="CN54" i="25"/>
  <c r="CM54" i="25"/>
  <c r="CL54" i="25"/>
  <c r="CJ54" i="25"/>
  <c r="CI54" i="25"/>
  <c r="CH54" i="25"/>
  <c r="CG54" i="25"/>
  <c r="CF54" i="25"/>
  <c r="CD54" i="25"/>
  <c r="CC54" i="25"/>
  <c r="CB54" i="25"/>
  <c r="CA54" i="25"/>
  <c r="BZ54" i="25"/>
  <c r="BX54" i="25"/>
  <c r="BW54" i="25"/>
  <c r="BV54" i="25"/>
  <c r="BU54" i="25"/>
  <c r="BT54" i="25"/>
  <c r="BR54" i="25"/>
  <c r="BQ54" i="25"/>
  <c r="BP54" i="25"/>
  <c r="BO54" i="25"/>
  <c r="BN54" i="25"/>
  <c r="BL54" i="25"/>
  <c r="BK54" i="25"/>
  <c r="BJ54" i="25"/>
  <c r="BI54" i="25"/>
  <c r="BH54" i="25"/>
  <c r="BF54" i="25"/>
  <c r="BE54" i="25"/>
  <c r="BD54" i="25"/>
  <c r="BC54" i="25"/>
  <c r="BB54" i="25"/>
  <c r="AZ54" i="25"/>
  <c r="AY54" i="25"/>
  <c r="AX54" i="25"/>
  <c r="AW54" i="25"/>
  <c r="AV54" i="25"/>
  <c r="AT54" i="25"/>
  <c r="AS54" i="25"/>
  <c r="AR54" i="25"/>
  <c r="AQ54" i="25"/>
  <c r="AP54" i="25"/>
  <c r="AN54" i="25"/>
  <c r="AM54" i="25"/>
  <c r="AL54" i="25"/>
  <c r="AK54" i="25"/>
  <c r="AJ54" i="25"/>
  <c r="AH54" i="25"/>
  <c r="AG54" i="25"/>
  <c r="AF54" i="25"/>
  <c r="AE54" i="25"/>
  <c r="AD54" i="25"/>
  <c r="AB54" i="25"/>
  <c r="AA54" i="25"/>
  <c r="Z54" i="25"/>
  <c r="Y54" i="25"/>
  <c r="X54" i="25"/>
  <c r="V54" i="25"/>
  <c r="U54" i="25"/>
  <c r="T54" i="25"/>
  <c r="S54" i="25"/>
  <c r="R54" i="25"/>
  <c r="P54" i="25"/>
  <c r="O54" i="25"/>
  <c r="N54" i="25"/>
  <c r="M54" i="25"/>
  <c r="L54" i="25"/>
  <c r="J54" i="25"/>
  <c r="H54" i="25"/>
  <c r="G54" i="25"/>
  <c r="F54" i="25"/>
  <c r="EF55" i="25"/>
  <c r="EE55" i="25"/>
  <c r="ED55" i="25"/>
  <c r="EC55" i="25"/>
  <c r="EB55" i="25"/>
  <c r="DZ55" i="25"/>
  <c r="DY55" i="25"/>
  <c r="DX55" i="25"/>
  <c r="DW55" i="25"/>
  <c r="DV55" i="25"/>
  <c r="DT55" i="25"/>
  <c r="DS55" i="25"/>
  <c r="DR55" i="25"/>
  <c r="DQ55" i="25"/>
  <c r="DP55" i="25"/>
  <c r="DN55" i="25"/>
  <c r="DM55" i="25"/>
  <c r="DL55" i="25"/>
  <c r="DK55" i="25"/>
  <c r="DJ55" i="25"/>
  <c r="DH55" i="25"/>
  <c r="DG55" i="25"/>
  <c r="DF55" i="25"/>
  <c r="DE55" i="25"/>
  <c r="DD55" i="25"/>
  <c r="DB55" i="25"/>
  <c r="DA55" i="25"/>
  <c r="CZ55" i="25"/>
  <c r="CY55" i="25"/>
  <c r="CX55" i="25"/>
  <c r="CV55" i="25"/>
  <c r="CU55" i="25"/>
  <c r="CT55" i="25"/>
  <c r="CS55" i="25"/>
  <c r="CR55" i="25"/>
  <c r="CP55" i="25"/>
  <c r="CO55" i="25"/>
  <c r="CN55" i="25"/>
  <c r="CM55" i="25"/>
  <c r="CL55" i="25"/>
  <c r="CJ55" i="25"/>
  <c r="CI55" i="25"/>
  <c r="CH55" i="25"/>
  <c r="CG55" i="25"/>
  <c r="CF55" i="25"/>
  <c r="CD55" i="25"/>
  <c r="CC55" i="25"/>
  <c r="CB55" i="25"/>
  <c r="CA55" i="25"/>
  <c r="BZ55" i="25"/>
  <c r="BX55" i="25"/>
  <c r="BW55" i="25"/>
  <c r="BV55" i="25"/>
  <c r="BU55" i="25"/>
  <c r="BT55" i="25"/>
  <c r="BR55" i="25"/>
  <c r="BQ55" i="25"/>
  <c r="BP55" i="25"/>
  <c r="BO55" i="25"/>
  <c r="BN55" i="25"/>
  <c r="BL55" i="25"/>
  <c r="BK55" i="25"/>
  <c r="BJ55" i="25"/>
  <c r="BI55" i="25"/>
  <c r="BH55" i="25"/>
  <c r="BF55" i="25"/>
  <c r="BE55" i="25"/>
  <c r="BD55" i="25"/>
  <c r="BC55" i="25"/>
  <c r="BB55" i="25"/>
  <c r="AZ55" i="25"/>
  <c r="AY55" i="25"/>
  <c r="AX55" i="25"/>
  <c r="AW55" i="25"/>
  <c r="AV55" i="25"/>
  <c r="AT55" i="25"/>
  <c r="AS55" i="25"/>
  <c r="AR55" i="25"/>
  <c r="AQ55" i="25"/>
  <c r="AP55" i="25"/>
  <c r="AN55" i="25"/>
  <c r="AM55" i="25"/>
  <c r="AL55" i="25"/>
  <c r="AK55" i="25"/>
  <c r="AJ55" i="25"/>
  <c r="AH55" i="25"/>
  <c r="AG55" i="25"/>
  <c r="AF55" i="25"/>
  <c r="AE55" i="25"/>
  <c r="AD55" i="25"/>
  <c r="AB55" i="25"/>
  <c r="AA55" i="25"/>
  <c r="Z55" i="25"/>
  <c r="Y55" i="25"/>
  <c r="X55" i="25"/>
  <c r="V55" i="25"/>
  <c r="U55" i="25"/>
  <c r="T55" i="25"/>
  <c r="S55" i="25"/>
  <c r="R55" i="25"/>
  <c r="P55" i="25"/>
  <c r="O55" i="25"/>
  <c r="N55" i="25"/>
  <c r="M55" i="25"/>
  <c r="L55" i="25"/>
  <c r="J55" i="25"/>
  <c r="H55" i="25"/>
  <c r="G55" i="25"/>
  <c r="F55" i="25"/>
  <c r="D55" i="25"/>
  <c r="E55" i="25" s="1"/>
  <c r="EF56" i="25"/>
  <c r="EE56" i="25"/>
  <c r="ED56" i="25"/>
  <c r="EC56" i="25"/>
  <c r="EB56" i="25"/>
  <c r="DZ56" i="25"/>
  <c r="DY56" i="25"/>
  <c r="DX56" i="25"/>
  <c r="DW56" i="25"/>
  <c r="DV56" i="25"/>
  <c r="DT56" i="25"/>
  <c r="DS56" i="25"/>
  <c r="DR56" i="25"/>
  <c r="DQ56" i="25"/>
  <c r="DP56" i="25"/>
  <c r="DN56" i="25"/>
  <c r="DM56" i="25"/>
  <c r="DL56" i="25"/>
  <c r="DK56" i="25"/>
  <c r="DJ56" i="25"/>
  <c r="DH56" i="25"/>
  <c r="DG56" i="25"/>
  <c r="DF56" i="25"/>
  <c r="DE56" i="25"/>
  <c r="DD56" i="25"/>
  <c r="DB56" i="25"/>
  <c r="DA56" i="25"/>
  <c r="CZ56" i="25"/>
  <c r="CY56" i="25"/>
  <c r="CX56" i="25"/>
  <c r="CV56" i="25"/>
  <c r="CU56" i="25"/>
  <c r="CT56" i="25"/>
  <c r="CS56" i="25"/>
  <c r="CR56" i="25"/>
  <c r="CP56" i="25"/>
  <c r="CO56" i="25"/>
  <c r="CN56" i="25"/>
  <c r="CM56" i="25"/>
  <c r="CL56" i="25"/>
  <c r="CJ56" i="25"/>
  <c r="CI56" i="25"/>
  <c r="CH56" i="25"/>
  <c r="CG56" i="25"/>
  <c r="CF56" i="25"/>
  <c r="CD56" i="25"/>
  <c r="CC56" i="25"/>
  <c r="CB56" i="25"/>
  <c r="CA56" i="25"/>
  <c r="BZ56" i="25"/>
  <c r="BX56" i="25"/>
  <c r="BW56" i="25"/>
  <c r="BV56" i="25"/>
  <c r="BU56" i="25"/>
  <c r="BT56" i="25"/>
  <c r="BR56" i="25"/>
  <c r="BQ56" i="25"/>
  <c r="BP56" i="25"/>
  <c r="BO56" i="25"/>
  <c r="BN56" i="25"/>
  <c r="BL56" i="25"/>
  <c r="BK56" i="25"/>
  <c r="BJ56" i="25"/>
  <c r="BI56" i="25"/>
  <c r="BH56" i="25"/>
  <c r="BF56" i="25"/>
  <c r="BE56" i="25"/>
  <c r="BD56" i="25"/>
  <c r="BC56" i="25"/>
  <c r="BB56" i="25"/>
  <c r="AZ56" i="25"/>
  <c r="AY56" i="25"/>
  <c r="AX56" i="25"/>
  <c r="AW56" i="25"/>
  <c r="AV56" i="25"/>
  <c r="AT56" i="25"/>
  <c r="AS56" i="25"/>
  <c r="AR56" i="25"/>
  <c r="AQ56" i="25"/>
  <c r="AP56" i="25"/>
  <c r="AN56" i="25"/>
  <c r="AM56" i="25"/>
  <c r="AL56" i="25"/>
  <c r="AK56" i="25"/>
  <c r="AJ56" i="25"/>
  <c r="AH56" i="25"/>
  <c r="AG56" i="25"/>
  <c r="AF56" i="25"/>
  <c r="AE56" i="25"/>
  <c r="AD56" i="25"/>
  <c r="AB56" i="25"/>
  <c r="AA56" i="25"/>
  <c r="Z56" i="25"/>
  <c r="Y56" i="25"/>
  <c r="X56" i="25"/>
  <c r="V56" i="25"/>
  <c r="U56" i="25"/>
  <c r="T56" i="25"/>
  <c r="S56" i="25"/>
  <c r="R56" i="25"/>
  <c r="P56" i="25"/>
  <c r="O56" i="25"/>
  <c r="N56" i="25"/>
  <c r="M56" i="25"/>
  <c r="L56" i="25"/>
  <c r="J56" i="25"/>
  <c r="H56" i="25"/>
  <c r="G56" i="25"/>
  <c r="F56" i="25"/>
  <c r="D56" i="25"/>
  <c r="E56" i="25" s="1"/>
  <c r="EH57" i="25"/>
  <c r="EH58" i="25"/>
  <c r="EH59" i="25"/>
  <c r="EH60" i="25"/>
  <c r="EH61" i="25"/>
  <c r="EH62" i="25"/>
  <c r="EH63" i="25"/>
  <c r="EH64" i="25"/>
  <c r="EH65" i="25"/>
  <c r="EH66" i="25"/>
  <c r="EH67" i="25"/>
  <c r="EH68" i="25"/>
  <c r="EH69" i="25"/>
  <c r="EH70" i="25"/>
  <c r="EH71" i="25"/>
  <c r="EH72" i="25"/>
  <c r="EH73" i="25"/>
  <c r="EH74" i="25"/>
  <c r="EH75" i="25"/>
  <c r="DD9" i="25"/>
  <c r="DJ8" i="25"/>
  <c r="DG8" i="25"/>
  <c r="EF12" i="28"/>
  <c r="EF13" i="28"/>
  <c r="EF14" i="28"/>
  <c r="EF17" i="28"/>
  <c r="EF18" i="28"/>
  <c r="EF19" i="28"/>
  <c r="EF20" i="28"/>
  <c r="EF21" i="28"/>
  <c r="EF22" i="28"/>
  <c r="EF23" i="28"/>
  <c r="EF24" i="28"/>
  <c r="EF25" i="28"/>
  <c r="EF26" i="28"/>
  <c r="EF27" i="28"/>
  <c r="EF28" i="28"/>
  <c r="EF29" i="28"/>
  <c r="EF30" i="28"/>
  <c r="EF31" i="28"/>
  <c r="EF32" i="28"/>
  <c r="EF33" i="28"/>
  <c r="EF34" i="28"/>
  <c r="EF35" i="28"/>
  <c r="EF36" i="28"/>
  <c r="EF37" i="28"/>
  <c r="EF38" i="28"/>
  <c r="EF39" i="28"/>
  <c r="EF40" i="28"/>
  <c r="EF41" i="28"/>
  <c r="EF42" i="28"/>
  <c r="EF43" i="28"/>
  <c r="EF44" i="28"/>
  <c r="EF45" i="28"/>
  <c r="EF46" i="28"/>
  <c r="EF47" i="28"/>
  <c r="EF48" i="28"/>
  <c r="EF49" i="28"/>
  <c r="EF50" i="28"/>
  <c r="EF51" i="28"/>
  <c r="EF52" i="28"/>
  <c r="EF53" i="28"/>
  <c r="EF54" i="28"/>
  <c r="EF55" i="28"/>
  <c r="EF56" i="28"/>
  <c r="EF10" i="28"/>
  <c r="EF9" i="28"/>
  <c r="EF8" i="28"/>
  <c r="EF7" i="25"/>
  <c r="BQ7" i="28"/>
  <c r="A6" i="10"/>
  <c r="BJ11" i="25"/>
  <c r="DD10" i="25"/>
  <c r="DG10" i="25"/>
  <c r="DJ10" i="25"/>
  <c r="DP10" i="25"/>
  <c r="EF10" i="25"/>
  <c r="EE10" i="25"/>
  <c r="ED10" i="25"/>
  <c r="EC10" i="25"/>
  <c r="EB10" i="25"/>
  <c r="DZ10" i="25"/>
  <c r="DY10" i="25"/>
  <c r="DX10" i="25"/>
  <c r="DW10" i="25"/>
  <c r="DV10" i="25"/>
  <c r="DT10" i="25"/>
  <c r="DS10" i="25"/>
  <c r="DR10" i="25"/>
  <c r="DQ10" i="25"/>
  <c r="DN10" i="25"/>
  <c r="DM10" i="25"/>
  <c r="DL10" i="25"/>
  <c r="DK10" i="25"/>
  <c r="DH10" i="25"/>
  <c r="DF10" i="25"/>
  <c r="DE10" i="25"/>
  <c r="DB10" i="25"/>
  <c r="DA10" i="25"/>
  <c r="CZ10" i="25"/>
  <c r="CY10" i="25"/>
  <c r="CX10" i="25"/>
  <c r="CV10" i="25"/>
  <c r="CU10" i="25"/>
  <c r="CT10" i="25"/>
  <c r="CS10" i="25"/>
  <c r="CR10" i="25"/>
  <c r="CP10" i="25"/>
  <c r="CO10" i="25"/>
  <c r="CN10" i="25"/>
  <c r="CM10" i="25"/>
  <c r="CL10" i="25"/>
  <c r="CJ10" i="25"/>
  <c r="CI10" i="25"/>
  <c r="CH10" i="25"/>
  <c r="CG10" i="25"/>
  <c r="CF10" i="25"/>
  <c r="CD10" i="25"/>
  <c r="CC10" i="25"/>
  <c r="CB10" i="25"/>
  <c r="CA10" i="25"/>
  <c r="BZ10" i="25"/>
  <c r="BX10" i="25"/>
  <c r="BW10" i="25"/>
  <c r="BV10" i="25"/>
  <c r="BU10" i="25"/>
  <c r="BT10" i="25"/>
  <c r="BR10" i="25"/>
  <c r="BQ10" i="25"/>
  <c r="BP10" i="25"/>
  <c r="BO10" i="25"/>
  <c r="BN10" i="25"/>
  <c r="BL10" i="25"/>
  <c r="BK10" i="25"/>
  <c r="BJ10" i="25"/>
  <c r="BI10" i="25"/>
  <c r="BH10" i="25"/>
  <c r="BF10" i="25"/>
  <c r="BE10" i="25"/>
  <c r="BD10" i="25"/>
  <c r="BC10" i="25"/>
  <c r="BB10" i="25"/>
  <c r="AZ10" i="25"/>
  <c r="AY10" i="25"/>
  <c r="AX10" i="25"/>
  <c r="AW10" i="25"/>
  <c r="AV10" i="25"/>
  <c r="AT10" i="25"/>
  <c r="AS10" i="25"/>
  <c r="AR10" i="25"/>
  <c r="AQ10" i="25"/>
  <c r="AP10" i="25"/>
  <c r="AN10" i="25"/>
  <c r="AM10" i="25"/>
  <c r="AL10" i="25"/>
  <c r="AK10" i="25"/>
  <c r="AJ10" i="25"/>
  <c r="AH10" i="25"/>
  <c r="AG10" i="25"/>
  <c r="AF10" i="25"/>
  <c r="AE10" i="25"/>
  <c r="AD10" i="25"/>
  <c r="AB10" i="25"/>
  <c r="AA10" i="25"/>
  <c r="Z10" i="25"/>
  <c r="Y10" i="25"/>
  <c r="X10" i="25"/>
  <c r="V10" i="25"/>
  <c r="U10" i="25"/>
  <c r="T10" i="25"/>
  <c r="S10" i="25"/>
  <c r="R10" i="25"/>
  <c r="P10" i="25"/>
  <c r="O10" i="25"/>
  <c r="N10" i="25"/>
  <c r="M10" i="25"/>
  <c r="L10" i="25"/>
  <c r="J10" i="25"/>
  <c r="H10" i="25"/>
  <c r="G10" i="25"/>
  <c r="F10" i="25"/>
  <c r="D10" i="25"/>
  <c r="E10" i="25" s="1"/>
  <c r="DG9" i="25"/>
  <c r="DJ9" i="25"/>
  <c r="DP9" i="25"/>
  <c r="EF9" i="25"/>
  <c r="EE9" i="25"/>
  <c r="ED9" i="25"/>
  <c r="EC9" i="25"/>
  <c r="EB9" i="25"/>
  <c r="DZ9" i="25"/>
  <c r="DY9" i="25"/>
  <c r="DX9" i="25"/>
  <c r="DW9" i="25"/>
  <c r="DV9" i="25"/>
  <c r="DT9" i="25"/>
  <c r="DS9" i="25"/>
  <c r="DR9" i="25"/>
  <c r="DQ9" i="25"/>
  <c r="DN9" i="25"/>
  <c r="DM9" i="25"/>
  <c r="DL9" i="25"/>
  <c r="DK9" i="25"/>
  <c r="DH9" i="25"/>
  <c r="DF9" i="25"/>
  <c r="DE9" i="25"/>
  <c r="DB9" i="25"/>
  <c r="DA9" i="25"/>
  <c r="CZ9" i="25"/>
  <c r="CY9" i="25"/>
  <c r="CX9" i="25"/>
  <c r="CV9" i="25"/>
  <c r="CU9" i="25"/>
  <c r="CT9" i="25"/>
  <c r="CS9" i="25"/>
  <c r="CR9" i="25"/>
  <c r="CP9" i="25"/>
  <c r="CO9" i="25"/>
  <c r="CN9" i="25"/>
  <c r="CM9" i="25"/>
  <c r="CL9" i="25"/>
  <c r="CJ9" i="25"/>
  <c r="CI9" i="25"/>
  <c r="CH9" i="25"/>
  <c r="CG9" i="25"/>
  <c r="CF9" i="25"/>
  <c r="CD9" i="25"/>
  <c r="CC9" i="25"/>
  <c r="CB9" i="25"/>
  <c r="CA9" i="25"/>
  <c r="BZ9" i="25"/>
  <c r="BX9" i="25"/>
  <c r="BW9" i="25"/>
  <c r="BV9" i="25"/>
  <c r="BU9" i="25"/>
  <c r="BT9" i="25"/>
  <c r="BR9" i="25"/>
  <c r="BQ9" i="25"/>
  <c r="BP9" i="25"/>
  <c r="BO9" i="25"/>
  <c r="BN9" i="25"/>
  <c r="BL9" i="25"/>
  <c r="BK9" i="25"/>
  <c r="BJ9" i="25"/>
  <c r="BI9" i="25"/>
  <c r="BH9" i="25"/>
  <c r="BF9" i="25"/>
  <c r="BE9" i="25"/>
  <c r="BD9" i="25"/>
  <c r="BC9" i="25"/>
  <c r="BB9" i="25"/>
  <c r="AZ9" i="25"/>
  <c r="AY9" i="25"/>
  <c r="AX9" i="25"/>
  <c r="AW9" i="25"/>
  <c r="AV9" i="25"/>
  <c r="AT9" i="25"/>
  <c r="AS9" i="25"/>
  <c r="AR9" i="25"/>
  <c r="AQ9" i="25"/>
  <c r="AP9" i="25"/>
  <c r="AN9" i="25"/>
  <c r="AM9" i="25"/>
  <c r="AL9" i="25"/>
  <c r="AK9" i="25"/>
  <c r="AJ9" i="25"/>
  <c r="AH9" i="25"/>
  <c r="AG9" i="25"/>
  <c r="AF9" i="25"/>
  <c r="AE9" i="25"/>
  <c r="AD9" i="25"/>
  <c r="AB9" i="25"/>
  <c r="AA9" i="25"/>
  <c r="Z9" i="25"/>
  <c r="Y9" i="25"/>
  <c r="X9" i="25"/>
  <c r="V9" i="25"/>
  <c r="U9" i="25"/>
  <c r="T9" i="25"/>
  <c r="S9" i="25"/>
  <c r="R9" i="25"/>
  <c r="P9" i="25"/>
  <c r="O9" i="25"/>
  <c r="N9" i="25"/>
  <c r="M9" i="25"/>
  <c r="L9" i="25"/>
  <c r="J9" i="25"/>
  <c r="H9" i="25"/>
  <c r="G9" i="25"/>
  <c r="F9" i="25"/>
  <c r="D9" i="25"/>
  <c r="E9" i="25" s="1"/>
  <c r="DD8" i="25"/>
  <c r="DP8" i="25"/>
  <c r="EF8" i="25"/>
  <c r="EE8" i="25"/>
  <c r="ED8" i="25"/>
  <c r="EC8" i="25"/>
  <c r="EB8" i="25"/>
  <c r="DZ8" i="25"/>
  <c r="DY8" i="25"/>
  <c r="DX8" i="25"/>
  <c r="DW8" i="25"/>
  <c r="DV8" i="25"/>
  <c r="DT8" i="25"/>
  <c r="DS8" i="25"/>
  <c r="DR8" i="25"/>
  <c r="DQ8" i="25"/>
  <c r="DN8" i="25"/>
  <c r="DM8" i="25"/>
  <c r="DL8" i="25"/>
  <c r="DK8" i="25"/>
  <c r="DH8" i="25"/>
  <c r="DF8" i="25"/>
  <c r="DE8" i="25"/>
  <c r="DB8" i="25"/>
  <c r="DA8" i="25"/>
  <c r="CZ8" i="25"/>
  <c r="CY8" i="25"/>
  <c r="CX8" i="25"/>
  <c r="CV8" i="25"/>
  <c r="CU8" i="25"/>
  <c r="CT8" i="25"/>
  <c r="CS8" i="25"/>
  <c r="CR8" i="25"/>
  <c r="CP8" i="25"/>
  <c r="CO8" i="25"/>
  <c r="CN8" i="25"/>
  <c r="CM8" i="25"/>
  <c r="CL8" i="25"/>
  <c r="CJ8" i="25"/>
  <c r="CI8" i="25"/>
  <c r="CH8" i="25"/>
  <c r="CG8" i="25"/>
  <c r="CF8" i="25"/>
  <c r="CD8" i="25"/>
  <c r="CC8" i="25"/>
  <c r="CB8" i="25"/>
  <c r="CA8" i="25"/>
  <c r="BZ8" i="25"/>
  <c r="BX8" i="25"/>
  <c r="BW8" i="25"/>
  <c r="BV8" i="25"/>
  <c r="BU8" i="25"/>
  <c r="BT8" i="25"/>
  <c r="BR8" i="25"/>
  <c r="BQ8" i="25"/>
  <c r="BP8" i="25"/>
  <c r="BO8" i="25"/>
  <c r="BN8" i="25"/>
  <c r="BL8" i="25"/>
  <c r="BK8" i="25"/>
  <c r="BJ8" i="25"/>
  <c r="BI8" i="25"/>
  <c r="BH8" i="25"/>
  <c r="BF8" i="25"/>
  <c r="BE8" i="25"/>
  <c r="BD8" i="25"/>
  <c r="BC8" i="25"/>
  <c r="BB8" i="25"/>
  <c r="AZ8" i="25"/>
  <c r="AY8" i="25"/>
  <c r="AX8" i="25"/>
  <c r="AW8" i="25"/>
  <c r="AV8" i="25"/>
  <c r="AT8" i="25"/>
  <c r="AS8" i="25"/>
  <c r="AR8" i="25"/>
  <c r="AQ8" i="25"/>
  <c r="AP8" i="25"/>
  <c r="AN8" i="25"/>
  <c r="AM8" i="25"/>
  <c r="AL8" i="25"/>
  <c r="AK8" i="25"/>
  <c r="AJ8" i="25"/>
  <c r="AH8" i="25"/>
  <c r="AG8" i="25"/>
  <c r="AF8" i="25"/>
  <c r="AE8" i="25"/>
  <c r="AD8" i="25"/>
  <c r="AB8" i="25"/>
  <c r="AA8" i="25"/>
  <c r="Z8" i="25"/>
  <c r="Y8" i="25"/>
  <c r="X8" i="25"/>
  <c r="V8" i="25"/>
  <c r="U8" i="25"/>
  <c r="T8" i="25"/>
  <c r="S8" i="25"/>
  <c r="R8" i="25"/>
  <c r="P8" i="25"/>
  <c r="O8" i="25"/>
  <c r="N8" i="25"/>
  <c r="M8" i="25"/>
  <c r="L8" i="25"/>
  <c r="J8" i="25"/>
  <c r="H8" i="25"/>
  <c r="G8" i="25"/>
  <c r="F8" i="25"/>
  <c r="CO7" i="25"/>
  <c r="BZ7" i="25"/>
  <c r="AW7" i="25"/>
  <c r="AL7" i="25"/>
  <c r="EH57" i="28"/>
  <c r="EH58" i="28"/>
  <c r="EH59" i="28"/>
  <c r="EH60" i="28"/>
  <c r="EH61" i="28"/>
  <c r="EH62" i="28"/>
  <c r="EH63" i="28"/>
  <c r="EH64" i="28"/>
  <c r="EH65" i="28"/>
  <c r="EH66" i="28"/>
  <c r="EH67" i="28"/>
  <c r="EH68" i="28"/>
  <c r="EH69" i="28"/>
  <c r="EH70" i="28"/>
  <c r="EH71" i="28"/>
  <c r="EH72" i="28"/>
  <c r="EH73" i="28"/>
  <c r="EH74" i="28"/>
  <c r="EH75" i="28"/>
  <c r="E13" i="32"/>
  <c r="DV2" i="28"/>
  <c r="A1" i="12"/>
  <c r="A1" i="32"/>
  <c r="BJ55" i="10"/>
  <c r="J56" i="32" s="1"/>
  <c r="BS55" i="10"/>
  <c r="CD55" i="10"/>
  <c r="L56" i="32" s="1"/>
  <c r="CP55" i="10"/>
  <c r="AV55" i="10"/>
  <c r="I56" i="12" s="1"/>
  <c r="AM55" i="10"/>
  <c r="H56" i="12" s="1"/>
  <c r="AA55" i="10"/>
  <c r="G56" i="12" s="1"/>
  <c r="R55" i="10"/>
  <c r="F56" i="12" s="1"/>
  <c r="BJ54" i="10"/>
  <c r="J55" i="32" s="1"/>
  <c r="BS54" i="10"/>
  <c r="CD54" i="10"/>
  <c r="L55" i="32" s="1"/>
  <c r="AV54" i="10"/>
  <c r="I55" i="12" s="1"/>
  <c r="AM54" i="10"/>
  <c r="H55" i="12" s="1"/>
  <c r="AA54" i="10"/>
  <c r="G55" i="12" s="1"/>
  <c r="R54" i="10"/>
  <c r="F55" i="12" s="1"/>
  <c r="BJ53" i="10"/>
  <c r="BR53" i="10" s="1"/>
  <c r="BS53" i="10"/>
  <c r="K54" i="32" s="1"/>
  <c r="CD53" i="10"/>
  <c r="L54" i="32" s="1"/>
  <c r="AV53" i="10"/>
  <c r="AM53" i="10"/>
  <c r="H54" i="12" s="1"/>
  <c r="AA53" i="10"/>
  <c r="G54" i="12" s="1"/>
  <c r="R53" i="10"/>
  <c r="F54" i="12" s="1"/>
  <c r="BJ52" i="10"/>
  <c r="J53" i="32" s="1"/>
  <c r="BS52" i="10"/>
  <c r="CD52" i="10"/>
  <c r="L53" i="32" s="1"/>
  <c r="AV52" i="10"/>
  <c r="I53" i="12" s="1"/>
  <c r="AM52" i="10"/>
  <c r="H53" i="12" s="1"/>
  <c r="AA52" i="10"/>
  <c r="G53" i="12" s="1"/>
  <c r="R52" i="10"/>
  <c r="F53" i="12" s="1"/>
  <c r="BJ51" i="10"/>
  <c r="J52" i="32" s="1"/>
  <c r="BS51" i="10"/>
  <c r="CD51" i="10"/>
  <c r="L52" i="32" s="1"/>
  <c r="AV51" i="10"/>
  <c r="I52" i="12" s="1"/>
  <c r="AM51" i="10"/>
  <c r="H52" i="12" s="1"/>
  <c r="AA51" i="10"/>
  <c r="G52" i="12" s="1"/>
  <c r="R51" i="10"/>
  <c r="F52" i="12" s="1"/>
  <c r="BJ50" i="10"/>
  <c r="BR50" i="10" s="1"/>
  <c r="BS50" i="10"/>
  <c r="CD50" i="10"/>
  <c r="L51" i="32" s="1"/>
  <c r="AV50" i="10"/>
  <c r="I51" i="12" s="1"/>
  <c r="AM50" i="10"/>
  <c r="H51" i="12" s="1"/>
  <c r="AA50" i="10"/>
  <c r="G51" i="12" s="1"/>
  <c r="R50" i="10"/>
  <c r="F51" i="12" s="1"/>
  <c r="BJ49" i="10"/>
  <c r="J50" i="32" s="1"/>
  <c r="BS49" i="10"/>
  <c r="CD49" i="10"/>
  <c r="L50" i="32" s="1"/>
  <c r="AV49" i="10"/>
  <c r="I50" i="12" s="1"/>
  <c r="AM49" i="10"/>
  <c r="H50" i="12" s="1"/>
  <c r="AA49" i="10"/>
  <c r="G50" i="12" s="1"/>
  <c r="R49" i="10"/>
  <c r="F50" i="12" s="1"/>
  <c r="BJ48" i="10"/>
  <c r="J49" i="32" s="1"/>
  <c r="BS48" i="10"/>
  <c r="CD48" i="10"/>
  <c r="L49" i="32" s="1"/>
  <c r="AV48" i="10"/>
  <c r="I49" i="12" s="1"/>
  <c r="AM48" i="10"/>
  <c r="H49" i="12" s="1"/>
  <c r="AA48" i="10"/>
  <c r="G49" i="12" s="1"/>
  <c r="R48" i="10"/>
  <c r="F49" i="12" s="1"/>
  <c r="BJ47" i="10"/>
  <c r="J48" i="32" s="1"/>
  <c r="BS47" i="10"/>
  <c r="CD47" i="10"/>
  <c r="L48" i="32" s="1"/>
  <c r="AV47" i="10"/>
  <c r="I48" i="12" s="1"/>
  <c r="AM47" i="10"/>
  <c r="H48" i="12" s="1"/>
  <c r="AA47" i="10"/>
  <c r="G48" i="12" s="1"/>
  <c r="R47" i="10"/>
  <c r="F48" i="12" s="1"/>
  <c r="BJ46" i="10"/>
  <c r="J47" i="32" s="1"/>
  <c r="BS46" i="10"/>
  <c r="K47" i="32" s="1"/>
  <c r="CD46" i="10"/>
  <c r="L47" i="32" s="1"/>
  <c r="AV46" i="10"/>
  <c r="I47" i="12" s="1"/>
  <c r="AM46" i="10"/>
  <c r="AX46" i="10" s="1"/>
  <c r="AA46" i="10"/>
  <c r="G47" i="12" s="1"/>
  <c r="R46" i="10"/>
  <c r="F47" i="12" s="1"/>
  <c r="BJ45" i="10"/>
  <c r="J46" i="32" s="1"/>
  <c r="BS45" i="10"/>
  <c r="CD45" i="10"/>
  <c r="L46" i="32" s="1"/>
  <c r="AV45" i="10"/>
  <c r="AM45" i="10"/>
  <c r="H46" i="12" s="1"/>
  <c r="AA45" i="10"/>
  <c r="G46" i="12" s="1"/>
  <c r="R45" i="10"/>
  <c r="F46" i="12" s="1"/>
  <c r="BJ44" i="10"/>
  <c r="J45" i="32" s="1"/>
  <c r="BS44" i="10"/>
  <c r="CD44" i="10"/>
  <c r="L45" i="32" s="1"/>
  <c r="AV44" i="10"/>
  <c r="I45" i="12" s="1"/>
  <c r="AM44" i="10"/>
  <c r="AA44" i="10"/>
  <c r="G45" i="12" s="1"/>
  <c r="R44" i="10"/>
  <c r="F45" i="12" s="1"/>
  <c r="BJ43" i="10"/>
  <c r="J44" i="32" s="1"/>
  <c r="BS43" i="10"/>
  <c r="CD43" i="10"/>
  <c r="L44" i="32" s="1"/>
  <c r="AV43" i="10"/>
  <c r="I44" i="12" s="1"/>
  <c r="AM43" i="10"/>
  <c r="H44" i="12" s="1"/>
  <c r="AA43" i="10"/>
  <c r="G44" i="12" s="1"/>
  <c r="R43" i="10"/>
  <c r="F44" i="12" s="1"/>
  <c r="BJ42" i="10"/>
  <c r="J43" i="32" s="1"/>
  <c r="BS42" i="10"/>
  <c r="CD42" i="10"/>
  <c r="L43" i="32" s="1"/>
  <c r="AV42" i="10"/>
  <c r="I43" i="12" s="1"/>
  <c r="AM42" i="10"/>
  <c r="H43" i="12" s="1"/>
  <c r="AA42" i="10"/>
  <c r="G43" i="12" s="1"/>
  <c r="R42" i="10"/>
  <c r="F43" i="12" s="1"/>
  <c r="BJ41" i="10"/>
  <c r="J42" i="32" s="1"/>
  <c r="BS41" i="10"/>
  <c r="K42" i="32" s="1"/>
  <c r="CD41" i="10"/>
  <c r="L42" i="32" s="1"/>
  <c r="AV41" i="10"/>
  <c r="I42" i="12" s="1"/>
  <c r="AM41" i="10"/>
  <c r="H42" i="12" s="1"/>
  <c r="AA41" i="10"/>
  <c r="G42" i="12" s="1"/>
  <c r="R41" i="10"/>
  <c r="F42" i="12" s="1"/>
  <c r="BJ40" i="10"/>
  <c r="J41" i="32" s="1"/>
  <c r="BS40" i="10"/>
  <c r="CD40" i="10"/>
  <c r="L41" i="32" s="1"/>
  <c r="CP40" i="10"/>
  <c r="AV40" i="10"/>
  <c r="I41" i="12" s="1"/>
  <c r="AM40" i="10"/>
  <c r="H41" i="12" s="1"/>
  <c r="AA40" i="10"/>
  <c r="G41" i="12" s="1"/>
  <c r="R40" i="10"/>
  <c r="F41" i="12" s="1"/>
  <c r="BJ39" i="10"/>
  <c r="J40" i="32" s="1"/>
  <c r="BS39" i="10"/>
  <c r="CD39" i="10"/>
  <c r="L40" i="32" s="1"/>
  <c r="AV39" i="10"/>
  <c r="I40" i="12" s="1"/>
  <c r="AM39" i="10"/>
  <c r="H40" i="12" s="1"/>
  <c r="AA39" i="10"/>
  <c r="G40" i="12" s="1"/>
  <c r="R39" i="10"/>
  <c r="F40" i="12" s="1"/>
  <c r="BJ38" i="10"/>
  <c r="BS38" i="10"/>
  <c r="CD38" i="10"/>
  <c r="L39" i="32" s="1"/>
  <c r="AV38" i="10"/>
  <c r="I39" i="12" s="1"/>
  <c r="AM38" i="10"/>
  <c r="H39" i="12" s="1"/>
  <c r="AA38" i="10"/>
  <c r="G39" i="12" s="1"/>
  <c r="R38" i="10"/>
  <c r="F39" i="12" s="1"/>
  <c r="BJ37" i="10"/>
  <c r="J38" i="32" s="1"/>
  <c r="BS37" i="10"/>
  <c r="CD37" i="10"/>
  <c r="L38" i="32" s="1"/>
  <c r="AV37" i="10"/>
  <c r="I38" i="12" s="1"/>
  <c r="AM37" i="10"/>
  <c r="H38" i="12" s="1"/>
  <c r="AA37" i="10"/>
  <c r="G38" i="12" s="1"/>
  <c r="R37" i="10"/>
  <c r="F38" i="12" s="1"/>
  <c r="BJ36" i="10"/>
  <c r="J37" i="32" s="1"/>
  <c r="BS36" i="10"/>
  <c r="K37" i="32" s="1"/>
  <c r="CD36" i="10"/>
  <c r="L37" i="32" s="1"/>
  <c r="CP36" i="10"/>
  <c r="AV36" i="10"/>
  <c r="I37" i="12" s="1"/>
  <c r="AM36" i="10"/>
  <c r="H37" i="12" s="1"/>
  <c r="AA36" i="10"/>
  <c r="G37" i="12" s="1"/>
  <c r="R36" i="10"/>
  <c r="F37" i="12" s="1"/>
  <c r="BJ35" i="10"/>
  <c r="J36" i="32" s="1"/>
  <c r="BS35" i="10"/>
  <c r="CD35" i="10"/>
  <c r="L36" i="32" s="1"/>
  <c r="AV35" i="10"/>
  <c r="I36" i="12" s="1"/>
  <c r="AM35" i="10"/>
  <c r="H36" i="12" s="1"/>
  <c r="AA35" i="10"/>
  <c r="G36" i="12" s="1"/>
  <c r="R35" i="10"/>
  <c r="F36" i="12" s="1"/>
  <c r="BJ34" i="10"/>
  <c r="J35" i="32" s="1"/>
  <c r="BS34" i="10"/>
  <c r="CD34" i="10"/>
  <c r="L35" i="32" s="1"/>
  <c r="AV34" i="10"/>
  <c r="I35" i="12" s="1"/>
  <c r="AM34" i="10"/>
  <c r="H35" i="12" s="1"/>
  <c r="AA34" i="10"/>
  <c r="G35" i="12" s="1"/>
  <c r="R34" i="10"/>
  <c r="F35" i="12" s="1"/>
  <c r="BJ33" i="10"/>
  <c r="BR33" i="10" s="1"/>
  <c r="BS33" i="10"/>
  <c r="K34" i="32" s="1"/>
  <c r="CD33" i="10"/>
  <c r="L34" i="32" s="1"/>
  <c r="AV33" i="10"/>
  <c r="I34" i="12" s="1"/>
  <c r="AM33" i="10"/>
  <c r="H34" i="12" s="1"/>
  <c r="AA33" i="10"/>
  <c r="G34" i="12" s="1"/>
  <c r="R33" i="10"/>
  <c r="F34" i="12" s="1"/>
  <c r="BJ32" i="10"/>
  <c r="J33" i="32" s="1"/>
  <c r="BS32" i="10"/>
  <c r="CD32" i="10"/>
  <c r="L33" i="32" s="1"/>
  <c r="AV32" i="10"/>
  <c r="I33" i="12" s="1"/>
  <c r="AM32" i="10"/>
  <c r="H33" i="12" s="1"/>
  <c r="AA32" i="10"/>
  <c r="G33" i="12" s="1"/>
  <c r="R32" i="10"/>
  <c r="F33" i="12" s="1"/>
  <c r="BJ31" i="10"/>
  <c r="J32" i="32" s="1"/>
  <c r="BS31" i="10"/>
  <c r="K32" i="32" s="1"/>
  <c r="CD31" i="10"/>
  <c r="L32" i="32" s="1"/>
  <c r="AV31" i="10"/>
  <c r="I32" i="12" s="1"/>
  <c r="AM31" i="10"/>
  <c r="H32" i="12" s="1"/>
  <c r="AA31" i="10"/>
  <c r="G32" i="12" s="1"/>
  <c r="R31" i="10"/>
  <c r="F32" i="12" s="1"/>
  <c r="BJ30" i="10"/>
  <c r="J31" i="32" s="1"/>
  <c r="BS30" i="10"/>
  <c r="CD30" i="10"/>
  <c r="L31" i="32" s="1"/>
  <c r="AV30" i="10"/>
  <c r="I31" i="12" s="1"/>
  <c r="AM30" i="10"/>
  <c r="AA30" i="10"/>
  <c r="G31" i="12" s="1"/>
  <c r="R30" i="10"/>
  <c r="F31" i="12" s="1"/>
  <c r="BJ29" i="10"/>
  <c r="J30" i="32" s="1"/>
  <c r="BS29" i="10"/>
  <c r="CD29" i="10"/>
  <c r="L30" i="32" s="1"/>
  <c r="AV29" i="10"/>
  <c r="I30" i="12" s="1"/>
  <c r="AM29" i="10"/>
  <c r="H30" i="12" s="1"/>
  <c r="AA29" i="10"/>
  <c r="G30" i="12" s="1"/>
  <c r="R29" i="10"/>
  <c r="F30" i="12" s="1"/>
  <c r="BJ28" i="10"/>
  <c r="J29" i="32" s="1"/>
  <c r="AV28" i="10"/>
  <c r="I29" i="12" s="1"/>
  <c r="AM28" i="10"/>
  <c r="BJ27" i="10"/>
  <c r="J28" i="32" s="1"/>
  <c r="BS27" i="10"/>
  <c r="CD27" i="10"/>
  <c r="L28" i="32" s="1"/>
  <c r="AV27" i="10"/>
  <c r="I28" i="12" s="1"/>
  <c r="AM27" i="10"/>
  <c r="AA27" i="10"/>
  <c r="G28" i="12" s="1"/>
  <c r="R27" i="10"/>
  <c r="F28" i="12" s="1"/>
  <c r="BJ26" i="10"/>
  <c r="J27" i="32" s="1"/>
  <c r="BS26" i="10"/>
  <c r="K27" i="32" s="1"/>
  <c r="CD26" i="10"/>
  <c r="L27" i="32" s="1"/>
  <c r="CP26" i="10"/>
  <c r="AV26" i="10"/>
  <c r="I27" i="12" s="1"/>
  <c r="AM26" i="10"/>
  <c r="AA26" i="10"/>
  <c r="G27" i="12" s="1"/>
  <c r="R26" i="10"/>
  <c r="F27" i="12" s="1"/>
  <c r="BJ25" i="10"/>
  <c r="BR25" i="10" s="1"/>
  <c r="BS25" i="10"/>
  <c r="CD25" i="10"/>
  <c r="L26" i="32" s="1"/>
  <c r="AV25" i="10"/>
  <c r="I26" i="12" s="1"/>
  <c r="AM25" i="10"/>
  <c r="H26" i="12" s="1"/>
  <c r="AA25" i="10"/>
  <c r="G26" i="12" s="1"/>
  <c r="R25" i="10"/>
  <c r="F26" i="12" s="1"/>
  <c r="BJ24" i="10"/>
  <c r="CT24" i="10" s="1"/>
  <c r="Q25" i="34" s="1"/>
  <c r="BS24" i="10"/>
  <c r="CD24" i="10"/>
  <c r="L25" i="32" s="1"/>
  <c r="AV24" i="10"/>
  <c r="I25" i="12" s="1"/>
  <c r="AM24" i="10"/>
  <c r="AA24" i="10"/>
  <c r="G25" i="12" s="1"/>
  <c r="R24" i="10"/>
  <c r="F25" i="12" s="1"/>
  <c r="BJ23" i="10"/>
  <c r="BR23" i="10" s="1"/>
  <c r="BS23" i="10"/>
  <c r="CD23" i="10"/>
  <c r="L24" i="32" s="1"/>
  <c r="AV23" i="10"/>
  <c r="I24" i="12" s="1"/>
  <c r="AM23" i="10"/>
  <c r="H24" i="12" s="1"/>
  <c r="AA23" i="10"/>
  <c r="G24" i="12" s="1"/>
  <c r="R23" i="10"/>
  <c r="F24" i="12" s="1"/>
  <c r="BJ22" i="10"/>
  <c r="BR22" i="10" s="1"/>
  <c r="BS22" i="10"/>
  <c r="CD22" i="10"/>
  <c r="L23" i="32" s="1"/>
  <c r="AV22" i="10"/>
  <c r="I23" i="12" s="1"/>
  <c r="AM22" i="10"/>
  <c r="H23" i="12" s="1"/>
  <c r="AA22" i="10"/>
  <c r="G23" i="12" s="1"/>
  <c r="R22" i="10"/>
  <c r="F23" i="12" s="1"/>
  <c r="BJ21" i="10"/>
  <c r="J22" i="32" s="1"/>
  <c r="BS21" i="10"/>
  <c r="CD21" i="10"/>
  <c r="L22" i="32" s="1"/>
  <c r="AV21" i="10"/>
  <c r="I22" i="12" s="1"/>
  <c r="AM21" i="10"/>
  <c r="H22" i="12" s="1"/>
  <c r="AA21" i="10"/>
  <c r="G22" i="12" s="1"/>
  <c r="R21" i="10"/>
  <c r="F22" i="12" s="1"/>
  <c r="M21" i="32"/>
  <c r="BJ20" i="10"/>
  <c r="J21" i="32" s="1"/>
  <c r="BS20" i="10"/>
  <c r="CD20" i="10"/>
  <c r="L21" i="32" s="1"/>
  <c r="AV20" i="10"/>
  <c r="I21" i="12" s="1"/>
  <c r="AM20" i="10"/>
  <c r="AA20" i="10"/>
  <c r="G21" i="12" s="1"/>
  <c r="R20" i="10"/>
  <c r="F21" i="12" s="1"/>
  <c r="BJ19" i="10"/>
  <c r="J20" i="32" s="1"/>
  <c r="BS19" i="10"/>
  <c r="CD19" i="10"/>
  <c r="L20" i="32" s="1"/>
  <c r="AV19" i="10"/>
  <c r="I20" i="12" s="1"/>
  <c r="AM19" i="10"/>
  <c r="AA19" i="10"/>
  <c r="G20" i="12" s="1"/>
  <c r="R19" i="10"/>
  <c r="F20" i="12" s="1"/>
  <c r="BJ18" i="10"/>
  <c r="J19" i="32" s="1"/>
  <c r="BS18" i="10"/>
  <c r="CD18" i="10"/>
  <c r="L19" i="32" s="1"/>
  <c r="AV18" i="10"/>
  <c r="I19" i="12" s="1"/>
  <c r="AM18" i="10"/>
  <c r="H19" i="12" s="1"/>
  <c r="AA18" i="10"/>
  <c r="G19" i="12" s="1"/>
  <c r="R18" i="10"/>
  <c r="F19" i="12" s="1"/>
  <c r="BJ17" i="10"/>
  <c r="BR17" i="10" s="1"/>
  <c r="BS17" i="10"/>
  <c r="CD17" i="10"/>
  <c r="L18" i="32" s="1"/>
  <c r="AV17" i="10"/>
  <c r="I18" i="12" s="1"/>
  <c r="AM17" i="10"/>
  <c r="H18" i="12" s="1"/>
  <c r="AA17" i="10"/>
  <c r="R17" i="10"/>
  <c r="F18" i="12" s="1"/>
  <c r="BS16" i="10"/>
  <c r="AV16" i="10"/>
  <c r="I17" i="12" s="1"/>
  <c r="AA16" i="10"/>
  <c r="G17" i="12" s="1"/>
  <c r="BS14" i="10"/>
  <c r="BS13" i="10"/>
  <c r="AV13" i="10"/>
  <c r="AA13" i="10"/>
  <c r="G14" i="12" s="1"/>
  <c r="BS12" i="10"/>
  <c r="AV12" i="10"/>
  <c r="AA12" i="10"/>
  <c r="G13" i="12" s="1"/>
  <c r="BS11" i="10"/>
  <c r="AV11" i="10"/>
  <c r="I12" i="12" s="1"/>
  <c r="AA11" i="10"/>
  <c r="G12" i="12" s="1"/>
  <c r="BS9" i="10"/>
  <c r="AA9" i="10"/>
  <c r="G10" i="12" s="1"/>
  <c r="D8" i="30"/>
  <c r="E8" i="30" s="1"/>
  <c r="BS7" i="10"/>
  <c r="AA7" i="10"/>
  <c r="G8" i="12" s="1"/>
  <c r="F7" i="31"/>
  <c r="I7" i="31"/>
  <c r="L7" i="31"/>
  <c r="O7" i="31"/>
  <c r="U7" i="31"/>
  <c r="G7" i="31"/>
  <c r="J7" i="31"/>
  <c r="M7" i="31"/>
  <c r="P7" i="31"/>
  <c r="V7" i="31"/>
  <c r="H7" i="31"/>
  <c r="K7" i="31"/>
  <c r="N7" i="31"/>
  <c r="Q7" i="31"/>
  <c r="W7" i="31"/>
  <c r="F7" i="22"/>
  <c r="G7" i="22"/>
  <c r="H7" i="22"/>
  <c r="I7" i="22"/>
  <c r="J7" i="22"/>
  <c r="K7" i="22"/>
  <c r="L7" i="22"/>
  <c r="M7" i="22"/>
  <c r="N7" i="22"/>
  <c r="O7" i="22"/>
  <c r="B7" i="22"/>
  <c r="C7" i="22"/>
  <c r="D7" i="22"/>
  <c r="E7" i="22"/>
  <c r="F8" i="22"/>
  <c r="G8" i="22"/>
  <c r="H8" i="22"/>
  <c r="I8" i="22"/>
  <c r="J8" i="22"/>
  <c r="K8" i="22"/>
  <c r="L8" i="22"/>
  <c r="M8" i="22"/>
  <c r="N8" i="22"/>
  <c r="O8" i="22"/>
  <c r="B8" i="22"/>
  <c r="C8" i="22"/>
  <c r="D8" i="22"/>
  <c r="E8" i="22"/>
  <c r="E9" i="22"/>
  <c r="E10" i="22"/>
  <c r="E11" i="22"/>
  <c r="E12" i="22"/>
  <c r="E13" i="22"/>
  <c r="E14" i="22"/>
  <c r="E15" i="22"/>
  <c r="E16" i="22"/>
  <c r="E17" i="22"/>
  <c r="H9" i="22"/>
  <c r="H10" i="22"/>
  <c r="H11" i="22"/>
  <c r="H12" i="22"/>
  <c r="H13" i="22"/>
  <c r="H14" i="22"/>
  <c r="H15" i="22"/>
  <c r="H16" i="22"/>
  <c r="H17" i="22"/>
  <c r="B31" i="14"/>
  <c r="EK22" i="28"/>
  <c r="I24" i="14" s="1"/>
  <c r="EK24" i="25"/>
  <c r="F24" i="14" s="1"/>
  <c r="Q2" i="12" s="1"/>
  <c r="B6" i="14"/>
  <c r="BS5" i="10"/>
  <c r="AV5" i="10"/>
  <c r="K6" i="34" s="1"/>
  <c r="AA5" i="10"/>
  <c r="G6" i="12" s="1"/>
  <c r="H44" i="14"/>
  <c r="A44" i="22" s="1"/>
  <c r="AL1" i="10"/>
  <c r="R5" i="10"/>
  <c r="AM5" i="10"/>
  <c r="BJ5" i="10"/>
  <c r="CD5" i="10"/>
  <c r="AV1" i="10"/>
  <c r="B56" i="30"/>
  <c r="B55" i="30"/>
  <c r="B54" i="30"/>
  <c r="B53" i="30"/>
  <c r="B52" i="30"/>
  <c r="B51" i="30"/>
  <c r="B50" i="30"/>
  <c r="B49" i="30"/>
  <c r="B48" i="30"/>
  <c r="B47" i="30"/>
  <c r="D46" i="30"/>
  <c r="E46" i="30" s="1"/>
  <c r="B46" i="30"/>
  <c r="B45" i="30"/>
  <c r="B44" i="30"/>
  <c r="B43" i="30"/>
  <c r="B42" i="30"/>
  <c r="B41" i="30"/>
  <c r="B40" i="30"/>
  <c r="B39" i="30"/>
  <c r="B38" i="30"/>
  <c r="B37" i="30"/>
  <c r="B36" i="30"/>
  <c r="B35" i="30"/>
  <c r="B34" i="30"/>
  <c r="B33" i="30"/>
  <c r="B32" i="30"/>
  <c r="B31" i="30"/>
  <c r="B30" i="30"/>
  <c r="B29" i="30"/>
  <c r="B28" i="30"/>
  <c r="B27" i="30"/>
  <c r="B26" i="30"/>
  <c r="B25" i="30"/>
  <c r="B24" i="30"/>
  <c r="B23" i="30"/>
  <c r="B22" i="30"/>
  <c r="B21" i="30"/>
  <c r="B20" i="30"/>
  <c r="B19" i="30"/>
  <c r="B18" i="30"/>
  <c r="B17" i="30"/>
  <c r="B16" i="30"/>
  <c r="B15" i="30"/>
  <c r="B14" i="30"/>
  <c r="B13" i="30"/>
  <c r="B12" i="30"/>
  <c r="B11" i="30"/>
  <c r="D10" i="30"/>
  <c r="E10" i="30" s="1"/>
  <c r="B10" i="30"/>
  <c r="B9" i="30"/>
  <c r="B8" i="30"/>
  <c r="B7" i="30"/>
  <c r="B56" i="25"/>
  <c r="B55" i="25"/>
  <c r="B54" i="25"/>
  <c r="B53" i="25"/>
  <c r="B52" i="25"/>
  <c r="B51" i="25"/>
  <c r="B50" i="25"/>
  <c r="B49" i="25"/>
  <c r="B48" i="25"/>
  <c r="B47" i="25"/>
  <c r="B46" i="25"/>
  <c r="B45" i="25"/>
  <c r="B44" i="25"/>
  <c r="B43" i="25"/>
  <c r="B42" i="25"/>
  <c r="B41" i="25"/>
  <c r="B40" i="25"/>
  <c r="B39" i="25"/>
  <c r="B38" i="25"/>
  <c r="B37" i="25"/>
  <c r="B36" i="25"/>
  <c r="B35" i="25"/>
  <c r="B34" i="25"/>
  <c r="B33" i="25"/>
  <c r="B32" i="25"/>
  <c r="B31" i="25"/>
  <c r="B30" i="25"/>
  <c r="B29" i="25"/>
  <c r="B28" i="25"/>
  <c r="B27" i="25"/>
  <c r="B26" i="25"/>
  <c r="B25" i="25"/>
  <c r="B24" i="25"/>
  <c r="B23" i="25"/>
  <c r="B22" i="25"/>
  <c r="B21" i="25"/>
  <c r="B20" i="25"/>
  <c r="B19" i="25"/>
  <c r="B18" i="25"/>
  <c r="B17" i="25"/>
  <c r="B16" i="25"/>
  <c r="B15" i="25"/>
  <c r="B14" i="25"/>
  <c r="B13" i="25"/>
  <c r="B12" i="25"/>
  <c r="B11" i="25"/>
  <c r="B10" i="25"/>
  <c r="B9" i="25"/>
  <c r="B8" i="25"/>
  <c r="B7" i="25"/>
  <c r="B56" i="28"/>
  <c r="B55" i="28"/>
  <c r="B54" i="28"/>
  <c r="B53" i="28"/>
  <c r="B52" i="28"/>
  <c r="B51" i="28"/>
  <c r="B50" i="28"/>
  <c r="B49" i="28"/>
  <c r="B48" i="28"/>
  <c r="B47" i="28"/>
  <c r="B46" i="28"/>
  <c r="B45" i="28"/>
  <c r="B44" i="28"/>
  <c r="B43" i="28"/>
  <c r="B42" i="28"/>
  <c r="B41" i="28"/>
  <c r="B40" i="28"/>
  <c r="B39" i="28"/>
  <c r="B38" i="28"/>
  <c r="B37" i="28"/>
  <c r="B36" i="28"/>
  <c r="B35" i="28"/>
  <c r="B34" i="28"/>
  <c r="B33" i="28"/>
  <c r="B32" i="28"/>
  <c r="B31" i="28"/>
  <c r="B30" i="28"/>
  <c r="B29" i="28"/>
  <c r="B28" i="28"/>
  <c r="B27" i="28"/>
  <c r="B26" i="28"/>
  <c r="B25" i="28"/>
  <c r="B24" i="28"/>
  <c r="B23" i="28"/>
  <c r="B22" i="28"/>
  <c r="B21" i="28"/>
  <c r="B20" i="28"/>
  <c r="B19" i="28"/>
  <c r="B18" i="28"/>
  <c r="B17" i="28"/>
  <c r="B16" i="28"/>
  <c r="B15" i="28"/>
  <c r="B14" i="28"/>
  <c r="B13" i="28"/>
  <c r="B12" i="28"/>
  <c r="B11" i="28"/>
  <c r="B10" i="28"/>
  <c r="B9" i="28"/>
  <c r="B8" i="28"/>
  <c r="B7" i="28"/>
  <c r="E8" i="10"/>
  <c r="E13" i="10"/>
  <c r="E17" i="10"/>
  <c r="E18" i="10"/>
  <c r="E20" i="10"/>
  <c r="E37" i="10"/>
  <c r="E42" i="10"/>
  <c r="E45" i="10"/>
  <c r="E52" i="10"/>
  <c r="E54" i="10"/>
  <c r="E6" i="10"/>
  <c r="K5" i="28"/>
  <c r="DU5" i="28" s="1"/>
  <c r="DY5" i="28"/>
  <c r="DX5" i="28"/>
  <c r="DR5" i="28"/>
  <c r="DM5" i="28"/>
  <c r="DL5" i="28"/>
  <c r="DF5" i="28"/>
  <c r="DB5" i="28"/>
  <c r="DA5" i="28"/>
  <c r="CZ5" i="28"/>
  <c r="CT5" i="28"/>
  <c r="CQ5" i="28"/>
  <c r="CS5" i="28" s="1"/>
  <c r="CO5" i="28"/>
  <c r="CN5" i="28"/>
  <c r="CH5" i="28"/>
  <c r="CC5" i="28"/>
  <c r="CB5" i="28"/>
  <c r="BV5" i="28"/>
  <c r="BQ5" i="28"/>
  <c r="BP5" i="28"/>
  <c r="BJ5" i="28"/>
  <c r="BE5" i="28"/>
  <c r="BD5" i="28"/>
  <c r="AX5" i="28"/>
  <c r="AS5" i="28"/>
  <c r="AR5" i="28"/>
  <c r="AL5" i="28"/>
  <c r="AG5" i="28"/>
  <c r="AF5" i="28"/>
  <c r="Z5" i="28"/>
  <c r="V5" i="28"/>
  <c r="U5" i="28"/>
  <c r="T5" i="28"/>
  <c r="N5" i="28"/>
  <c r="J5" i="28"/>
  <c r="I5" i="28"/>
  <c r="H5" i="28"/>
  <c r="F5" i="28"/>
  <c r="J5" i="25"/>
  <c r="I5" i="25"/>
  <c r="H5" i="25"/>
  <c r="F5" i="25"/>
  <c r="K5" i="25"/>
  <c r="DU5" i="25" s="1"/>
  <c r="DW5" i="25" s="1"/>
  <c r="DZ5" i="25"/>
  <c r="DY5" i="25"/>
  <c r="DT5" i="25"/>
  <c r="DS5" i="25"/>
  <c r="DN5" i="25"/>
  <c r="DM5" i="25"/>
  <c r="DH5" i="25"/>
  <c r="DG5" i="25"/>
  <c r="DB5" i="25"/>
  <c r="DA5" i="25"/>
  <c r="CV5" i="25"/>
  <c r="CU5" i="25"/>
  <c r="CP5" i="25"/>
  <c r="CO5" i="25"/>
  <c r="CJ5" i="25"/>
  <c r="CI5" i="25"/>
  <c r="CD5" i="25"/>
  <c r="CC5" i="25"/>
  <c r="BX5" i="25"/>
  <c r="BW5" i="25"/>
  <c r="BR5" i="25"/>
  <c r="BQ5" i="25"/>
  <c r="BL5" i="25"/>
  <c r="BK5" i="25"/>
  <c r="BF5" i="25"/>
  <c r="BE5" i="25"/>
  <c r="AZ5" i="25"/>
  <c r="AY5" i="25"/>
  <c r="AT5" i="25"/>
  <c r="AS5" i="25"/>
  <c r="AN5" i="25"/>
  <c r="AM5" i="25"/>
  <c r="AH5" i="25"/>
  <c r="AG5" i="25"/>
  <c r="AB5" i="25"/>
  <c r="AA5" i="25"/>
  <c r="V5" i="25"/>
  <c r="U5" i="25"/>
  <c r="P5" i="25"/>
  <c r="O5" i="25"/>
  <c r="N5" i="25"/>
  <c r="A2" i="32"/>
  <c r="A3" i="32"/>
  <c r="P3" i="32"/>
  <c r="R4" i="32"/>
  <c r="Y4" i="32"/>
  <c r="AA4" i="32"/>
  <c r="R5" i="32"/>
  <c r="S5" i="32"/>
  <c r="T5" i="32"/>
  <c r="C7" i="32"/>
  <c r="CT18" i="10"/>
  <c r="Q19" i="34" s="1"/>
  <c r="CT19" i="10"/>
  <c r="CT20" i="10"/>
  <c r="Q21" i="34" s="1"/>
  <c r="CT21" i="10"/>
  <c r="Q22" i="34" s="1"/>
  <c r="CT22" i="10"/>
  <c r="Q23" i="34" s="1"/>
  <c r="CT23" i="10"/>
  <c r="Q24" i="34" s="1"/>
  <c r="CT25" i="10"/>
  <c r="Q26" i="34" s="1"/>
  <c r="CT26" i="10"/>
  <c r="Q27" i="34" s="1"/>
  <c r="CT27" i="10"/>
  <c r="Q28" i="34" s="1"/>
  <c r="CT28" i="10"/>
  <c r="Q29" i="34" s="1"/>
  <c r="CT29" i="10"/>
  <c r="Q30" i="34" s="1"/>
  <c r="CT30" i="10"/>
  <c r="Q31" i="34" s="1"/>
  <c r="CT31" i="10"/>
  <c r="Q32" i="34" s="1"/>
  <c r="CT32" i="10"/>
  <c r="Q33" i="34" s="1"/>
  <c r="CT33" i="10"/>
  <c r="Q34" i="34" s="1"/>
  <c r="CT34" i="10"/>
  <c r="Q35" i="34" s="1"/>
  <c r="CT35" i="10"/>
  <c r="Q36" i="34" s="1"/>
  <c r="CT36" i="10"/>
  <c r="Q37" i="34" s="1"/>
  <c r="CT37" i="10"/>
  <c r="Q38" i="34" s="1"/>
  <c r="CT38" i="10"/>
  <c r="Q39" i="34" s="1"/>
  <c r="CT39" i="10"/>
  <c r="Q40" i="34" s="1"/>
  <c r="CT40" i="10"/>
  <c r="Q41" i="34" s="1"/>
  <c r="CT41" i="10"/>
  <c r="Q42" i="34" s="1"/>
  <c r="CT42" i="10"/>
  <c r="Q43" i="34" s="1"/>
  <c r="CT43" i="10"/>
  <c r="Q44" i="34" s="1"/>
  <c r="CT44" i="10"/>
  <c r="Q45" i="34" s="1"/>
  <c r="CT45" i="10"/>
  <c r="Q46" i="34" s="1"/>
  <c r="CT46" i="10"/>
  <c r="Q47" i="34" s="1"/>
  <c r="CT47" i="10"/>
  <c r="Q48" i="34" s="1"/>
  <c r="CT48" i="10"/>
  <c r="Q49" i="34" s="1"/>
  <c r="CT49" i="10"/>
  <c r="Q50" i="34" s="1"/>
  <c r="CT50" i="10"/>
  <c r="Q51" i="34" s="1"/>
  <c r="CT51" i="10"/>
  <c r="Q52" i="34" s="1"/>
  <c r="CT52" i="10"/>
  <c r="Q53" i="34" s="1"/>
  <c r="CT53" i="10"/>
  <c r="Q54" i="34" s="1"/>
  <c r="CT55" i="10"/>
  <c r="Q56" i="34" s="1"/>
  <c r="F8" i="31"/>
  <c r="I8" i="31"/>
  <c r="L8" i="31"/>
  <c r="O8" i="31"/>
  <c r="U8" i="31"/>
  <c r="G8" i="31"/>
  <c r="J8" i="31"/>
  <c r="M8" i="31"/>
  <c r="P8" i="31"/>
  <c r="V8" i="31"/>
  <c r="H8" i="31"/>
  <c r="K8" i="31"/>
  <c r="N8" i="31"/>
  <c r="Q8" i="31"/>
  <c r="W8" i="31"/>
  <c r="AB7" i="32"/>
  <c r="C8" i="32"/>
  <c r="F9" i="31"/>
  <c r="I9" i="31"/>
  <c r="L9" i="31"/>
  <c r="O9" i="31"/>
  <c r="E9" i="31"/>
  <c r="G9" i="31"/>
  <c r="J9" i="31"/>
  <c r="M9" i="31"/>
  <c r="P9" i="31"/>
  <c r="H9" i="31"/>
  <c r="K9" i="31"/>
  <c r="N9" i="31"/>
  <c r="Q9" i="31"/>
  <c r="AB8" i="32"/>
  <c r="C9" i="32"/>
  <c r="F10" i="31"/>
  <c r="I10" i="31"/>
  <c r="L10" i="31"/>
  <c r="O10" i="31"/>
  <c r="G10" i="31"/>
  <c r="J10" i="31"/>
  <c r="M10" i="31"/>
  <c r="P10" i="31"/>
  <c r="H10" i="31"/>
  <c r="K10" i="31"/>
  <c r="N10" i="31"/>
  <c r="Q10" i="31"/>
  <c r="AB9" i="32"/>
  <c r="C10" i="32"/>
  <c r="E10" i="32"/>
  <c r="F11" i="31"/>
  <c r="I11" i="31"/>
  <c r="L11" i="31"/>
  <c r="O11" i="31"/>
  <c r="G11" i="31"/>
  <c r="J11" i="31"/>
  <c r="M11" i="31"/>
  <c r="P11" i="31"/>
  <c r="H11" i="31"/>
  <c r="K11" i="31"/>
  <c r="N11" i="31"/>
  <c r="Q11" i="31"/>
  <c r="AB10" i="32"/>
  <c r="C11" i="32"/>
  <c r="F12" i="31"/>
  <c r="I12" i="31"/>
  <c r="L12" i="31"/>
  <c r="O12" i="31"/>
  <c r="G12" i="31"/>
  <c r="J12" i="31"/>
  <c r="M12" i="31"/>
  <c r="P12" i="31"/>
  <c r="H12" i="31"/>
  <c r="K12" i="31"/>
  <c r="N12" i="31"/>
  <c r="Q12" i="31"/>
  <c r="AB11" i="32"/>
  <c r="C12" i="32"/>
  <c r="F13" i="31"/>
  <c r="I13" i="31"/>
  <c r="L13" i="31"/>
  <c r="O13" i="31"/>
  <c r="E13" i="31"/>
  <c r="G13" i="31"/>
  <c r="J13" i="31"/>
  <c r="M13" i="31"/>
  <c r="P13" i="31"/>
  <c r="H13" i="31"/>
  <c r="K13" i="31"/>
  <c r="N13" i="31"/>
  <c r="Q13" i="31"/>
  <c r="AB12" i="32"/>
  <c r="C13" i="32"/>
  <c r="F14" i="31"/>
  <c r="I14" i="31"/>
  <c r="L14" i="31"/>
  <c r="O14" i="31"/>
  <c r="E14" i="31"/>
  <c r="G14" i="31"/>
  <c r="J14" i="31"/>
  <c r="M14" i="31"/>
  <c r="P14" i="31"/>
  <c r="H14" i="31"/>
  <c r="K14" i="31"/>
  <c r="N14" i="31"/>
  <c r="Q14" i="31"/>
  <c r="AB13" i="32"/>
  <c r="C14" i="32"/>
  <c r="I15" i="31"/>
  <c r="L15" i="31"/>
  <c r="O15" i="31"/>
  <c r="F15" i="31"/>
  <c r="E15" i="31"/>
  <c r="J15" i="31"/>
  <c r="M15" i="31"/>
  <c r="P15" i="31"/>
  <c r="G15" i="31"/>
  <c r="K15" i="31"/>
  <c r="N15" i="31"/>
  <c r="Q15" i="31"/>
  <c r="H15" i="31"/>
  <c r="AB14" i="32"/>
  <c r="C15" i="32"/>
  <c r="F16" i="31"/>
  <c r="I16" i="31"/>
  <c r="L16" i="31"/>
  <c r="O16" i="31"/>
  <c r="G16" i="31"/>
  <c r="J16" i="31"/>
  <c r="M16" i="31"/>
  <c r="P16" i="31"/>
  <c r="H16" i="31"/>
  <c r="K16" i="31"/>
  <c r="N16" i="31"/>
  <c r="Q16" i="31"/>
  <c r="AB15" i="32"/>
  <c r="C16" i="32"/>
  <c r="F17" i="31"/>
  <c r="I17" i="31"/>
  <c r="L17" i="31"/>
  <c r="O17" i="31"/>
  <c r="G17" i="31"/>
  <c r="J17" i="31"/>
  <c r="M17" i="31"/>
  <c r="P17" i="31"/>
  <c r="H17" i="31"/>
  <c r="K17" i="31"/>
  <c r="N17" i="31"/>
  <c r="Q17" i="31"/>
  <c r="AB16" i="32"/>
  <c r="C17" i="32"/>
  <c r="F18" i="31"/>
  <c r="I18" i="31"/>
  <c r="L18" i="31"/>
  <c r="O18" i="31"/>
  <c r="G18" i="31"/>
  <c r="J18" i="31"/>
  <c r="M18" i="31"/>
  <c r="P18" i="31"/>
  <c r="H18" i="31"/>
  <c r="K18" i="31"/>
  <c r="N18" i="31"/>
  <c r="Q18" i="31"/>
  <c r="AB17" i="32"/>
  <c r="C18" i="32"/>
  <c r="E18" i="32"/>
  <c r="CQ17" i="10"/>
  <c r="F19" i="31"/>
  <c r="I19" i="31"/>
  <c r="L19" i="31"/>
  <c r="O19" i="31"/>
  <c r="G19" i="31"/>
  <c r="J19" i="31"/>
  <c r="M19" i="31"/>
  <c r="P19" i="31"/>
  <c r="H19" i="31"/>
  <c r="K19" i="31"/>
  <c r="N19" i="31"/>
  <c r="Q19" i="31"/>
  <c r="AB18" i="32"/>
  <c r="C19" i="32"/>
  <c r="E19" i="32"/>
  <c r="AB18" i="10"/>
  <c r="F19" i="34" s="1"/>
  <c r="CQ18" i="10"/>
  <c r="F20" i="31"/>
  <c r="I20" i="31"/>
  <c r="L20" i="31"/>
  <c r="O20" i="31"/>
  <c r="E20" i="31"/>
  <c r="S19" i="32" s="1"/>
  <c r="G20" i="31"/>
  <c r="J20" i="31"/>
  <c r="M20" i="31"/>
  <c r="P20" i="31"/>
  <c r="H20" i="31"/>
  <c r="K20" i="31"/>
  <c r="N20" i="31"/>
  <c r="Q20" i="31"/>
  <c r="AB19" i="32"/>
  <c r="C20" i="32"/>
  <c r="CQ19" i="10"/>
  <c r="F21" i="31"/>
  <c r="I21" i="31"/>
  <c r="L21" i="31"/>
  <c r="O21" i="31"/>
  <c r="G21" i="31"/>
  <c r="J21" i="31"/>
  <c r="M21" i="31"/>
  <c r="P21" i="31"/>
  <c r="H21" i="31"/>
  <c r="K21" i="31"/>
  <c r="N21" i="31"/>
  <c r="Q21" i="31"/>
  <c r="AB20" i="32"/>
  <c r="C21" i="32"/>
  <c r="E21" i="32"/>
  <c r="CQ20" i="10"/>
  <c r="F22" i="31"/>
  <c r="I22" i="31"/>
  <c r="L22" i="31"/>
  <c r="O22" i="31"/>
  <c r="E22" i="31"/>
  <c r="G22" i="31"/>
  <c r="J22" i="31"/>
  <c r="M22" i="31"/>
  <c r="P22" i="31"/>
  <c r="H22" i="31"/>
  <c r="K22" i="31"/>
  <c r="N22" i="31"/>
  <c r="Q22" i="31"/>
  <c r="AB21" i="32"/>
  <c r="C22" i="32"/>
  <c r="CQ21" i="10"/>
  <c r="F23" i="31"/>
  <c r="I23" i="31"/>
  <c r="L23" i="31"/>
  <c r="O23" i="31"/>
  <c r="E23" i="31"/>
  <c r="G23" i="31"/>
  <c r="J23" i="31"/>
  <c r="M23" i="31"/>
  <c r="P23" i="31"/>
  <c r="H23" i="31"/>
  <c r="K23" i="31"/>
  <c r="N23" i="31"/>
  <c r="Q23" i="31"/>
  <c r="AB22" i="32"/>
  <c r="C23" i="32"/>
  <c r="CQ22" i="10"/>
  <c r="F24" i="31"/>
  <c r="I24" i="31"/>
  <c r="L24" i="31"/>
  <c r="O24" i="31"/>
  <c r="G24" i="31"/>
  <c r="J24" i="31"/>
  <c r="M24" i="31"/>
  <c r="P24" i="31"/>
  <c r="H24" i="31"/>
  <c r="K24" i="31"/>
  <c r="N24" i="31"/>
  <c r="Q24" i="31"/>
  <c r="AB23" i="32"/>
  <c r="C24" i="32"/>
  <c r="AW23" i="10"/>
  <c r="G24" i="34" s="1"/>
  <c r="CQ23" i="10"/>
  <c r="F25" i="31"/>
  <c r="I25" i="31"/>
  <c r="L25" i="31"/>
  <c r="O25" i="31"/>
  <c r="G25" i="31"/>
  <c r="J25" i="31"/>
  <c r="M25" i="31"/>
  <c r="P25" i="31"/>
  <c r="H25" i="31"/>
  <c r="K25" i="31"/>
  <c r="N25" i="31"/>
  <c r="Q25" i="31"/>
  <c r="AB24" i="32"/>
  <c r="C25" i="32"/>
  <c r="BT24" i="10"/>
  <c r="L25" i="12" s="1"/>
  <c r="CQ24" i="10"/>
  <c r="F26" i="31"/>
  <c r="I26" i="31"/>
  <c r="L26" i="31"/>
  <c r="O26" i="31"/>
  <c r="G26" i="31"/>
  <c r="J26" i="31"/>
  <c r="M26" i="31"/>
  <c r="P26" i="31"/>
  <c r="H26" i="31"/>
  <c r="K26" i="31"/>
  <c r="N26" i="31"/>
  <c r="Q26" i="31"/>
  <c r="AB25" i="32"/>
  <c r="C26" i="32"/>
  <c r="CQ25" i="10"/>
  <c r="F27" i="31"/>
  <c r="I27" i="31"/>
  <c r="L27" i="31"/>
  <c r="O27" i="31"/>
  <c r="G27" i="31"/>
  <c r="J27" i="31"/>
  <c r="M27" i="31"/>
  <c r="P27" i="31"/>
  <c r="H27" i="31"/>
  <c r="K27" i="31"/>
  <c r="N27" i="31"/>
  <c r="Q27" i="31"/>
  <c r="AB26" i="32"/>
  <c r="C27" i="32"/>
  <c r="AB26" i="10"/>
  <c r="F27" i="34" s="1"/>
  <c r="CQ26" i="10"/>
  <c r="F28" i="31"/>
  <c r="I28" i="31"/>
  <c r="L28" i="31"/>
  <c r="O28" i="31"/>
  <c r="G28" i="31"/>
  <c r="J28" i="31"/>
  <c r="M28" i="31"/>
  <c r="P28" i="31"/>
  <c r="H28" i="31"/>
  <c r="K28" i="31"/>
  <c r="N28" i="31"/>
  <c r="Q28" i="31"/>
  <c r="T27" i="32"/>
  <c r="AB27" i="32"/>
  <c r="C28" i="32"/>
  <c r="CQ27" i="10"/>
  <c r="F29" i="31"/>
  <c r="I29" i="31"/>
  <c r="L29" i="31"/>
  <c r="O29" i="31"/>
  <c r="E29" i="31"/>
  <c r="G29" i="31"/>
  <c r="J29" i="31"/>
  <c r="M29" i="31"/>
  <c r="P29" i="31"/>
  <c r="H29" i="31"/>
  <c r="K29" i="31"/>
  <c r="N29" i="31"/>
  <c r="Q29" i="31"/>
  <c r="AB28" i="32"/>
  <c r="C29" i="32"/>
  <c r="F30" i="31"/>
  <c r="I30" i="31"/>
  <c r="L30" i="31"/>
  <c r="O30" i="31"/>
  <c r="G30" i="31"/>
  <c r="J30" i="31"/>
  <c r="M30" i="31"/>
  <c r="P30" i="31"/>
  <c r="H30" i="31"/>
  <c r="K30" i="31"/>
  <c r="N30" i="31"/>
  <c r="Q30" i="31"/>
  <c r="AB29" i="32"/>
  <c r="C30" i="32"/>
  <c r="CQ29" i="10"/>
  <c r="F31" i="31"/>
  <c r="I31" i="31"/>
  <c r="L31" i="31"/>
  <c r="O31" i="31"/>
  <c r="E31" i="31"/>
  <c r="G31" i="31"/>
  <c r="J31" i="31"/>
  <c r="M31" i="31"/>
  <c r="P31" i="31"/>
  <c r="H31" i="31"/>
  <c r="K31" i="31"/>
  <c r="N31" i="31"/>
  <c r="Q31" i="31"/>
  <c r="AB30" i="32"/>
  <c r="C31" i="32"/>
  <c r="E31" i="32"/>
  <c r="CQ30" i="10"/>
  <c r="F32" i="31"/>
  <c r="I32" i="31"/>
  <c r="L32" i="31"/>
  <c r="O32" i="31"/>
  <c r="G32" i="31"/>
  <c r="J32" i="31"/>
  <c r="M32" i="31"/>
  <c r="P32" i="31"/>
  <c r="H32" i="31"/>
  <c r="K32" i="31"/>
  <c r="N32" i="31"/>
  <c r="Q32" i="31"/>
  <c r="AB31" i="32"/>
  <c r="C32" i="32"/>
  <c r="AW31" i="10"/>
  <c r="G32" i="34" s="1"/>
  <c r="CQ31" i="10"/>
  <c r="F33" i="31"/>
  <c r="I33" i="31"/>
  <c r="L33" i="31"/>
  <c r="O33" i="31"/>
  <c r="G33" i="31"/>
  <c r="J33" i="31"/>
  <c r="M33" i="31"/>
  <c r="P33" i="31"/>
  <c r="H33" i="31"/>
  <c r="K33" i="31"/>
  <c r="N33" i="31"/>
  <c r="Q33" i="31"/>
  <c r="AB32" i="32"/>
  <c r="C33" i="32"/>
  <c r="BT32" i="10"/>
  <c r="L33" i="12" s="1"/>
  <c r="CQ32" i="10"/>
  <c r="F34" i="31"/>
  <c r="I34" i="31"/>
  <c r="L34" i="31"/>
  <c r="O34" i="31"/>
  <c r="G34" i="31"/>
  <c r="J34" i="31"/>
  <c r="M34" i="31"/>
  <c r="P34" i="31"/>
  <c r="S33" i="12"/>
  <c r="H34" i="31"/>
  <c r="K34" i="31"/>
  <c r="N34" i="31"/>
  <c r="Q34" i="31"/>
  <c r="AB33" i="32"/>
  <c r="C34" i="32"/>
  <c r="CQ33" i="10"/>
  <c r="F35" i="31"/>
  <c r="I35" i="31"/>
  <c r="L35" i="31"/>
  <c r="O35" i="31"/>
  <c r="E35" i="31"/>
  <c r="G35" i="31"/>
  <c r="J35" i="31"/>
  <c r="M35" i="31"/>
  <c r="P35" i="31"/>
  <c r="H35" i="31"/>
  <c r="K35" i="31"/>
  <c r="N35" i="31"/>
  <c r="Q35" i="31"/>
  <c r="AB34" i="32"/>
  <c r="C35" i="32"/>
  <c r="AB34" i="10"/>
  <c r="F35" i="34" s="1"/>
  <c r="CQ34" i="10"/>
  <c r="F36" i="31"/>
  <c r="I36" i="31"/>
  <c r="L36" i="31"/>
  <c r="O36" i="31"/>
  <c r="G36" i="31"/>
  <c r="J36" i="31"/>
  <c r="M36" i="31"/>
  <c r="P36" i="31"/>
  <c r="H36" i="31"/>
  <c r="K36" i="31"/>
  <c r="N36" i="31"/>
  <c r="Q36" i="31"/>
  <c r="AB35" i="32"/>
  <c r="C36" i="32"/>
  <c r="CQ35" i="10"/>
  <c r="F37" i="31"/>
  <c r="I37" i="31"/>
  <c r="L37" i="31"/>
  <c r="O37" i="31"/>
  <c r="G37" i="31"/>
  <c r="J37" i="31"/>
  <c r="M37" i="31"/>
  <c r="P37" i="31"/>
  <c r="H37" i="31"/>
  <c r="K37" i="31"/>
  <c r="N37" i="31"/>
  <c r="Q37" i="31"/>
  <c r="AB36" i="32"/>
  <c r="C37" i="32"/>
  <c r="CQ36" i="10"/>
  <c r="F38" i="31"/>
  <c r="I38" i="31"/>
  <c r="L38" i="31"/>
  <c r="O38" i="31"/>
  <c r="G38" i="31"/>
  <c r="J38" i="31"/>
  <c r="M38" i="31"/>
  <c r="P38" i="31"/>
  <c r="H38" i="31"/>
  <c r="K38" i="31"/>
  <c r="N38" i="31"/>
  <c r="Q38" i="31"/>
  <c r="AB37" i="32"/>
  <c r="C38" i="32"/>
  <c r="E38" i="32"/>
  <c r="CQ37" i="10"/>
  <c r="F39" i="31"/>
  <c r="I39" i="31"/>
  <c r="L39" i="31"/>
  <c r="O39" i="31"/>
  <c r="E39" i="31"/>
  <c r="G39" i="31"/>
  <c r="J39" i="31"/>
  <c r="M39" i="31"/>
  <c r="P39" i="31"/>
  <c r="H39" i="31"/>
  <c r="K39" i="31"/>
  <c r="N39" i="31"/>
  <c r="Q39" i="31"/>
  <c r="T38" i="32"/>
  <c r="AB38" i="32"/>
  <c r="C39" i="32"/>
  <c r="CQ38" i="10"/>
  <c r="F40" i="31"/>
  <c r="I40" i="31"/>
  <c r="L40" i="31"/>
  <c r="O40" i="31"/>
  <c r="G40" i="31"/>
  <c r="J40" i="31"/>
  <c r="M40" i="31"/>
  <c r="P40" i="31"/>
  <c r="S39" i="12"/>
  <c r="H40" i="31"/>
  <c r="K40" i="31"/>
  <c r="N40" i="31"/>
  <c r="Q40" i="31"/>
  <c r="AB39" i="32"/>
  <c r="C40" i="32"/>
  <c r="CQ39" i="10"/>
  <c r="F41" i="31"/>
  <c r="I41" i="31"/>
  <c r="L41" i="31"/>
  <c r="O41" i="31"/>
  <c r="G41" i="31"/>
  <c r="J41" i="31"/>
  <c r="M41" i="31"/>
  <c r="P41" i="31"/>
  <c r="H41" i="31"/>
  <c r="K41" i="31"/>
  <c r="N41" i="31"/>
  <c r="Q41" i="31"/>
  <c r="AB40" i="32"/>
  <c r="C41" i="32"/>
  <c r="E41" i="32"/>
  <c r="BT40" i="10"/>
  <c r="L41" i="12" s="1"/>
  <c r="CQ40" i="10"/>
  <c r="F42" i="31"/>
  <c r="I42" i="31"/>
  <c r="L42" i="31"/>
  <c r="O42" i="31"/>
  <c r="G42" i="31"/>
  <c r="J42" i="31"/>
  <c r="M42" i="31"/>
  <c r="P42" i="31"/>
  <c r="H42" i="31"/>
  <c r="K42" i="31"/>
  <c r="N42" i="31"/>
  <c r="Q42" i="31"/>
  <c r="AB41" i="32"/>
  <c r="C42" i="32"/>
  <c r="CQ41" i="10"/>
  <c r="F43" i="31"/>
  <c r="I43" i="31"/>
  <c r="L43" i="31"/>
  <c r="O43" i="31"/>
  <c r="E43" i="31"/>
  <c r="G43" i="31"/>
  <c r="J43" i="31"/>
  <c r="M43" i="31"/>
  <c r="P43" i="31"/>
  <c r="H43" i="31"/>
  <c r="K43" i="31"/>
  <c r="N43" i="31"/>
  <c r="Q43" i="31"/>
  <c r="AB42" i="32"/>
  <c r="C43" i="32"/>
  <c r="AB42" i="10"/>
  <c r="F43" i="34" s="1"/>
  <c r="CQ42" i="10"/>
  <c r="F44" i="31"/>
  <c r="I44" i="31"/>
  <c r="L44" i="31"/>
  <c r="O44" i="31"/>
  <c r="G44" i="31"/>
  <c r="J44" i="31"/>
  <c r="M44" i="31"/>
  <c r="P44" i="31"/>
  <c r="H44" i="31"/>
  <c r="K44" i="31"/>
  <c r="N44" i="31"/>
  <c r="Q44" i="31"/>
  <c r="AB43" i="32"/>
  <c r="C44" i="32"/>
  <c r="AW43" i="10"/>
  <c r="G44" i="34" s="1"/>
  <c r="CQ43" i="10"/>
  <c r="F45" i="31"/>
  <c r="I45" i="31"/>
  <c r="L45" i="31"/>
  <c r="O45" i="31"/>
  <c r="G45" i="31"/>
  <c r="J45" i="31"/>
  <c r="M45" i="31"/>
  <c r="P45" i="31"/>
  <c r="H45" i="31"/>
  <c r="K45" i="31"/>
  <c r="N45" i="31"/>
  <c r="Q45" i="31"/>
  <c r="AB44" i="32"/>
  <c r="C45" i="32"/>
  <c r="BT44" i="10"/>
  <c r="L45" i="12" s="1"/>
  <c r="CQ44" i="10"/>
  <c r="F46" i="31"/>
  <c r="I46" i="31"/>
  <c r="L46" i="31"/>
  <c r="O46" i="31"/>
  <c r="G46" i="31"/>
  <c r="J46" i="31"/>
  <c r="M46" i="31"/>
  <c r="P46" i="31"/>
  <c r="S45" i="12"/>
  <c r="H46" i="31"/>
  <c r="K46" i="31"/>
  <c r="N46" i="31"/>
  <c r="Q46" i="31"/>
  <c r="AB45" i="32"/>
  <c r="C46" i="32"/>
  <c r="E46" i="32"/>
  <c r="CQ45" i="10"/>
  <c r="E47" i="31"/>
  <c r="F47" i="31"/>
  <c r="I47" i="31"/>
  <c r="L47" i="31"/>
  <c r="O47" i="31"/>
  <c r="R46" i="32"/>
  <c r="G47" i="31"/>
  <c r="J47" i="31"/>
  <c r="M47" i="31"/>
  <c r="P47" i="31"/>
  <c r="H47" i="31"/>
  <c r="K47" i="31"/>
  <c r="N47" i="31"/>
  <c r="Q47" i="31"/>
  <c r="T46" i="32"/>
  <c r="AB46" i="32"/>
  <c r="C47" i="32"/>
  <c r="AB46" i="10"/>
  <c r="F47" i="34" s="1"/>
  <c r="CQ46" i="10"/>
  <c r="F48" i="31"/>
  <c r="I48" i="31"/>
  <c r="L48" i="31"/>
  <c r="O48" i="31"/>
  <c r="G48" i="31"/>
  <c r="J48" i="31"/>
  <c r="M48" i="31"/>
  <c r="P48" i="31"/>
  <c r="H48" i="31"/>
  <c r="K48" i="31"/>
  <c r="N48" i="31"/>
  <c r="Q48" i="31"/>
  <c r="AB47" i="32"/>
  <c r="C48" i="32"/>
  <c r="AW47" i="10"/>
  <c r="G48" i="34" s="1"/>
  <c r="CQ47" i="10"/>
  <c r="F49" i="31"/>
  <c r="I49" i="31"/>
  <c r="L49" i="31"/>
  <c r="O49" i="31"/>
  <c r="G49" i="31"/>
  <c r="J49" i="31"/>
  <c r="M49" i="31"/>
  <c r="P49" i="31"/>
  <c r="S48" i="12"/>
  <c r="H49" i="31"/>
  <c r="K49" i="31"/>
  <c r="N49" i="31"/>
  <c r="Q49" i="31"/>
  <c r="AB48" i="32"/>
  <c r="C49" i="32"/>
  <c r="CQ48" i="10"/>
  <c r="F50" i="31"/>
  <c r="I50" i="31"/>
  <c r="L50" i="31"/>
  <c r="O50" i="31"/>
  <c r="G50" i="31"/>
  <c r="J50" i="31"/>
  <c r="M50" i="31"/>
  <c r="P50" i="31"/>
  <c r="H50" i="31"/>
  <c r="K50" i="31"/>
  <c r="N50" i="31"/>
  <c r="Q50" i="31"/>
  <c r="AB49" i="32"/>
  <c r="C50" i="32"/>
  <c r="CQ49" i="10"/>
  <c r="E51" i="31"/>
  <c r="F51" i="31"/>
  <c r="I51" i="31"/>
  <c r="L51" i="31"/>
  <c r="O51" i="31"/>
  <c r="G51" i="31"/>
  <c r="J51" i="31"/>
  <c r="M51" i="31"/>
  <c r="P51" i="31"/>
  <c r="H51" i="31"/>
  <c r="K51" i="31"/>
  <c r="N51" i="31"/>
  <c r="Q51" i="31"/>
  <c r="T50" i="32"/>
  <c r="AB50" i="32"/>
  <c r="C51" i="32"/>
  <c r="AB50" i="10"/>
  <c r="F51" i="34" s="1"/>
  <c r="CQ50" i="10"/>
  <c r="F52" i="31"/>
  <c r="I52" i="31"/>
  <c r="L52" i="31"/>
  <c r="O52" i="31"/>
  <c r="R51" i="32"/>
  <c r="G52" i="31"/>
  <c r="J52" i="31"/>
  <c r="M52" i="31"/>
  <c r="P52" i="31"/>
  <c r="H52" i="31"/>
  <c r="K52" i="31"/>
  <c r="N52" i="31"/>
  <c r="Q52" i="31"/>
  <c r="T51" i="32"/>
  <c r="AB51" i="32"/>
  <c r="C52" i="32"/>
  <c r="CQ51" i="10"/>
  <c r="F53" i="31"/>
  <c r="I53" i="31"/>
  <c r="L53" i="31"/>
  <c r="O53" i="31"/>
  <c r="G53" i="31"/>
  <c r="J53" i="31"/>
  <c r="M53" i="31"/>
  <c r="P53" i="31"/>
  <c r="H53" i="31"/>
  <c r="K53" i="31"/>
  <c r="N53" i="31"/>
  <c r="Q53" i="31"/>
  <c r="T52" i="32"/>
  <c r="AB52" i="32"/>
  <c r="C53" i="32"/>
  <c r="CQ52" i="10"/>
  <c r="F54" i="31"/>
  <c r="I54" i="31"/>
  <c r="L54" i="31"/>
  <c r="O54" i="31"/>
  <c r="G54" i="31"/>
  <c r="J54" i="31"/>
  <c r="M54" i="31"/>
  <c r="P54" i="31"/>
  <c r="S53" i="32"/>
  <c r="H54" i="31"/>
  <c r="K54" i="31"/>
  <c r="N54" i="31"/>
  <c r="Q54" i="31"/>
  <c r="AB53" i="32"/>
  <c r="C54" i="32"/>
  <c r="CQ53" i="10"/>
  <c r="F55" i="31"/>
  <c r="I55" i="31"/>
  <c r="L55" i="31"/>
  <c r="O55" i="31"/>
  <c r="G55" i="31"/>
  <c r="J55" i="31"/>
  <c r="M55" i="31"/>
  <c r="P55" i="31"/>
  <c r="S54" i="12"/>
  <c r="H55" i="31"/>
  <c r="K55" i="31"/>
  <c r="N55" i="31"/>
  <c r="Q55" i="31"/>
  <c r="AB54" i="32"/>
  <c r="C55" i="32"/>
  <c r="E56" i="31"/>
  <c r="F56" i="31"/>
  <c r="I56" i="31"/>
  <c r="L56" i="31"/>
  <c r="O56" i="31"/>
  <c r="G56" i="31"/>
  <c r="J56" i="31"/>
  <c r="S55" i="12" s="1"/>
  <c r="M56" i="31"/>
  <c r="P56" i="31"/>
  <c r="H56" i="31"/>
  <c r="K56" i="31"/>
  <c r="N56" i="31"/>
  <c r="Q56" i="31"/>
  <c r="AB55" i="32"/>
  <c r="C56" i="32"/>
  <c r="CQ55" i="10"/>
  <c r="F57" i="31"/>
  <c r="I57" i="31"/>
  <c r="L57" i="31"/>
  <c r="O57" i="31"/>
  <c r="G57" i="31"/>
  <c r="J57" i="31"/>
  <c r="M57" i="31"/>
  <c r="P57" i="31"/>
  <c r="H57" i="31"/>
  <c r="K57" i="31"/>
  <c r="N57" i="31"/>
  <c r="Q57" i="31"/>
  <c r="T56" i="32"/>
  <c r="AB56" i="32"/>
  <c r="EB2" i="28"/>
  <c r="DP2" i="28"/>
  <c r="DJ2" i="28"/>
  <c r="DD2" i="28"/>
  <c r="CX2" i="28"/>
  <c r="CR2" i="28"/>
  <c r="CL2" i="28"/>
  <c r="CF2" i="28"/>
  <c r="BZ2" i="28"/>
  <c r="BT2" i="28"/>
  <c r="BN2" i="28"/>
  <c r="BH2" i="28"/>
  <c r="BB2" i="28"/>
  <c r="AV2" i="28"/>
  <c r="AP2" i="28"/>
  <c r="AJ2" i="28"/>
  <c r="AD2" i="28"/>
  <c r="X2" i="28"/>
  <c r="R2" i="28"/>
  <c r="L2" i="28"/>
  <c r="Q3" i="12"/>
  <c r="A3" i="12"/>
  <c r="A2" i="12"/>
  <c r="A3" i="21"/>
  <c r="G3" i="21"/>
  <c r="A3" i="29"/>
  <c r="I3" i="29"/>
  <c r="AB12" i="12"/>
  <c r="AB13" i="12"/>
  <c r="AB14" i="12"/>
  <c r="AB15" i="12"/>
  <c r="AB16" i="12"/>
  <c r="AB17" i="12"/>
  <c r="AB18" i="12"/>
  <c r="AB19" i="12"/>
  <c r="AB20" i="12"/>
  <c r="AB21" i="12"/>
  <c r="AB22" i="12"/>
  <c r="AB23" i="12"/>
  <c r="AB24" i="12"/>
  <c r="AB25" i="12"/>
  <c r="AB26" i="12"/>
  <c r="AB27" i="12"/>
  <c r="AB28" i="12"/>
  <c r="AB29" i="12"/>
  <c r="AB30" i="12"/>
  <c r="AB31" i="12"/>
  <c r="AB32" i="12"/>
  <c r="AB33" i="12"/>
  <c r="AB34" i="12"/>
  <c r="AB35" i="12"/>
  <c r="AB36" i="12"/>
  <c r="AB37" i="12"/>
  <c r="AB38" i="12"/>
  <c r="AB39" i="12"/>
  <c r="AB40" i="12"/>
  <c r="AB41" i="12"/>
  <c r="AB42" i="12"/>
  <c r="AB43" i="12"/>
  <c r="AB44" i="12"/>
  <c r="AB45" i="12"/>
  <c r="AB46" i="12"/>
  <c r="AB47" i="12"/>
  <c r="AB48" i="12"/>
  <c r="AB49" i="12"/>
  <c r="AB50" i="12"/>
  <c r="AB51" i="12"/>
  <c r="AB52" i="12"/>
  <c r="AB53" i="12"/>
  <c r="AB54" i="12"/>
  <c r="AB55" i="12"/>
  <c r="AB56" i="12"/>
  <c r="AB8" i="12"/>
  <c r="AB9" i="12"/>
  <c r="AB10" i="12"/>
  <c r="AB11" i="12"/>
  <c r="AB7" i="12"/>
  <c r="J10" i="21"/>
  <c r="J11" i="21"/>
  <c r="J12" i="21"/>
  <c r="J13" i="21"/>
  <c r="J14" i="21"/>
  <c r="J15" i="21"/>
  <c r="J16" i="21"/>
  <c r="J17" i="21"/>
  <c r="J18" i="21"/>
  <c r="J19" i="21"/>
  <c r="J20" i="21"/>
  <c r="J21" i="21"/>
  <c r="J22" i="21"/>
  <c r="J23" i="21"/>
  <c r="J24" i="21"/>
  <c r="J25" i="21"/>
  <c r="J26" i="21"/>
  <c r="J27" i="21"/>
  <c r="J28" i="21"/>
  <c r="J29" i="21"/>
  <c r="J30" i="21"/>
  <c r="J31" i="21"/>
  <c r="J32" i="21"/>
  <c r="J33" i="21"/>
  <c r="J34" i="21"/>
  <c r="J35" i="21"/>
  <c r="J36" i="21"/>
  <c r="J37" i="21"/>
  <c r="J38" i="21"/>
  <c r="J39" i="21"/>
  <c r="J40" i="21"/>
  <c r="J41" i="21"/>
  <c r="J42" i="21"/>
  <c r="J43" i="21"/>
  <c r="J44" i="21"/>
  <c r="J45" i="21"/>
  <c r="J46" i="21"/>
  <c r="J47" i="21"/>
  <c r="J48" i="21"/>
  <c r="J49" i="21"/>
  <c r="J50" i="21"/>
  <c r="J51" i="21"/>
  <c r="J52" i="21"/>
  <c r="J53" i="21"/>
  <c r="J54" i="21"/>
  <c r="J6" i="21"/>
  <c r="J7" i="21"/>
  <c r="J8" i="21"/>
  <c r="J9" i="21"/>
  <c r="J5" i="21"/>
  <c r="J10" i="24"/>
  <c r="J11" i="24"/>
  <c r="J12" i="24"/>
  <c r="J13" i="24"/>
  <c r="J14" i="24"/>
  <c r="J15" i="24"/>
  <c r="J16" i="24"/>
  <c r="J17" i="24"/>
  <c r="J18" i="24"/>
  <c r="J19" i="24"/>
  <c r="J20" i="24"/>
  <c r="J21" i="24"/>
  <c r="J22" i="24"/>
  <c r="J23" i="24"/>
  <c r="J24" i="24"/>
  <c r="J25" i="24"/>
  <c r="J26" i="24"/>
  <c r="J27" i="24"/>
  <c r="J28" i="24"/>
  <c r="J29" i="24"/>
  <c r="J30" i="24"/>
  <c r="J31" i="24"/>
  <c r="J32" i="24"/>
  <c r="J33" i="24"/>
  <c r="J34" i="24"/>
  <c r="J35" i="24"/>
  <c r="J36" i="24"/>
  <c r="J37" i="24"/>
  <c r="J38" i="24"/>
  <c r="J39" i="24"/>
  <c r="J40" i="24"/>
  <c r="J41" i="24"/>
  <c r="J42" i="24"/>
  <c r="J43" i="24"/>
  <c r="J44" i="24"/>
  <c r="J45" i="24"/>
  <c r="J46" i="24"/>
  <c r="J47" i="24"/>
  <c r="J48" i="24"/>
  <c r="J49" i="24"/>
  <c r="J50" i="24"/>
  <c r="J51" i="24"/>
  <c r="J52" i="24"/>
  <c r="J53" i="24"/>
  <c r="J54" i="24"/>
  <c r="J6" i="24"/>
  <c r="J7" i="24"/>
  <c r="J8" i="24"/>
  <c r="J9" i="24"/>
  <c r="J5" i="24"/>
  <c r="A3" i="24"/>
  <c r="H1" i="10"/>
  <c r="F9" i="22"/>
  <c r="F11" i="22"/>
  <c r="F13" i="22"/>
  <c r="F15" i="22"/>
  <c r="F17" i="22"/>
  <c r="F10" i="22"/>
  <c r="F12" i="22"/>
  <c r="F14" i="22"/>
  <c r="F16" i="22"/>
  <c r="G9" i="22"/>
  <c r="G11" i="22"/>
  <c r="G13" i="22"/>
  <c r="G15" i="22"/>
  <c r="G17" i="22"/>
  <c r="G10" i="22"/>
  <c r="G12" i="22"/>
  <c r="G14" i="22"/>
  <c r="G16" i="22"/>
  <c r="I9" i="22"/>
  <c r="I10" i="22"/>
  <c r="I11" i="22"/>
  <c r="I12" i="22"/>
  <c r="I13" i="22"/>
  <c r="I14" i="22"/>
  <c r="I15" i="22"/>
  <c r="I16" i="22"/>
  <c r="I17" i="22"/>
  <c r="J9" i="22"/>
  <c r="J10" i="22"/>
  <c r="J11" i="22"/>
  <c r="J12" i="22"/>
  <c r="J13" i="22"/>
  <c r="J14" i="22"/>
  <c r="J15" i="22"/>
  <c r="J16" i="22"/>
  <c r="J17" i="22"/>
  <c r="K9" i="22"/>
  <c r="K10" i="22"/>
  <c r="K11" i="22"/>
  <c r="K12" i="22"/>
  <c r="K13" i="22"/>
  <c r="K14" i="22"/>
  <c r="K15" i="22"/>
  <c r="K16" i="22"/>
  <c r="K17" i="22"/>
  <c r="L9" i="22"/>
  <c r="L10" i="22"/>
  <c r="L11" i="22"/>
  <c r="L12" i="22"/>
  <c r="L13" i="22"/>
  <c r="L14" i="22"/>
  <c r="L15" i="22"/>
  <c r="L16" i="22"/>
  <c r="L17" i="22"/>
  <c r="M9" i="22"/>
  <c r="N9" i="22"/>
  <c r="O9" i="22"/>
  <c r="B9" i="22"/>
  <c r="C9" i="22"/>
  <c r="D9" i="22"/>
  <c r="M10" i="22"/>
  <c r="N10" i="22"/>
  <c r="O10" i="22"/>
  <c r="B10" i="22"/>
  <c r="C10" i="22"/>
  <c r="D10" i="22"/>
  <c r="M11" i="22"/>
  <c r="N11" i="22"/>
  <c r="O11" i="22"/>
  <c r="B11" i="22"/>
  <c r="C11" i="22"/>
  <c r="D11" i="22"/>
  <c r="M12" i="22"/>
  <c r="N12" i="22"/>
  <c r="O12" i="22"/>
  <c r="B12" i="22"/>
  <c r="C12" i="22"/>
  <c r="D12" i="22"/>
  <c r="M13" i="22"/>
  <c r="N13" i="22"/>
  <c r="O13" i="22"/>
  <c r="B13" i="22"/>
  <c r="C13" i="22"/>
  <c r="D13" i="22"/>
  <c r="M14" i="22"/>
  <c r="N14" i="22"/>
  <c r="O14" i="22"/>
  <c r="B14" i="22"/>
  <c r="C14" i="22"/>
  <c r="D14" i="22"/>
  <c r="M15" i="22"/>
  <c r="N15" i="22"/>
  <c r="O15" i="22"/>
  <c r="B15" i="22"/>
  <c r="C15" i="22"/>
  <c r="D15" i="22"/>
  <c r="M16" i="22"/>
  <c r="N16" i="22"/>
  <c r="O16" i="22"/>
  <c r="B16" i="22"/>
  <c r="C16" i="22"/>
  <c r="M17" i="22"/>
  <c r="N17" i="22"/>
  <c r="O17" i="22"/>
  <c r="B17" i="22"/>
  <c r="C17" i="22"/>
  <c r="P15" i="22"/>
  <c r="Q15" i="22"/>
  <c r="P14" i="22"/>
  <c r="Q14" i="22"/>
  <c r="P13" i="22"/>
  <c r="Q13" i="22"/>
  <c r="P12" i="22"/>
  <c r="Q12" i="22"/>
  <c r="P11" i="22"/>
  <c r="Q11" i="22"/>
  <c r="P10" i="22"/>
  <c r="Q10" i="22"/>
  <c r="P9" i="22"/>
  <c r="Q9" i="22"/>
  <c r="P8" i="22"/>
  <c r="Q8" i="22"/>
  <c r="P7" i="22"/>
  <c r="Q7" i="22"/>
  <c r="Z7" i="10"/>
  <c r="AU7" i="10"/>
  <c r="Z8" i="10"/>
  <c r="AU8" i="10"/>
  <c r="Z9" i="10"/>
  <c r="AU9" i="10"/>
  <c r="S5" i="12"/>
  <c r="T5" i="12"/>
  <c r="R5" i="12"/>
  <c r="R4" i="12"/>
  <c r="AI1" i="10"/>
  <c r="AF1" i="10"/>
  <c r="AC1" i="10"/>
  <c r="C8" i="31"/>
  <c r="C9" i="31"/>
  <c r="C10" i="31"/>
  <c r="C11" i="31"/>
  <c r="C12" i="31"/>
  <c r="C13" i="31"/>
  <c r="C14" i="31"/>
  <c r="C15" i="31"/>
  <c r="C16" i="31"/>
  <c r="C17" i="31"/>
  <c r="C18" i="31"/>
  <c r="C19" i="31"/>
  <c r="C20" i="31"/>
  <c r="C21" i="31"/>
  <c r="C22" i="31"/>
  <c r="C23" i="31"/>
  <c r="C24" i="31"/>
  <c r="C25" i="31"/>
  <c r="C26" i="31"/>
  <c r="C27" i="31"/>
  <c r="C28" i="31"/>
  <c r="C29" i="31"/>
  <c r="C30" i="31"/>
  <c r="C31" i="31"/>
  <c r="C32" i="31"/>
  <c r="C33" i="31"/>
  <c r="C34" i="31"/>
  <c r="C35" i="31"/>
  <c r="C36" i="31"/>
  <c r="C37" i="31"/>
  <c r="C38" i="31"/>
  <c r="C39" i="31"/>
  <c r="C40" i="31"/>
  <c r="C41" i="31"/>
  <c r="C42" i="31"/>
  <c r="C43" i="31"/>
  <c r="C44" i="31"/>
  <c r="C45" i="31"/>
  <c r="C46" i="31"/>
  <c r="C47" i="31"/>
  <c r="C48" i="31"/>
  <c r="C49" i="31"/>
  <c r="C50" i="31"/>
  <c r="C51" i="31"/>
  <c r="C52" i="31"/>
  <c r="C53" i="31"/>
  <c r="C54" i="31"/>
  <c r="C55" i="31"/>
  <c r="C56" i="31"/>
  <c r="C57" i="31"/>
  <c r="E35" i="14"/>
  <c r="F3" i="28"/>
  <c r="G3" i="28" s="1"/>
  <c r="H3" i="28" s="1"/>
  <c r="I3" i="28" s="1"/>
  <c r="J3" i="28" s="1"/>
  <c r="L3" i="28" s="1"/>
  <c r="M3" i="28" s="1"/>
  <c r="N3" i="28" s="1"/>
  <c r="O3" i="28" s="1"/>
  <c r="P3" i="28" s="1"/>
  <c r="R3" i="28" s="1"/>
  <c r="S3" i="28" s="1"/>
  <c r="T3" i="28" s="1"/>
  <c r="U3" i="28" s="1"/>
  <c r="V3" i="28" s="1"/>
  <c r="X3" i="28" s="1"/>
  <c r="Y3" i="28" s="1"/>
  <c r="Z3" i="28" s="1"/>
  <c r="AA3" i="28" s="1"/>
  <c r="AB3" i="28" s="1"/>
  <c r="AD3" i="28" s="1"/>
  <c r="AE3" i="28" s="1"/>
  <c r="AF3" i="28" s="1"/>
  <c r="AG3" i="28" s="1"/>
  <c r="AH3" i="28" s="1"/>
  <c r="AJ3" i="28" s="1"/>
  <c r="AK3" i="28" s="1"/>
  <c r="AL3" i="28" s="1"/>
  <c r="AM3" i="28" s="1"/>
  <c r="AN3" i="28" s="1"/>
  <c r="AP3" i="28" s="1"/>
  <c r="AQ3" i="28" s="1"/>
  <c r="AR3" i="28" s="1"/>
  <c r="AS3" i="28" s="1"/>
  <c r="AT3" i="28" s="1"/>
  <c r="AV3" i="28" s="1"/>
  <c r="AW3" i="28" s="1"/>
  <c r="AX3" i="28" s="1"/>
  <c r="AY3" i="28" s="1"/>
  <c r="AZ3" i="28" s="1"/>
  <c r="BB3" i="28" s="1"/>
  <c r="BC3" i="28" s="1"/>
  <c r="BD3" i="28" s="1"/>
  <c r="BE3" i="28" s="1"/>
  <c r="BF3" i="28" s="1"/>
  <c r="BH3" i="28" s="1"/>
  <c r="BI3" i="28" s="1"/>
  <c r="BJ3" i="28" s="1"/>
  <c r="BK3" i="28" s="1"/>
  <c r="BL3" i="28" s="1"/>
  <c r="BN3" i="28" s="1"/>
  <c r="BO3" i="28" s="1"/>
  <c r="BP3" i="28" s="1"/>
  <c r="BQ3" i="28" s="1"/>
  <c r="BR3" i="28" s="1"/>
  <c r="BT3" i="28" s="1"/>
  <c r="BU3" i="28" s="1"/>
  <c r="BV3" i="28" s="1"/>
  <c r="BW3" i="28" s="1"/>
  <c r="BX3" i="28" s="1"/>
  <c r="BZ3" i="28" s="1"/>
  <c r="CA3" i="28" s="1"/>
  <c r="CB3" i="28" s="1"/>
  <c r="CC3" i="28" s="1"/>
  <c r="CD3" i="28" s="1"/>
  <c r="CF3" i="28" s="1"/>
  <c r="CG3" i="28" s="1"/>
  <c r="CH3" i="28" s="1"/>
  <c r="CI3" i="28" s="1"/>
  <c r="CJ3" i="28" s="1"/>
  <c r="CL3" i="28" s="1"/>
  <c r="CM3" i="28" s="1"/>
  <c r="CN3" i="28" s="1"/>
  <c r="CO3" i="28" s="1"/>
  <c r="CP3" i="28" s="1"/>
  <c r="CR3" i="28" s="1"/>
  <c r="CS3" i="28" s="1"/>
  <c r="CT3" i="28" s="1"/>
  <c r="CU3" i="28" s="1"/>
  <c r="CV3" i="28" s="1"/>
  <c r="CX3" i="28" s="1"/>
  <c r="CY3" i="28" s="1"/>
  <c r="CZ3" i="28" s="1"/>
  <c r="DA3" i="28" s="1"/>
  <c r="DB3" i="28" s="1"/>
  <c r="DD3" i="28" s="1"/>
  <c r="DE3" i="28" s="1"/>
  <c r="DF3" i="28" s="1"/>
  <c r="DG3" i="28" s="1"/>
  <c r="DH3" i="28" s="1"/>
  <c r="DJ3" i="28" s="1"/>
  <c r="DK3" i="28" s="1"/>
  <c r="DL3" i="28" s="1"/>
  <c r="DM3" i="28" s="1"/>
  <c r="DN3" i="28" s="1"/>
  <c r="DP3" i="28" s="1"/>
  <c r="DQ3" i="28" s="1"/>
  <c r="DR3" i="28" s="1"/>
  <c r="DS3" i="28" s="1"/>
  <c r="DT3" i="28" s="1"/>
  <c r="DV3" i="28" s="1"/>
  <c r="DW3" i="28" s="1"/>
  <c r="DX3" i="28" s="1"/>
  <c r="DY3" i="28" s="1"/>
  <c r="DZ3" i="28" s="1"/>
  <c r="EB3" i="28" s="1"/>
  <c r="EC3" i="28" s="1"/>
  <c r="ED3" i="28" s="1"/>
  <c r="EE3" i="28" s="1"/>
  <c r="EF3" i="28" s="1"/>
  <c r="F3" i="25"/>
  <c r="G3" i="25" s="1"/>
  <c r="H3" i="25" s="1"/>
  <c r="I3" i="25" s="1"/>
  <c r="J3" i="25" s="1"/>
  <c r="L3" i="25" s="1"/>
  <c r="M3" i="25" s="1"/>
  <c r="N3" i="25" s="1"/>
  <c r="O3" i="25" s="1"/>
  <c r="P3" i="25" s="1"/>
  <c r="R3" i="25" s="1"/>
  <c r="S3" i="25" s="1"/>
  <c r="T3" i="25" s="1"/>
  <c r="U3" i="25" s="1"/>
  <c r="V3" i="25" s="1"/>
  <c r="X3" i="25" s="1"/>
  <c r="Y3" i="25" s="1"/>
  <c r="Z3" i="25" s="1"/>
  <c r="AA3" i="25" s="1"/>
  <c r="AB3" i="25" s="1"/>
  <c r="AD3" i="25" s="1"/>
  <c r="AE3" i="25" s="1"/>
  <c r="AF3" i="25" s="1"/>
  <c r="AG3" i="25" s="1"/>
  <c r="AH3" i="25" s="1"/>
  <c r="AJ3" i="25" s="1"/>
  <c r="AK3" i="25" s="1"/>
  <c r="AL3" i="25" s="1"/>
  <c r="AM3" i="25" s="1"/>
  <c r="AN3" i="25" s="1"/>
  <c r="AP3" i="25" s="1"/>
  <c r="AQ3" i="25" s="1"/>
  <c r="AR3" i="25" s="1"/>
  <c r="AS3" i="25" s="1"/>
  <c r="AT3" i="25" s="1"/>
  <c r="AV3" i="25" s="1"/>
  <c r="AW3" i="25" s="1"/>
  <c r="AX3" i="25" s="1"/>
  <c r="AY3" i="25" s="1"/>
  <c r="AZ3" i="25" s="1"/>
  <c r="BB3" i="25" s="1"/>
  <c r="BC3" i="25" s="1"/>
  <c r="BD3" i="25" s="1"/>
  <c r="BE3" i="25" s="1"/>
  <c r="BF3" i="25" s="1"/>
  <c r="BH3" i="25" s="1"/>
  <c r="BI3" i="25" s="1"/>
  <c r="BJ3" i="25" s="1"/>
  <c r="BK3" i="25" s="1"/>
  <c r="BL3" i="25" s="1"/>
  <c r="BN3" i="25" s="1"/>
  <c r="BO3" i="25" s="1"/>
  <c r="BP3" i="25" s="1"/>
  <c r="BQ3" i="25" s="1"/>
  <c r="BR3" i="25" s="1"/>
  <c r="BT3" i="25" s="1"/>
  <c r="BU3" i="25" s="1"/>
  <c r="BV3" i="25" s="1"/>
  <c r="BW3" i="25" s="1"/>
  <c r="BX3" i="25" s="1"/>
  <c r="BZ3" i="25" s="1"/>
  <c r="CA3" i="25" s="1"/>
  <c r="CB3" i="25" s="1"/>
  <c r="CC3" i="25" s="1"/>
  <c r="CD3" i="25" s="1"/>
  <c r="CF3" i="25" s="1"/>
  <c r="CG3" i="25" s="1"/>
  <c r="CH3" i="25" s="1"/>
  <c r="CI3" i="25" s="1"/>
  <c r="CJ3" i="25" s="1"/>
  <c r="CL3" i="25" s="1"/>
  <c r="CM3" i="25" s="1"/>
  <c r="CN3" i="25" s="1"/>
  <c r="CO3" i="25" s="1"/>
  <c r="CP3" i="25" s="1"/>
  <c r="CR3" i="25" s="1"/>
  <c r="CS3" i="25" s="1"/>
  <c r="CT3" i="25" s="1"/>
  <c r="CU3" i="25" s="1"/>
  <c r="CV3" i="25" s="1"/>
  <c r="CX3" i="25" s="1"/>
  <c r="CY3" i="25" s="1"/>
  <c r="CZ3" i="25" s="1"/>
  <c r="DA3" i="25" s="1"/>
  <c r="DB3" i="25" s="1"/>
  <c r="DD3" i="25" s="1"/>
  <c r="DE3" i="25" s="1"/>
  <c r="DF3" i="25" s="1"/>
  <c r="DG3" i="25" s="1"/>
  <c r="DH3" i="25" s="1"/>
  <c r="DJ3" i="25" s="1"/>
  <c r="DK3" i="25" s="1"/>
  <c r="DL3" i="25" s="1"/>
  <c r="DM3" i="25" s="1"/>
  <c r="DN3" i="25" s="1"/>
  <c r="DP3" i="25" s="1"/>
  <c r="DQ3" i="25" s="1"/>
  <c r="DR3" i="25" s="1"/>
  <c r="DS3" i="25" s="1"/>
  <c r="DT3" i="25" s="1"/>
  <c r="DV3" i="25" s="1"/>
  <c r="DW3" i="25" s="1"/>
  <c r="DX3" i="25" s="1"/>
  <c r="DY3" i="25" s="1"/>
  <c r="DZ3" i="25" s="1"/>
  <c r="EB3" i="25" s="1"/>
  <c r="EC3" i="25" s="1"/>
  <c r="ED3" i="25" s="1"/>
  <c r="EE3" i="25" s="1"/>
  <c r="EF3" i="25" s="1"/>
  <c r="C60" i="21"/>
  <c r="E60" i="21" s="1"/>
  <c r="C61" i="21"/>
  <c r="K61" i="21" s="1"/>
  <c r="E64" i="21"/>
  <c r="K64" i="21" s="1"/>
  <c r="E68" i="21"/>
  <c r="K68" i="21" s="1"/>
  <c r="E67" i="21"/>
  <c r="K67" i="21" s="1"/>
  <c r="A43" i="22"/>
  <c r="L40" i="22"/>
  <c r="A40" i="22"/>
  <c r="L39" i="22"/>
  <c r="A39" i="22"/>
  <c r="A34" i="22"/>
  <c r="A33" i="22"/>
  <c r="B36" i="14"/>
  <c r="P17" i="22"/>
  <c r="Q17" i="22"/>
  <c r="P16" i="22"/>
  <c r="Q16" i="22"/>
  <c r="R6" i="22"/>
  <c r="R7" i="22"/>
  <c r="R8" i="22"/>
  <c r="R9" i="22"/>
  <c r="R10" i="22"/>
  <c r="R11" i="22"/>
  <c r="R12" i="22"/>
  <c r="R13" i="22"/>
  <c r="R14" i="22"/>
  <c r="R15" i="22"/>
  <c r="R16" i="22"/>
  <c r="R17" i="22"/>
  <c r="A17" i="22"/>
  <c r="A16" i="22"/>
  <c r="D2" i="25"/>
  <c r="D2" i="28" s="1"/>
  <c r="A1" i="21"/>
  <c r="G2" i="21"/>
  <c r="A2" i="21"/>
  <c r="I4" i="21"/>
  <c r="B5" i="21"/>
  <c r="B6" i="21"/>
  <c r="B7" i="21"/>
  <c r="B8" i="21"/>
  <c r="D8" i="21"/>
  <c r="B9" i="21"/>
  <c r="B10" i="21"/>
  <c r="D10" i="21"/>
  <c r="B11" i="21"/>
  <c r="B12" i="21"/>
  <c r="D12" i="21"/>
  <c r="B13" i="21"/>
  <c r="B14" i="21"/>
  <c r="B15" i="21"/>
  <c r="B16" i="21"/>
  <c r="D16" i="21"/>
  <c r="B17" i="21"/>
  <c r="D17" i="21"/>
  <c r="B18" i="21"/>
  <c r="B19" i="21"/>
  <c r="D19" i="21"/>
  <c r="B20" i="21"/>
  <c r="B21" i="21"/>
  <c r="B22" i="21"/>
  <c r="B23" i="21"/>
  <c r="B24" i="21"/>
  <c r="B25" i="21"/>
  <c r="B26" i="21"/>
  <c r="B27" i="21"/>
  <c r="B28" i="21"/>
  <c r="B29" i="21"/>
  <c r="D29" i="21"/>
  <c r="B30" i="21"/>
  <c r="B31" i="21"/>
  <c r="B32" i="21"/>
  <c r="B33" i="21"/>
  <c r="B34" i="21"/>
  <c r="B35" i="21"/>
  <c r="B36" i="21"/>
  <c r="D36" i="21"/>
  <c r="B37" i="21"/>
  <c r="B38" i="21"/>
  <c r="B39" i="21"/>
  <c r="B40" i="21"/>
  <c r="D40" i="21"/>
  <c r="B41" i="21"/>
  <c r="D41" i="21"/>
  <c r="B42" i="21"/>
  <c r="B43" i="21"/>
  <c r="B44" i="21"/>
  <c r="D44" i="21"/>
  <c r="B45" i="21"/>
  <c r="B46" i="21"/>
  <c r="B47" i="21"/>
  <c r="B48" i="21"/>
  <c r="B49" i="21"/>
  <c r="B50" i="21"/>
  <c r="B51" i="21"/>
  <c r="D51" i="21"/>
  <c r="B52" i="21"/>
  <c r="B53" i="21"/>
  <c r="D53" i="21"/>
  <c r="B54" i="21"/>
  <c r="C58" i="21"/>
  <c r="E58" i="21"/>
  <c r="K58" i="21"/>
  <c r="A2" i="29"/>
  <c r="H2" i="29"/>
  <c r="C5" i="29"/>
  <c r="C6" i="29"/>
  <c r="C7" i="29"/>
  <c r="C8" i="29"/>
  <c r="C9" i="29"/>
  <c r="C10" i="29"/>
  <c r="C11" i="29"/>
  <c r="C12" i="29"/>
  <c r="C13" i="29"/>
  <c r="C14" i="29"/>
  <c r="C15" i="29"/>
  <c r="C16" i="29"/>
  <c r="C17" i="29"/>
  <c r="C18" i="29"/>
  <c r="C19" i="29"/>
  <c r="C20" i="29"/>
  <c r="C21" i="29"/>
  <c r="C22" i="29"/>
  <c r="C23" i="29"/>
  <c r="C24" i="29"/>
  <c r="C25" i="29"/>
  <c r="C26" i="29"/>
  <c r="C27" i="29"/>
  <c r="C28" i="29"/>
  <c r="C29" i="29"/>
  <c r="C30" i="29"/>
  <c r="C31" i="29"/>
  <c r="C32" i="29"/>
  <c r="C33" i="29"/>
  <c r="C34" i="29"/>
  <c r="C35" i="29"/>
  <c r="C36" i="29"/>
  <c r="C37" i="29"/>
  <c r="C38" i="29"/>
  <c r="C39" i="29"/>
  <c r="C40" i="29"/>
  <c r="C41" i="29"/>
  <c r="C42" i="29"/>
  <c r="C43" i="29"/>
  <c r="C44" i="29"/>
  <c r="C45" i="29"/>
  <c r="C46" i="29"/>
  <c r="C47" i="29"/>
  <c r="C48" i="29"/>
  <c r="C49" i="29"/>
  <c r="C50" i="29"/>
  <c r="C51" i="29"/>
  <c r="C52" i="29"/>
  <c r="C53" i="29"/>
  <c r="C54" i="29"/>
  <c r="D57" i="29"/>
  <c r="A2" i="24"/>
  <c r="F2" i="24"/>
  <c r="F4" i="24"/>
  <c r="I4" i="24"/>
  <c r="C5" i="24"/>
  <c r="C6" i="24"/>
  <c r="C7" i="24"/>
  <c r="C8" i="24"/>
  <c r="C9" i="24"/>
  <c r="C10" i="24"/>
  <c r="C11" i="24"/>
  <c r="C12" i="24"/>
  <c r="C13" i="24"/>
  <c r="C14" i="24"/>
  <c r="C15" i="24"/>
  <c r="C16" i="24"/>
  <c r="C17" i="24"/>
  <c r="C18" i="24"/>
  <c r="C19" i="24"/>
  <c r="C20" i="24"/>
  <c r="C21" i="24"/>
  <c r="C22" i="24"/>
  <c r="C23" i="24"/>
  <c r="C24" i="24"/>
  <c r="C25" i="24"/>
  <c r="C26" i="24"/>
  <c r="C27" i="24"/>
  <c r="C28" i="24"/>
  <c r="C29" i="24"/>
  <c r="C30" i="24"/>
  <c r="C31" i="24"/>
  <c r="C32" i="24"/>
  <c r="C33" i="24"/>
  <c r="C34" i="24"/>
  <c r="C35" i="24"/>
  <c r="C36" i="24"/>
  <c r="C37" i="24"/>
  <c r="C38" i="24"/>
  <c r="C39" i="24"/>
  <c r="C40" i="24"/>
  <c r="C41" i="24"/>
  <c r="C42" i="24"/>
  <c r="C43" i="24"/>
  <c r="C44" i="24"/>
  <c r="C45" i="24"/>
  <c r="C46" i="24"/>
  <c r="C47" i="24"/>
  <c r="C48" i="24"/>
  <c r="C49" i="24"/>
  <c r="C50" i="24"/>
  <c r="C51" i="24"/>
  <c r="C52" i="24"/>
  <c r="C53" i="24"/>
  <c r="C54" i="24"/>
  <c r="D57" i="24"/>
  <c r="R2" i="22"/>
  <c r="A3" i="22"/>
  <c r="F4" i="22"/>
  <c r="P4" i="22"/>
  <c r="Q4" i="22"/>
  <c r="C5" i="22"/>
  <c r="D5" i="22"/>
  <c r="E5" i="22"/>
  <c r="F5" i="22"/>
  <c r="F20" i="22" s="1"/>
  <c r="G5" i="22"/>
  <c r="G20" i="22" s="1"/>
  <c r="H5" i="22"/>
  <c r="H20" i="22" s="1"/>
  <c r="I5" i="22"/>
  <c r="I20" i="22" s="1"/>
  <c r="J5" i="22"/>
  <c r="J20" i="22" s="1"/>
  <c r="K5" i="22"/>
  <c r="K20" i="22" s="1"/>
  <c r="L5" i="22"/>
  <c r="L20" i="22" s="1"/>
  <c r="M5" i="22"/>
  <c r="M20" i="22" s="1"/>
  <c r="N5" i="22"/>
  <c r="N20" i="22" s="1"/>
  <c r="O5" i="22"/>
  <c r="O20" i="22" s="1"/>
  <c r="A6" i="22"/>
  <c r="W8" i="22"/>
  <c r="A7" i="22"/>
  <c r="V9" i="22"/>
  <c r="A8" i="22"/>
  <c r="V10" i="22"/>
  <c r="A9" i="22"/>
  <c r="V11" i="22"/>
  <c r="A10" i="22"/>
  <c r="V12" i="22"/>
  <c r="A11" i="22"/>
  <c r="V13" i="22"/>
  <c r="A12" i="22"/>
  <c r="V14" i="22"/>
  <c r="A13" i="22"/>
  <c r="V15" i="22"/>
  <c r="A14" i="22"/>
  <c r="V16" i="22"/>
  <c r="A15" i="22"/>
  <c r="V17" i="22"/>
  <c r="V18" i="22"/>
  <c r="C20" i="22"/>
  <c r="D20" i="22"/>
  <c r="E20" i="22"/>
  <c r="A21" i="22"/>
  <c r="Y4" i="12"/>
  <c r="AA4" i="12"/>
  <c r="C7" i="12"/>
  <c r="C8" i="12"/>
  <c r="E8" i="12"/>
  <c r="C9" i="12"/>
  <c r="C10" i="12"/>
  <c r="E10" i="12"/>
  <c r="C11" i="12"/>
  <c r="C12" i="12"/>
  <c r="C13" i="12"/>
  <c r="C14" i="12"/>
  <c r="C15" i="12"/>
  <c r="C16" i="12"/>
  <c r="C17" i="12"/>
  <c r="C18" i="12"/>
  <c r="E18" i="12"/>
  <c r="C19" i="12"/>
  <c r="E19" i="12"/>
  <c r="C20" i="12"/>
  <c r="C21" i="12"/>
  <c r="E21" i="12"/>
  <c r="C22" i="12"/>
  <c r="C23" i="12"/>
  <c r="C24" i="12"/>
  <c r="E24" i="12"/>
  <c r="C25" i="12"/>
  <c r="C26" i="12"/>
  <c r="C27" i="12"/>
  <c r="C28" i="12"/>
  <c r="C29" i="12"/>
  <c r="C30" i="12"/>
  <c r="C31" i="12"/>
  <c r="C32" i="12"/>
  <c r="C33" i="12"/>
  <c r="C34" i="12"/>
  <c r="C35" i="12"/>
  <c r="C36" i="12"/>
  <c r="C37" i="12"/>
  <c r="C38" i="12"/>
  <c r="E38" i="12"/>
  <c r="C39" i="12"/>
  <c r="C40" i="12"/>
  <c r="C41" i="12"/>
  <c r="C42" i="12"/>
  <c r="E42" i="12"/>
  <c r="C43" i="12"/>
  <c r="C44" i="12"/>
  <c r="C45" i="12"/>
  <c r="C46" i="12"/>
  <c r="E46" i="12"/>
  <c r="C47" i="12"/>
  <c r="C48" i="12"/>
  <c r="C49" i="12"/>
  <c r="C50" i="12"/>
  <c r="E50" i="12"/>
  <c r="C51" i="12"/>
  <c r="C52" i="12"/>
  <c r="C53" i="12"/>
  <c r="E53" i="12"/>
  <c r="C54" i="12"/>
  <c r="C55" i="12"/>
  <c r="E55" i="12"/>
  <c r="C56" i="12"/>
  <c r="A34" i="20"/>
  <c r="A2" i="28"/>
  <c r="B2" i="28"/>
  <c r="C2" i="28"/>
  <c r="A6" i="28"/>
  <c r="A2" i="25"/>
  <c r="B2" i="25"/>
  <c r="C2" i="25"/>
  <c r="EI57" i="25"/>
  <c r="EI58" i="25"/>
  <c r="EI59" i="25"/>
  <c r="EI60" i="25"/>
  <c r="EI61" i="25"/>
  <c r="EI62" i="25"/>
  <c r="EI63" i="25"/>
  <c r="EI64" i="25"/>
  <c r="EI65" i="25"/>
  <c r="EI66" i="25"/>
  <c r="EI67" i="25"/>
  <c r="EI68" i="25"/>
  <c r="EI69" i="25"/>
  <c r="EI70" i="25"/>
  <c r="EI71" i="25"/>
  <c r="EI72" i="25"/>
  <c r="EI73" i="25"/>
  <c r="EI74" i="25"/>
  <c r="EI75" i="25"/>
  <c r="G2" i="10"/>
  <c r="AZ2" i="10"/>
  <c r="CW2" i="10"/>
  <c r="Z6" i="10"/>
  <c r="AU6" i="10"/>
  <c r="BR6" i="10"/>
  <c r="Z10" i="10"/>
  <c r="AU10" i="10"/>
  <c r="Z11" i="10"/>
  <c r="AU11" i="10"/>
  <c r="BR11" i="10"/>
  <c r="Z12" i="10"/>
  <c r="AU12" i="10"/>
  <c r="Z13" i="10"/>
  <c r="AU13" i="10"/>
  <c r="Z14" i="10"/>
  <c r="AU14" i="10"/>
  <c r="Z15" i="10"/>
  <c r="AU15" i="10"/>
  <c r="Z16" i="10"/>
  <c r="AU16" i="10"/>
  <c r="BR16" i="10"/>
  <c r="Z17" i="10"/>
  <c r="AU17" i="10"/>
  <c r="Z18" i="10"/>
  <c r="AU18" i="10"/>
  <c r="Z19" i="10"/>
  <c r="AU19" i="10"/>
  <c r="Z20" i="10"/>
  <c r="AU20" i="10"/>
  <c r="Z21" i="10"/>
  <c r="AU21" i="10"/>
  <c r="BR21" i="10"/>
  <c r="Z22" i="10"/>
  <c r="AU22" i="10"/>
  <c r="Z23" i="10"/>
  <c r="AU23" i="10"/>
  <c r="Z24" i="10"/>
  <c r="AU24" i="10"/>
  <c r="Z25" i="10"/>
  <c r="AU25" i="10"/>
  <c r="Z26" i="10"/>
  <c r="AU26" i="10"/>
  <c r="BR26" i="10"/>
  <c r="Z27" i="10"/>
  <c r="AU27" i="10"/>
  <c r="Z28" i="10"/>
  <c r="AU28" i="10"/>
  <c r="Z29" i="10"/>
  <c r="AU29" i="10"/>
  <c r="Z30" i="10"/>
  <c r="AU30" i="10"/>
  <c r="Z31" i="10"/>
  <c r="AU31" i="10"/>
  <c r="BR31" i="10"/>
  <c r="Z32" i="10"/>
  <c r="AU32" i="10"/>
  <c r="Z33" i="10"/>
  <c r="AU33" i="10"/>
  <c r="Z34" i="10"/>
  <c r="AU34" i="10"/>
  <c r="Z35" i="10"/>
  <c r="AU35" i="10"/>
  <c r="Z36" i="10"/>
  <c r="AU36" i="10"/>
  <c r="BR36" i="10"/>
  <c r="Z37" i="10"/>
  <c r="AU37" i="10"/>
  <c r="Z38" i="10"/>
  <c r="AU38" i="10"/>
  <c r="Z39" i="10"/>
  <c r="AU39" i="10"/>
  <c r="Z40" i="10"/>
  <c r="AU40" i="10"/>
  <c r="Z41" i="10"/>
  <c r="AU41" i="10"/>
  <c r="BR41" i="10"/>
  <c r="Z42" i="10"/>
  <c r="AU42" i="10"/>
  <c r="Z43" i="10"/>
  <c r="AU43" i="10"/>
  <c r="Z44" i="10"/>
  <c r="AU44" i="10"/>
  <c r="Z45" i="10"/>
  <c r="AU45" i="10"/>
  <c r="Z46" i="10"/>
  <c r="AU46" i="10"/>
  <c r="BR46" i="10"/>
  <c r="Z47" i="10"/>
  <c r="AU47" i="10"/>
  <c r="Z48" i="10"/>
  <c r="AU48" i="10"/>
  <c r="Z49" i="10"/>
  <c r="AU49" i="10"/>
  <c r="Z50" i="10"/>
  <c r="AU50" i="10"/>
  <c r="Z51" i="10"/>
  <c r="AU51" i="10"/>
  <c r="BR51" i="10"/>
  <c r="Z52" i="10"/>
  <c r="AU52" i="10"/>
  <c r="Z53" i="10"/>
  <c r="AU53" i="10"/>
  <c r="Z54" i="10"/>
  <c r="AU54" i="10"/>
  <c r="Z55" i="10"/>
  <c r="AU55" i="10"/>
  <c r="CD73" i="10"/>
  <c r="Y15" i="14"/>
  <c r="B27" i="14"/>
  <c r="B28" i="14"/>
  <c r="E29" i="14"/>
  <c r="B29" i="14"/>
  <c r="E30" i="14"/>
  <c r="B30" i="14"/>
  <c r="E31" i="14"/>
  <c r="T2" i="32"/>
  <c r="T2" i="12"/>
  <c r="J2" i="24"/>
  <c r="K2" i="21"/>
  <c r="J2" i="29"/>
  <c r="O5" i="28"/>
  <c r="D19" i="30"/>
  <c r="E19" i="30" s="1"/>
  <c r="T42" i="32"/>
  <c r="T40" i="32"/>
  <c r="S40" i="32"/>
  <c r="T37" i="32"/>
  <c r="T35" i="32"/>
  <c r="T34" i="12"/>
  <c r="T33" i="12"/>
  <c r="T31" i="12"/>
  <c r="T30" i="12"/>
  <c r="T28" i="32"/>
  <c r="S28" i="12"/>
  <c r="T22" i="12"/>
  <c r="D12" i="30"/>
  <c r="E12" i="30" s="1"/>
  <c r="D34" i="30"/>
  <c r="E34" i="30" s="1"/>
  <c r="D53" i="30"/>
  <c r="E53" i="30" s="1"/>
  <c r="D55" i="30"/>
  <c r="E55" i="30" s="1"/>
  <c r="I54" i="12"/>
  <c r="D18" i="30"/>
  <c r="E18" i="30" s="1"/>
  <c r="D22" i="30"/>
  <c r="E22" i="30" s="1"/>
  <c r="D38" i="30"/>
  <c r="E38" i="30" s="1"/>
  <c r="D45" i="30"/>
  <c r="E45" i="30" s="1"/>
  <c r="D50" i="30"/>
  <c r="E50" i="30" s="1"/>
  <c r="D21" i="30"/>
  <c r="E21" i="30" s="1"/>
  <c r="T5" i="25"/>
  <c r="Z5" i="25"/>
  <c r="AF5" i="25"/>
  <c r="AL5" i="25"/>
  <c r="AR5" i="25"/>
  <c r="AX5" i="25"/>
  <c r="BD5" i="25"/>
  <c r="BJ5" i="25"/>
  <c r="BP5" i="25"/>
  <c r="BV5" i="25"/>
  <c r="CB5" i="25"/>
  <c r="CH5" i="25"/>
  <c r="CN5" i="25"/>
  <c r="CT5" i="25"/>
  <c r="CZ5" i="25"/>
  <c r="DF5" i="25"/>
  <c r="DL5" i="25"/>
  <c r="DR5" i="25"/>
  <c r="DX5" i="25"/>
  <c r="BT18" i="10"/>
  <c r="L19" i="12" s="1"/>
  <c r="CO18" i="10"/>
  <c r="BT26" i="10"/>
  <c r="L27" i="12" s="1"/>
  <c r="CO26" i="10"/>
  <c r="BT34" i="10"/>
  <c r="L35" i="12" s="1"/>
  <c r="CO34" i="10"/>
  <c r="BT42" i="10"/>
  <c r="L43" i="12" s="1"/>
  <c r="CO42" i="10"/>
  <c r="BT50" i="10"/>
  <c r="L51" i="12" s="1"/>
  <c r="CO50" i="10"/>
  <c r="AW21" i="10"/>
  <c r="G22" i="34" s="1"/>
  <c r="AW29" i="10"/>
  <c r="G30" i="34" s="1"/>
  <c r="AW37" i="10"/>
  <c r="G38" i="34" s="1"/>
  <c r="I46" i="12"/>
  <c r="AW45" i="10"/>
  <c r="G46" i="34" s="1"/>
  <c r="AW53" i="10"/>
  <c r="G54" i="34" s="1"/>
  <c r="AB24" i="10"/>
  <c r="F25" i="34" s="1"/>
  <c r="AB32" i="10"/>
  <c r="F33" i="34" s="1"/>
  <c r="AB40" i="10"/>
  <c r="F41" i="34" s="1"/>
  <c r="AB48" i="10"/>
  <c r="F49" i="34" s="1"/>
  <c r="BT53" i="10"/>
  <c r="L54" i="12" s="1"/>
  <c r="CO53" i="10"/>
  <c r="CN50" i="10"/>
  <c r="M51" i="12" s="1"/>
  <c r="BT49" i="10"/>
  <c r="L50" i="12" s="1"/>
  <c r="CO49" i="10"/>
  <c r="BT47" i="10"/>
  <c r="L48" i="12" s="1"/>
  <c r="CO47" i="10"/>
  <c r="AW46" i="10"/>
  <c r="G47" i="34" s="1"/>
  <c r="BT45" i="10"/>
  <c r="L46" i="12" s="1"/>
  <c r="CO45" i="10"/>
  <c r="AW44" i="10"/>
  <c r="G45" i="34" s="1"/>
  <c r="BT43" i="10"/>
  <c r="L44" i="12" s="1"/>
  <c r="CO43" i="10"/>
  <c r="AW42" i="10"/>
  <c r="G43" i="34" s="1"/>
  <c r="BT41" i="10"/>
  <c r="L42" i="12" s="1"/>
  <c r="CO41" i="10"/>
  <c r="AW40" i="10"/>
  <c r="G41" i="34" s="1"/>
  <c r="BT37" i="10"/>
  <c r="L38" i="12" s="1"/>
  <c r="CO37" i="10"/>
  <c r="M35" i="32"/>
  <c r="CN34" i="10"/>
  <c r="M35" i="12" s="1"/>
  <c r="AW32" i="10"/>
  <c r="G33" i="34" s="1"/>
  <c r="AB31" i="10"/>
  <c r="F32" i="34" s="1"/>
  <c r="M32" i="32"/>
  <c r="CN31" i="10"/>
  <c r="M32" i="12" s="1"/>
  <c r="AB29" i="10"/>
  <c r="F30" i="34" s="1"/>
  <c r="M30" i="32"/>
  <c r="CN29" i="10"/>
  <c r="M30" i="12" s="1"/>
  <c r="AW26" i="10"/>
  <c r="G27" i="34" s="1"/>
  <c r="CN24" i="10"/>
  <c r="M25" i="12" s="1"/>
  <c r="CO24" i="10"/>
  <c r="BT23" i="10"/>
  <c r="L24" i="12" s="1"/>
  <c r="CO23" i="10"/>
  <c r="BT21" i="10"/>
  <c r="L22" i="12" s="1"/>
  <c r="CO21" i="10"/>
  <c r="CN18" i="10"/>
  <c r="M19" i="12" s="1"/>
  <c r="BT48" i="10"/>
  <c r="L49" i="12" s="1"/>
  <c r="CO48" i="10"/>
  <c r="AW19" i="10"/>
  <c r="G20" i="34" s="1"/>
  <c r="AW35" i="10"/>
  <c r="G36" i="34" s="1"/>
  <c r="AW51" i="10"/>
  <c r="G52" i="34" s="1"/>
  <c r="AB22" i="10"/>
  <c r="F23" i="34" s="1"/>
  <c r="AB38" i="10"/>
  <c r="F39" i="34" s="1"/>
  <c r="AB39" i="10"/>
  <c r="F40" i="34" s="1"/>
  <c r="CN39" i="10"/>
  <c r="M40" i="12" s="1"/>
  <c r="AW54" i="10"/>
  <c r="G55" i="34" s="1"/>
  <c r="CN52" i="10"/>
  <c r="M53" i="12" s="1"/>
  <c r="AW48" i="10"/>
  <c r="G49" i="34" s="1"/>
  <c r="BT55" i="10"/>
  <c r="L56" i="12" s="1"/>
  <c r="CO55" i="10"/>
  <c r="BT51" i="10"/>
  <c r="L52" i="12" s="1"/>
  <c r="CO51" i="10"/>
  <c r="M39" i="32"/>
  <c r="CN38" i="10"/>
  <c r="M39" i="12" s="1"/>
  <c r="AW36" i="10"/>
  <c r="G37" i="34" s="1"/>
  <c r="AB35" i="10"/>
  <c r="F36" i="34" s="1"/>
  <c r="M36" i="32"/>
  <c r="CN35" i="10"/>
  <c r="M36" i="12" s="1"/>
  <c r="AB33" i="10"/>
  <c r="F34" i="34" s="1"/>
  <c r="M34" i="32"/>
  <c r="CN33" i="10"/>
  <c r="M34" i="12" s="1"/>
  <c r="AW30" i="10"/>
  <c r="G31" i="34" s="1"/>
  <c r="BT27" i="10"/>
  <c r="L28" i="12" s="1"/>
  <c r="CO27" i="10"/>
  <c r="BT25" i="10"/>
  <c r="L26" i="12" s="1"/>
  <c r="CO25" i="10"/>
  <c r="CN22" i="10"/>
  <c r="M23" i="12" s="1"/>
  <c r="AW20" i="10"/>
  <c r="G21" i="34" s="1"/>
  <c r="AB19" i="10"/>
  <c r="F20" i="34" s="1"/>
  <c r="M20" i="32"/>
  <c r="CN19" i="10"/>
  <c r="M20" i="12" s="1"/>
  <c r="BT22" i="10"/>
  <c r="L23" i="12" s="1"/>
  <c r="CO22" i="10"/>
  <c r="BT30" i="10"/>
  <c r="L31" i="12" s="1"/>
  <c r="CO30" i="10"/>
  <c r="BT38" i="10"/>
  <c r="L39" i="12" s="1"/>
  <c r="CO38" i="10"/>
  <c r="BT46" i="10"/>
  <c r="L47" i="12" s="1"/>
  <c r="CO46" i="10"/>
  <c r="AW25" i="10"/>
  <c r="G26" i="34" s="1"/>
  <c r="AW33" i="10"/>
  <c r="G34" i="34" s="1"/>
  <c r="AW41" i="10"/>
  <c r="G42" i="34" s="1"/>
  <c r="AW49" i="10"/>
  <c r="G50" i="34" s="1"/>
  <c r="AB20" i="10"/>
  <c r="F21" i="34" s="1"/>
  <c r="AB36" i="10"/>
  <c r="F37" i="34" s="1"/>
  <c r="AB44" i="10"/>
  <c r="F45" i="34" s="1"/>
  <c r="AB52" i="10"/>
  <c r="F53" i="34" s="1"/>
  <c r="AB53" i="10"/>
  <c r="F54" i="34" s="1"/>
  <c r="CN53" i="10"/>
  <c r="M54" i="12" s="1"/>
  <c r="AW50" i="10"/>
  <c r="G51" i="34" s="1"/>
  <c r="AB49" i="10"/>
  <c r="F50" i="34" s="1"/>
  <c r="CN49" i="10"/>
  <c r="M50" i="12" s="1"/>
  <c r="AB47" i="10"/>
  <c r="F48" i="34" s="1"/>
  <c r="M48" i="32"/>
  <c r="CN47" i="10"/>
  <c r="M48" i="12" s="1"/>
  <c r="M47" i="32"/>
  <c r="CN46" i="10"/>
  <c r="M47" i="12" s="1"/>
  <c r="AB45" i="10"/>
  <c r="F46" i="34" s="1"/>
  <c r="M46" i="32"/>
  <c r="CN45" i="10"/>
  <c r="M46" i="12" s="1"/>
  <c r="M45" i="32"/>
  <c r="CN44" i="10"/>
  <c r="M45" i="12" s="1"/>
  <c r="CO44" i="10"/>
  <c r="AB43" i="10"/>
  <c r="F44" i="34" s="1"/>
  <c r="CN43" i="10"/>
  <c r="M44" i="12" s="1"/>
  <c r="M43" i="32"/>
  <c r="CN42" i="10"/>
  <c r="M43" i="12" s="1"/>
  <c r="AB41" i="10"/>
  <c r="F42" i="34" s="1"/>
  <c r="CN41" i="10"/>
  <c r="M42" i="12" s="1"/>
  <c r="CN40" i="10"/>
  <c r="M41" i="12" s="1"/>
  <c r="CO40" i="10"/>
  <c r="AB37" i="10"/>
  <c r="F38" i="34" s="1"/>
  <c r="M38" i="32"/>
  <c r="CN37" i="10"/>
  <c r="M38" i="12" s="1"/>
  <c r="AW34" i="10"/>
  <c r="G35" i="34" s="1"/>
  <c r="CN32" i="10"/>
  <c r="M33" i="12" s="1"/>
  <c r="CO32" i="10"/>
  <c r="BT31" i="10"/>
  <c r="L32" i="12" s="1"/>
  <c r="CO31" i="10"/>
  <c r="BT29" i="10"/>
  <c r="L30" i="12" s="1"/>
  <c r="CO29" i="10"/>
  <c r="CN26" i="10"/>
  <c r="M27" i="12" s="1"/>
  <c r="AW24" i="10"/>
  <c r="G25" i="34" s="1"/>
  <c r="AB23" i="10"/>
  <c r="F24" i="34" s="1"/>
  <c r="M24" i="32"/>
  <c r="CN23" i="10"/>
  <c r="M24" i="12" s="1"/>
  <c r="AB21" i="10"/>
  <c r="F22" i="34" s="1"/>
  <c r="CN21" i="10"/>
  <c r="M22" i="12" s="1"/>
  <c r="AW18" i="10"/>
  <c r="G19" i="34" s="1"/>
  <c r="M18" i="32"/>
  <c r="BT20" i="10"/>
  <c r="L21" i="12" s="1"/>
  <c r="CO20" i="10"/>
  <c r="BT36" i="10"/>
  <c r="L37" i="12" s="1"/>
  <c r="CO36" i="10"/>
  <c r="BT52" i="10"/>
  <c r="L53" i="12" s="1"/>
  <c r="CO52" i="10"/>
  <c r="AW27" i="10"/>
  <c r="G28" i="34" s="1"/>
  <c r="AW39" i="10"/>
  <c r="G40" i="34" s="1"/>
  <c r="AW55" i="10"/>
  <c r="G56" i="34" s="1"/>
  <c r="AB30" i="10"/>
  <c r="F31" i="34" s="1"/>
  <c r="AB54" i="10"/>
  <c r="F55" i="34" s="1"/>
  <c r="BT39" i="10"/>
  <c r="L40" i="12" s="1"/>
  <c r="CO39" i="10"/>
  <c r="M55" i="32"/>
  <c r="CN54" i="10"/>
  <c r="M55" i="12" s="1"/>
  <c r="AW52" i="10"/>
  <c r="G53" i="34" s="1"/>
  <c r="M49" i="32"/>
  <c r="CN48" i="10"/>
  <c r="M49" i="12" s="1"/>
  <c r="AB55" i="10"/>
  <c r="F56" i="34" s="1"/>
  <c r="CN55" i="10"/>
  <c r="M56" i="12" s="1"/>
  <c r="AB51" i="10"/>
  <c r="F52" i="34" s="1"/>
  <c r="M52" i="32"/>
  <c r="CN51" i="10"/>
  <c r="M52" i="12" s="1"/>
  <c r="AW38" i="10"/>
  <c r="G39" i="34" s="1"/>
  <c r="CN36" i="10"/>
  <c r="M37" i="12" s="1"/>
  <c r="BT35" i="10"/>
  <c r="L36" i="12" s="1"/>
  <c r="CO35" i="10"/>
  <c r="BT33" i="10"/>
  <c r="L34" i="12" s="1"/>
  <c r="CO33" i="10"/>
  <c r="M31" i="32"/>
  <c r="CN30" i="10"/>
  <c r="M31" i="12" s="1"/>
  <c r="AW28" i="10"/>
  <c r="G29" i="34" s="1"/>
  <c r="AB27" i="10"/>
  <c r="F28" i="34" s="1"/>
  <c r="M28" i="32"/>
  <c r="CN27" i="10"/>
  <c r="M28" i="12" s="1"/>
  <c r="AB25" i="10"/>
  <c r="F26" i="34" s="1"/>
  <c r="M26" i="32"/>
  <c r="CN25" i="10"/>
  <c r="M26" i="12" s="1"/>
  <c r="AW22" i="10"/>
  <c r="G23" i="34" s="1"/>
  <c r="CN20" i="10"/>
  <c r="M21" i="12" s="1"/>
  <c r="BT19" i="10"/>
  <c r="L20" i="12" s="1"/>
  <c r="CO19" i="10"/>
  <c r="M17" i="32"/>
  <c r="AV7" i="10"/>
  <c r="K8" i="34" s="1"/>
  <c r="BS8" i="10"/>
  <c r="AV8" i="10"/>
  <c r="K9" i="34" s="1"/>
  <c r="AA8" i="10"/>
  <c r="AV9" i="10"/>
  <c r="K10" i="34" s="1"/>
  <c r="P5" i="28"/>
  <c r="DH5" i="28"/>
  <c r="DG5" i="28"/>
  <c r="CJ5" i="28"/>
  <c r="CI5" i="28"/>
  <c r="BL5" i="28"/>
  <c r="BK5" i="28"/>
  <c r="AN5" i="28"/>
  <c r="AM5" i="28"/>
  <c r="DT5" i="28"/>
  <c r="DS5" i="28"/>
  <c r="CV5" i="28"/>
  <c r="CU5" i="28"/>
  <c r="BX5" i="28"/>
  <c r="BW5" i="28"/>
  <c r="AZ5" i="28"/>
  <c r="AY5" i="28"/>
  <c r="AB5" i="28"/>
  <c r="AA5" i="28"/>
  <c r="AV6" i="10"/>
  <c r="K7" i="34" s="1"/>
  <c r="M50" i="32"/>
  <c r="M44" i="32"/>
  <c r="M33" i="32"/>
  <c r="E12" i="10"/>
  <c r="D11" i="21"/>
  <c r="D13" i="30"/>
  <c r="E13" i="30" s="1"/>
  <c r="E13" i="12"/>
  <c r="M41" i="32"/>
  <c r="E30" i="32"/>
  <c r="D28" i="21"/>
  <c r="E29" i="10"/>
  <c r="D30" i="30"/>
  <c r="E30" i="30" s="1"/>
  <c r="E30" i="12"/>
  <c r="D9" i="30"/>
  <c r="E9" i="30" s="1"/>
  <c r="E9" i="12"/>
  <c r="D7" i="21"/>
  <c r="E9" i="32"/>
  <c r="E10" i="31"/>
  <c r="D41" i="30"/>
  <c r="E41" i="30" s="1"/>
  <c r="M25" i="32"/>
  <c r="D22" i="21"/>
  <c r="E23" i="10"/>
  <c r="AA6" i="10"/>
  <c r="G7" i="12" s="1"/>
  <c r="D5" i="21"/>
  <c r="E24" i="32"/>
  <c r="M51" i="32"/>
  <c r="D31" i="21"/>
  <c r="M19" i="32"/>
  <c r="M54" i="32"/>
  <c r="M27" i="32"/>
  <c r="E49" i="10"/>
  <c r="D48" i="21"/>
  <c r="E50" i="32"/>
  <c r="E14" i="12"/>
  <c r="E14" i="32"/>
  <c r="D14" i="30"/>
  <c r="E14" i="30" s="1"/>
  <c r="M53" i="32"/>
  <c r="E34" i="12"/>
  <c r="E33" i="10"/>
  <c r="D32" i="21"/>
  <c r="E55" i="10"/>
  <c r="H3" i="24"/>
  <c r="E55" i="32"/>
  <c r="E27" i="10"/>
  <c r="E28" i="32"/>
  <c r="D26" i="21"/>
  <c r="E11" i="10"/>
  <c r="E12" i="32"/>
  <c r="E12" i="12"/>
  <c r="E22" i="32"/>
  <c r="M42" i="32"/>
  <c r="C2" i="20"/>
  <c r="M37" i="32"/>
  <c r="M40" i="32"/>
  <c r="E26" i="32"/>
  <c r="E28" i="12"/>
  <c r="D28" i="30"/>
  <c r="E28" i="30" s="1"/>
  <c r="E39" i="32"/>
  <c r="E46" i="10"/>
  <c r="D47" i="30"/>
  <c r="E47" i="30" s="1"/>
  <c r="D42" i="30"/>
  <c r="E42" i="30" s="1"/>
  <c r="E42" i="32"/>
  <c r="E53" i="32"/>
  <c r="AP7" i="25"/>
  <c r="R7" i="25"/>
  <c r="DY7" i="28"/>
  <c r="DW7" i="28"/>
  <c r="DM7" i="28"/>
  <c r="DK7" i="28"/>
  <c r="DA7" i="28"/>
  <c r="CV7" i="28"/>
  <c r="CM7" i="28"/>
  <c r="CJ7" i="28"/>
  <c r="BZ7" i="28"/>
  <c r="BW7" i="28"/>
  <c r="BN7" i="28"/>
  <c r="BI7" i="28"/>
  <c r="AY7" i="28"/>
  <c r="AW7" i="28"/>
  <c r="AM7" i="28"/>
  <c r="AK7" i="28"/>
  <c r="AA7" i="28"/>
  <c r="U7" i="28"/>
  <c r="G7" i="28"/>
  <c r="D7" i="28"/>
  <c r="E7" i="28" s="1"/>
  <c r="EC7" i="25"/>
  <c r="DZ7" i="25"/>
  <c r="DQ7" i="25"/>
  <c r="DK7" i="25"/>
  <c r="CX7" i="25"/>
  <c r="CU7" i="25"/>
  <c r="CL7" i="25"/>
  <c r="CI7" i="25"/>
  <c r="M7" i="28"/>
  <c r="EE7" i="28"/>
  <c r="DL7" i="28"/>
  <c r="DG7" i="28"/>
  <c r="CN7" i="28"/>
  <c r="CI7" i="28"/>
  <c r="BO7" i="28"/>
  <c r="BE7" i="28"/>
  <c r="AL7" i="28"/>
  <c r="AG7" i="28"/>
  <c r="J7" i="28"/>
  <c r="H7" i="28"/>
  <c r="DT7" i="25"/>
  <c r="DH7" i="25"/>
  <c r="CM7" i="25"/>
  <c r="CH7" i="25"/>
  <c r="BV7" i="25"/>
  <c r="BT7" i="25"/>
  <c r="BJ7" i="25"/>
  <c r="BE7" i="25"/>
  <c r="AV7" i="25"/>
  <c r="AS7" i="25"/>
  <c r="AG7" i="25"/>
  <c r="AE7" i="25"/>
  <c r="S7" i="25"/>
  <c r="M7" i="25"/>
  <c r="X7" i="25"/>
  <c r="Z7" i="28"/>
  <c r="AJ7" i="28"/>
  <c r="BV7" i="28"/>
  <c r="CP7" i="28"/>
  <c r="DS7" i="28"/>
  <c r="EC7" i="28"/>
  <c r="X16" i="25" l="1"/>
  <c r="BJ16" i="25"/>
  <c r="CV16" i="25"/>
  <c r="M15" i="25"/>
  <c r="CC15" i="25"/>
  <c r="CU16" i="25"/>
  <c r="AF16" i="25"/>
  <c r="BR16" i="25"/>
  <c r="DE16" i="25"/>
  <c r="R15" i="25"/>
  <c r="CM15" i="25"/>
  <c r="AG16" i="25"/>
  <c r="BT16" i="25"/>
  <c r="DF16" i="25"/>
  <c r="X15" i="25"/>
  <c r="CV15" i="25"/>
  <c r="V16" i="25"/>
  <c r="AP16" i="25"/>
  <c r="CB16" i="25"/>
  <c r="DN16" i="25"/>
  <c r="AG15" i="25"/>
  <c r="DF15" i="25"/>
  <c r="DF17" i="28"/>
  <c r="CB12" i="28"/>
  <c r="AQ16" i="25"/>
  <c r="CC16" i="25"/>
  <c r="DP16" i="25"/>
  <c r="AQ15" i="25"/>
  <c r="DP15" i="25"/>
  <c r="CH12" i="28"/>
  <c r="BI16" i="25"/>
  <c r="M16" i="25"/>
  <c r="AY16" i="25"/>
  <c r="CL16" i="25"/>
  <c r="DX16" i="25"/>
  <c r="AZ15" i="25"/>
  <c r="DY15" i="25"/>
  <c r="U16" i="28"/>
  <c r="G12" i="28"/>
  <c r="R12" i="28"/>
  <c r="AA12" i="28"/>
  <c r="AL12" i="28"/>
  <c r="AY12" i="28"/>
  <c r="BO12" i="28"/>
  <c r="CC12" i="28"/>
  <c r="H12" i="28"/>
  <c r="S12" i="28"/>
  <c r="AB12" i="28"/>
  <c r="AN12" i="28"/>
  <c r="AZ12" i="28"/>
  <c r="BQ12" i="28"/>
  <c r="CD12" i="28"/>
  <c r="CJ12" i="28"/>
  <c r="M12" i="28"/>
  <c r="V12" i="28"/>
  <c r="AF12" i="28"/>
  <c r="AR12" i="28"/>
  <c r="BH12" i="28"/>
  <c r="BU12" i="28"/>
  <c r="CL12" i="28"/>
  <c r="N12" i="28"/>
  <c r="X12" i="28"/>
  <c r="AG12" i="28"/>
  <c r="AT12" i="28"/>
  <c r="BI12" i="28"/>
  <c r="BX12" i="28"/>
  <c r="CM12" i="28"/>
  <c r="D12" i="28"/>
  <c r="E12" i="28" s="1"/>
  <c r="O12" i="28"/>
  <c r="Y12" i="28"/>
  <c r="AH12" i="28"/>
  <c r="AV12" i="28"/>
  <c r="BJ12" i="28"/>
  <c r="CA12" i="28"/>
  <c r="CN12" i="28"/>
  <c r="E16" i="12"/>
  <c r="E16" i="32"/>
  <c r="J16" i="25"/>
  <c r="T16" i="25"/>
  <c r="AD16" i="25"/>
  <c r="AM16" i="25"/>
  <c r="AW16" i="25"/>
  <c r="BF16" i="25"/>
  <c r="BP16" i="25"/>
  <c r="BZ16" i="25"/>
  <c r="CI16" i="25"/>
  <c r="CS16" i="25"/>
  <c r="DB16" i="25"/>
  <c r="DL16" i="25"/>
  <c r="DV16" i="25"/>
  <c r="EE16" i="25"/>
  <c r="F17" i="28"/>
  <c r="Z17" i="28"/>
  <c r="AS17" i="28"/>
  <c r="BL17" i="28"/>
  <c r="CF17" i="28"/>
  <c r="CY17" i="28"/>
  <c r="L16" i="25"/>
  <c r="U16" i="25"/>
  <c r="AE16" i="25"/>
  <c r="AN16" i="25"/>
  <c r="AX16" i="25"/>
  <c r="BH16" i="25"/>
  <c r="BQ16" i="25"/>
  <c r="CA16" i="25"/>
  <c r="CJ16" i="25"/>
  <c r="CT16" i="25"/>
  <c r="DD16" i="25"/>
  <c r="DM16" i="25"/>
  <c r="DW16" i="25"/>
  <c r="EF16" i="25"/>
  <c r="D17" i="30"/>
  <c r="E17" i="30" s="1"/>
  <c r="AA15" i="10"/>
  <c r="G16" i="12" s="1"/>
  <c r="EF16" i="28"/>
  <c r="O16" i="25"/>
  <c r="Y16" i="25"/>
  <c r="AH16" i="25"/>
  <c r="AR16" i="25"/>
  <c r="BB16" i="25"/>
  <c r="BK16" i="25"/>
  <c r="BU16" i="25"/>
  <c r="CD16" i="25"/>
  <c r="CN16" i="25"/>
  <c r="CX16" i="25"/>
  <c r="DG16" i="25"/>
  <c r="DQ16" i="25"/>
  <c r="DZ16" i="25"/>
  <c r="P17" i="28"/>
  <c r="AJ17" i="28"/>
  <c r="BC17" i="28"/>
  <c r="BV17" i="28"/>
  <c r="CO17" i="28"/>
  <c r="DH17" i="28"/>
  <c r="D16" i="30"/>
  <c r="E16" i="30" s="1"/>
  <c r="AV15" i="10"/>
  <c r="I16" i="12" s="1"/>
  <c r="F16" i="25"/>
  <c r="P16" i="25"/>
  <c r="Z16" i="25"/>
  <c r="AJ16" i="25"/>
  <c r="AS16" i="25"/>
  <c r="BC16" i="25"/>
  <c r="BL16" i="25"/>
  <c r="BV16" i="25"/>
  <c r="CF16" i="25"/>
  <c r="CO16" i="25"/>
  <c r="CY16" i="25"/>
  <c r="DH16" i="25"/>
  <c r="DR16" i="25"/>
  <c r="EB16" i="25"/>
  <c r="DK17" i="28"/>
  <c r="BS15" i="10"/>
  <c r="G16" i="25"/>
  <c r="R16" i="25"/>
  <c r="AA16" i="25"/>
  <c r="AK16" i="25"/>
  <c r="AT16" i="25"/>
  <c r="BD16" i="25"/>
  <c r="BN16" i="25"/>
  <c r="BW16" i="25"/>
  <c r="CG16" i="25"/>
  <c r="CP16" i="25"/>
  <c r="CZ16" i="25"/>
  <c r="DJ16" i="25"/>
  <c r="DS16" i="25"/>
  <c r="EC16" i="25"/>
  <c r="U17" i="28"/>
  <c r="AN17" i="28"/>
  <c r="BH17" i="28"/>
  <c r="CA17" i="28"/>
  <c r="CT17" i="28"/>
  <c r="DM17" i="28"/>
  <c r="E15" i="10"/>
  <c r="H16" i="25"/>
  <c r="S16" i="25"/>
  <c r="AB16" i="25"/>
  <c r="AL16" i="25"/>
  <c r="AV16" i="25"/>
  <c r="BE16" i="25"/>
  <c r="BO16" i="25"/>
  <c r="BX16" i="25"/>
  <c r="CH16" i="25"/>
  <c r="CR16" i="25"/>
  <c r="DA16" i="25"/>
  <c r="DK16" i="25"/>
  <c r="DT16" i="25"/>
  <c r="ED16" i="25"/>
  <c r="X17" i="28"/>
  <c r="AQ17" i="28"/>
  <c r="BJ17" i="28"/>
  <c r="CC17" i="28"/>
  <c r="CV17" i="28"/>
  <c r="DP17" i="28"/>
  <c r="AJ12" i="28"/>
  <c r="AS12" i="28"/>
  <c r="BC12" i="28"/>
  <c r="BL12" i="28"/>
  <c r="BV12" i="28"/>
  <c r="CF12" i="28"/>
  <c r="CO12" i="28"/>
  <c r="X6" i="12"/>
  <c r="BD12" i="28"/>
  <c r="BN12" i="28"/>
  <c r="BW12" i="28"/>
  <c r="CG12" i="28"/>
  <c r="CR12" i="28"/>
  <c r="CS12" i="28"/>
  <c r="AM12" i="28"/>
  <c r="AW12" i="28"/>
  <c r="BF12" i="28"/>
  <c r="BP12" i="28"/>
  <c r="BZ12" i="28"/>
  <c r="CI12" i="28"/>
  <c r="Z15" i="28"/>
  <c r="D39" i="30"/>
  <c r="E39" i="30" s="1"/>
  <c r="D54" i="21"/>
  <c r="D33" i="30"/>
  <c r="E33" i="30" s="1"/>
  <c r="D49" i="21"/>
  <c r="D43" i="21"/>
  <c r="E34" i="31"/>
  <c r="H15" i="25"/>
  <c r="N15" i="25"/>
  <c r="S15" i="25"/>
  <c r="AA15" i="25"/>
  <c r="AK15" i="25"/>
  <c r="AT15" i="25"/>
  <c r="BD15" i="25"/>
  <c r="BN15" i="25"/>
  <c r="BW15" i="25"/>
  <c r="CG15" i="25"/>
  <c r="CP15" i="25"/>
  <c r="CZ15" i="25"/>
  <c r="DJ15" i="25"/>
  <c r="DS15" i="25"/>
  <c r="EC15" i="25"/>
  <c r="BH16" i="28"/>
  <c r="AM15" i="28"/>
  <c r="E45" i="12"/>
  <c r="E31" i="12"/>
  <c r="E42" i="31"/>
  <c r="D56" i="30"/>
  <c r="E56" i="30" s="1"/>
  <c r="D45" i="21"/>
  <c r="E39" i="12"/>
  <c r="E35" i="32"/>
  <c r="D26" i="30"/>
  <c r="E26" i="30" s="1"/>
  <c r="E22" i="12"/>
  <c r="E44" i="10"/>
  <c r="E35" i="12"/>
  <c r="E33" i="32"/>
  <c r="E41" i="12"/>
  <c r="D31" i="30"/>
  <c r="E31" i="30" s="1"/>
  <c r="D51" i="30"/>
  <c r="E51" i="30" s="1"/>
  <c r="E43" i="12"/>
  <c r="D37" i="21"/>
  <c r="E51" i="32"/>
  <c r="E48" i="31"/>
  <c r="E43" i="32"/>
  <c r="E32" i="10"/>
  <c r="AA14" i="10"/>
  <c r="G15" i="12" s="1"/>
  <c r="EF15" i="28"/>
  <c r="J15" i="25"/>
  <c r="O15" i="25"/>
  <c r="U15" i="25"/>
  <c r="AB15" i="25"/>
  <c r="AL15" i="25"/>
  <c r="AV15" i="25"/>
  <c r="BE15" i="25"/>
  <c r="BO15" i="25"/>
  <c r="BX15" i="25"/>
  <c r="CH15" i="25"/>
  <c r="CR15" i="25"/>
  <c r="DA15" i="25"/>
  <c r="DK15" i="25"/>
  <c r="DT15" i="25"/>
  <c r="ED15" i="25"/>
  <c r="AZ15" i="28"/>
  <c r="E47" i="12"/>
  <c r="D33" i="21"/>
  <c r="E25" i="10"/>
  <c r="D43" i="30"/>
  <c r="E43" i="30" s="1"/>
  <c r="E56" i="32"/>
  <c r="E38" i="10"/>
  <c r="E34" i="10"/>
  <c r="D24" i="21"/>
  <c r="D20" i="21"/>
  <c r="D39" i="21"/>
  <c r="D35" i="30"/>
  <c r="E35" i="30" s="1"/>
  <c r="E51" i="12"/>
  <c r="E52" i="31"/>
  <c r="E40" i="31"/>
  <c r="E36" i="31"/>
  <c r="E21" i="10"/>
  <c r="AV14" i="10"/>
  <c r="I15" i="12" s="1"/>
  <c r="B7" i="34"/>
  <c r="DA6" i="10"/>
  <c r="F15" i="25"/>
  <c r="L15" i="25"/>
  <c r="P15" i="25"/>
  <c r="V15" i="25"/>
  <c r="AF15" i="25"/>
  <c r="AP15" i="25"/>
  <c r="AY15" i="25"/>
  <c r="BI15" i="25"/>
  <c r="BR15" i="25"/>
  <c r="CB15" i="25"/>
  <c r="CL15" i="25"/>
  <c r="CU15" i="25"/>
  <c r="DE15" i="25"/>
  <c r="DN15" i="25"/>
  <c r="DX15" i="25"/>
  <c r="N15" i="28"/>
  <c r="DV5" i="25"/>
  <c r="DM15" i="28"/>
  <c r="BQ16" i="28"/>
  <c r="CR15" i="28"/>
  <c r="CC11" i="25"/>
  <c r="X11" i="25"/>
  <c r="CV11" i="25"/>
  <c r="AQ11" i="25"/>
  <c r="DT11" i="25"/>
  <c r="H11" i="25"/>
  <c r="AB11" i="25"/>
  <c r="AV11" i="25"/>
  <c r="BO11" i="25"/>
  <c r="CH11" i="25"/>
  <c r="DA11" i="25"/>
  <c r="DY11" i="25"/>
  <c r="E32" i="12"/>
  <c r="N11" i="25"/>
  <c r="AG11" i="25"/>
  <c r="AZ11" i="25"/>
  <c r="BT11" i="25"/>
  <c r="CM11" i="25"/>
  <c r="DH11" i="25"/>
  <c r="DP11" i="25"/>
  <c r="B5" i="24"/>
  <c r="AV10" i="10"/>
  <c r="I11" i="12" s="1"/>
  <c r="S11" i="25"/>
  <c r="AL11" i="25"/>
  <c r="BE11" i="25"/>
  <c r="BX11" i="25"/>
  <c r="CR11" i="25"/>
  <c r="DN11" i="25"/>
  <c r="DJ11" i="25"/>
  <c r="DB12" i="28"/>
  <c r="BS10" i="10"/>
  <c r="K11" i="32" s="1"/>
  <c r="J11" i="25"/>
  <c r="O11" i="25"/>
  <c r="T11" i="25"/>
  <c r="Y11" i="25"/>
  <c r="AD11" i="25"/>
  <c r="AH11" i="25"/>
  <c r="AM11" i="25"/>
  <c r="AR11" i="25"/>
  <c r="AW11" i="25"/>
  <c r="BB11" i="25"/>
  <c r="BF11" i="25"/>
  <c r="BK11" i="25"/>
  <c r="BP11" i="25"/>
  <c r="BU11" i="25"/>
  <c r="BZ11" i="25"/>
  <c r="CD11" i="25"/>
  <c r="CI11" i="25"/>
  <c r="CN11" i="25"/>
  <c r="CS11" i="25"/>
  <c r="CX11" i="25"/>
  <c r="DB11" i="25"/>
  <c r="DK11" i="25"/>
  <c r="DQ11" i="25"/>
  <c r="DV11" i="25"/>
  <c r="DZ11" i="25"/>
  <c r="EE11" i="25"/>
  <c r="DG11" i="25"/>
  <c r="EF11" i="28"/>
  <c r="F11" i="25"/>
  <c r="L11" i="25"/>
  <c r="P11" i="25"/>
  <c r="U11" i="25"/>
  <c r="Z11" i="25"/>
  <c r="AE11" i="25"/>
  <c r="AJ11" i="25"/>
  <c r="AN11" i="25"/>
  <c r="AS11" i="25"/>
  <c r="AX11" i="25"/>
  <c r="BC11" i="25"/>
  <c r="BH11" i="25"/>
  <c r="BL11" i="25"/>
  <c r="BQ11" i="25"/>
  <c r="BV11" i="25"/>
  <c r="CA11" i="25"/>
  <c r="CF11" i="25"/>
  <c r="CJ11" i="25"/>
  <c r="CO11" i="25"/>
  <c r="CT11" i="25"/>
  <c r="CY11" i="25"/>
  <c r="DE11" i="25"/>
  <c r="DL11" i="25"/>
  <c r="DR11" i="25"/>
  <c r="DW11" i="25"/>
  <c r="EB11" i="25"/>
  <c r="EF11" i="25"/>
  <c r="DD11" i="25"/>
  <c r="AA10" i="10"/>
  <c r="G11" i="12" s="1"/>
  <c r="G11" i="25"/>
  <c r="M11" i="25"/>
  <c r="R11" i="25"/>
  <c r="V11" i="25"/>
  <c r="AA11" i="25"/>
  <c r="AF11" i="25"/>
  <c r="AK11" i="25"/>
  <c r="AP11" i="25"/>
  <c r="AT11" i="25"/>
  <c r="AY11" i="25"/>
  <c r="BD11" i="25"/>
  <c r="BI11" i="25"/>
  <c r="BN11" i="25"/>
  <c r="BR11" i="25"/>
  <c r="BW11" i="25"/>
  <c r="CB11" i="25"/>
  <c r="CG11" i="25"/>
  <c r="CL11" i="25"/>
  <c r="CP11" i="25"/>
  <c r="CU11" i="25"/>
  <c r="CZ11" i="25"/>
  <c r="DF11" i="25"/>
  <c r="DM11" i="25"/>
  <c r="DS11" i="25"/>
  <c r="DX11" i="25"/>
  <c r="EC11" i="25"/>
  <c r="E11" i="32"/>
  <c r="E25" i="12"/>
  <c r="E40" i="10"/>
  <c r="E50" i="10"/>
  <c r="A7" i="25"/>
  <c r="A7" i="28"/>
  <c r="B7" i="12"/>
  <c r="A5" i="21"/>
  <c r="B8" i="31"/>
  <c r="J26" i="32"/>
  <c r="D44" i="30"/>
  <c r="E44" i="30" s="1"/>
  <c r="D15" i="30"/>
  <c r="E15" i="30" s="1"/>
  <c r="BR39" i="10"/>
  <c r="B5" i="29"/>
  <c r="A7" i="30"/>
  <c r="E26" i="10"/>
  <c r="D54" i="25"/>
  <c r="E54" i="25" s="1"/>
  <c r="D49" i="25"/>
  <c r="E49" i="25" s="1"/>
  <c r="AZ6" i="10"/>
  <c r="D46" i="21"/>
  <c r="B7" i="32"/>
  <c r="D35" i="21"/>
  <c r="E52" i="32"/>
  <c r="D18" i="21"/>
  <c r="D30" i="21"/>
  <c r="E37" i="12"/>
  <c r="E11" i="12"/>
  <c r="D17" i="25"/>
  <c r="E17" i="25" s="1"/>
  <c r="D52" i="21"/>
  <c r="D54" i="30"/>
  <c r="E54" i="30" s="1"/>
  <c r="E48" i="12"/>
  <c r="D25" i="21"/>
  <c r="E16" i="31"/>
  <c r="AE16" i="31" s="1"/>
  <c r="D38" i="21"/>
  <c r="E36" i="32"/>
  <c r="E45" i="31"/>
  <c r="E25" i="32"/>
  <c r="E18" i="31"/>
  <c r="D44" i="25"/>
  <c r="E44" i="25" s="1"/>
  <c r="D52" i="30"/>
  <c r="E52" i="30" s="1"/>
  <c r="E36" i="10"/>
  <c r="E51" i="10"/>
  <c r="E40" i="12"/>
  <c r="E19" i="10"/>
  <c r="E36" i="12"/>
  <c r="D32" i="30"/>
  <c r="E32" i="30" s="1"/>
  <c r="D37" i="30"/>
  <c r="E37" i="30" s="1"/>
  <c r="D36" i="30"/>
  <c r="E36" i="30" s="1"/>
  <c r="D23" i="30"/>
  <c r="E23" i="30" s="1"/>
  <c r="BR55" i="10"/>
  <c r="E49" i="12"/>
  <c r="D47" i="21"/>
  <c r="D23" i="21"/>
  <c r="E53" i="31"/>
  <c r="E17" i="32"/>
  <c r="E15" i="32"/>
  <c r="E12" i="31"/>
  <c r="AE12" i="31" s="1"/>
  <c r="S11" i="12" s="1"/>
  <c r="E48" i="10"/>
  <c r="E22" i="10"/>
  <c r="D11" i="30"/>
  <c r="E11" i="30" s="1"/>
  <c r="D32" i="25"/>
  <c r="E32" i="25" s="1"/>
  <c r="E52" i="12"/>
  <c r="E20" i="12"/>
  <c r="D34" i="21"/>
  <c r="E32" i="32"/>
  <c r="L5" i="28"/>
  <c r="D27" i="30"/>
  <c r="E27" i="30" s="1"/>
  <c r="E44" i="12"/>
  <c r="E27" i="12"/>
  <c r="E23" i="12"/>
  <c r="E17" i="12"/>
  <c r="D15" i="21"/>
  <c r="E55" i="31"/>
  <c r="E49" i="31"/>
  <c r="E33" i="31"/>
  <c r="E16" i="10"/>
  <c r="D48" i="25"/>
  <c r="E48" i="25" s="1"/>
  <c r="D40" i="25"/>
  <c r="E40" i="25" s="1"/>
  <c r="DO5" i="28"/>
  <c r="DQ5" i="28" s="1"/>
  <c r="E39" i="10"/>
  <c r="D40" i="30"/>
  <c r="E40" i="30" s="1"/>
  <c r="E15" i="12"/>
  <c r="D42" i="21"/>
  <c r="D27" i="21"/>
  <c r="D13" i="21"/>
  <c r="E44" i="32"/>
  <c r="E14" i="10"/>
  <c r="D15" i="25"/>
  <c r="E15" i="25" s="1"/>
  <c r="AC5" i="28"/>
  <c r="AE5" i="28" s="1"/>
  <c r="AF15" i="31"/>
  <c r="T14" i="32" s="1"/>
  <c r="AD15" i="31"/>
  <c r="AE15" i="31"/>
  <c r="S14" i="12" s="1"/>
  <c r="AE14" i="31"/>
  <c r="AF14" i="31"/>
  <c r="T13" i="32" s="1"/>
  <c r="AD14" i="31"/>
  <c r="I13" i="12"/>
  <c r="K13" i="34"/>
  <c r="O15" i="28"/>
  <c r="AB15" i="28"/>
  <c r="AN15" i="28"/>
  <c r="BB15" i="28"/>
  <c r="BQ15" i="28"/>
  <c r="CT15" i="28"/>
  <c r="T15" i="25"/>
  <c r="Y15" i="25"/>
  <c r="AD15" i="25"/>
  <c r="AH15" i="25"/>
  <c r="AM15" i="25"/>
  <c r="AR15" i="25"/>
  <c r="AW15" i="25"/>
  <c r="BB15" i="25"/>
  <c r="BF15" i="25"/>
  <c r="BK15" i="25"/>
  <c r="BP15" i="25"/>
  <c r="BU15" i="25"/>
  <c r="BZ15" i="25"/>
  <c r="CD15" i="25"/>
  <c r="CI15" i="25"/>
  <c r="CN15" i="25"/>
  <c r="CS15" i="25"/>
  <c r="CX15" i="25"/>
  <c r="DB15" i="25"/>
  <c r="DG15" i="25"/>
  <c r="DL15" i="25"/>
  <c r="DQ15" i="25"/>
  <c r="DV15" i="25"/>
  <c r="DZ15" i="25"/>
  <c r="EE15" i="25"/>
  <c r="F15" i="28"/>
  <c r="T15" i="28"/>
  <c r="AG15" i="28"/>
  <c r="AS15" i="28"/>
  <c r="BF15" i="28"/>
  <c r="BZ15" i="28"/>
  <c r="DK15" i="28"/>
  <c r="AD16" i="31"/>
  <c r="I14" i="12"/>
  <c r="K14" i="34"/>
  <c r="Z15" i="25"/>
  <c r="AE15" i="25"/>
  <c r="AJ15" i="25"/>
  <c r="AN15" i="25"/>
  <c r="AS15" i="25"/>
  <c r="AX15" i="25"/>
  <c r="BC15" i="25"/>
  <c r="BH15" i="25"/>
  <c r="BL15" i="25"/>
  <c r="BQ15" i="25"/>
  <c r="BV15" i="25"/>
  <c r="CA15" i="25"/>
  <c r="CF15" i="25"/>
  <c r="CJ15" i="25"/>
  <c r="CO15" i="25"/>
  <c r="CT15" i="25"/>
  <c r="CY15" i="25"/>
  <c r="DD15" i="25"/>
  <c r="DH15" i="25"/>
  <c r="DM15" i="25"/>
  <c r="DR15" i="25"/>
  <c r="DW15" i="25"/>
  <c r="EB15" i="25"/>
  <c r="EF15" i="25"/>
  <c r="H15" i="28"/>
  <c r="U15" i="28"/>
  <c r="AH15" i="28"/>
  <c r="AV15" i="28"/>
  <c r="BH15" i="28"/>
  <c r="CA15" i="28"/>
  <c r="D62" i="10"/>
  <c r="AE13" i="31"/>
  <c r="S12" i="32" s="1"/>
  <c r="AF13" i="31"/>
  <c r="T12" i="32" s="1"/>
  <c r="AD13" i="31"/>
  <c r="R12" i="12" s="1"/>
  <c r="CR5" i="28"/>
  <c r="BG5" i="25"/>
  <c r="BH5" i="25" s="1"/>
  <c r="M5" i="28"/>
  <c r="AU5" i="28"/>
  <c r="BY5" i="28"/>
  <c r="EA5" i="28"/>
  <c r="J25" i="32"/>
  <c r="AD5" i="28"/>
  <c r="DP5" i="28"/>
  <c r="J6" i="34"/>
  <c r="O20" i="32"/>
  <c r="Q20" i="34"/>
  <c r="I50" i="34"/>
  <c r="E50" i="34"/>
  <c r="I47" i="34"/>
  <c r="E47" i="34"/>
  <c r="I45" i="34"/>
  <c r="E45" i="34"/>
  <c r="I43" i="34"/>
  <c r="E43" i="34"/>
  <c r="I41" i="34"/>
  <c r="E41" i="34"/>
  <c r="I39" i="34"/>
  <c r="E39" i="34"/>
  <c r="I35" i="34"/>
  <c r="E35" i="34"/>
  <c r="I33" i="34"/>
  <c r="E33" i="34"/>
  <c r="I31" i="34"/>
  <c r="E31" i="34"/>
  <c r="I26" i="34"/>
  <c r="E26" i="34"/>
  <c r="I22" i="34"/>
  <c r="E22" i="34"/>
  <c r="E16" i="34"/>
  <c r="I55" i="34"/>
  <c r="E55" i="34"/>
  <c r="I53" i="34"/>
  <c r="E53" i="34"/>
  <c r="I46" i="34"/>
  <c r="E46" i="34"/>
  <c r="I42" i="34"/>
  <c r="E42" i="34"/>
  <c r="I38" i="34"/>
  <c r="E38" i="34"/>
  <c r="I34" i="34"/>
  <c r="E34" i="34"/>
  <c r="I30" i="34"/>
  <c r="E30" i="34"/>
  <c r="I21" i="34"/>
  <c r="E21" i="34"/>
  <c r="D19" i="28"/>
  <c r="E19" i="28" s="1"/>
  <c r="I19" i="34"/>
  <c r="E19" i="34"/>
  <c r="L6" i="34"/>
  <c r="E11" i="34"/>
  <c r="I54" i="34"/>
  <c r="E54" i="34"/>
  <c r="I52" i="34"/>
  <c r="E52" i="34"/>
  <c r="I28" i="34"/>
  <c r="E28" i="34"/>
  <c r="I24" i="34"/>
  <c r="E24" i="34"/>
  <c r="I56" i="34"/>
  <c r="E56" i="34"/>
  <c r="I51" i="34"/>
  <c r="E51" i="34"/>
  <c r="I49" i="34"/>
  <c r="E49" i="34"/>
  <c r="I48" i="34"/>
  <c r="E48" i="34"/>
  <c r="I44" i="34"/>
  <c r="E44" i="34"/>
  <c r="I40" i="34"/>
  <c r="E40" i="34"/>
  <c r="I37" i="34"/>
  <c r="E37" i="34"/>
  <c r="I36" i="34"/>
  <c r="E36" i="34"/>
  <c r="I32" i="34"/>
  <c r="E32" i="34"/>
  <c r="I29" i="34"/>
  <c r="E29" i="34"/>
  <c r="I27" i="34"/>
  <c r="E27" i="34"/>
  <c r="I25" i="34"/>
  <c r="E25" i="34"/>
  <c r="I23" i="34"/>
  <c r="E23" i="34"/>
  <c r="I20" i="34"/>
  <c r="E20" i="34"/>
  <c r="E17" i="34"/>
  <c r="E15" i="34"/>
  <c r="E12" i="34"/>
  <c r="J1" i="33"/>
  <c r="J1" i="34"/>
  <c r="Q5" i="28"/>
  <c r="W5" i="28"/>
  <c r="BA5" i="28"/>
  <c r="BB5" i="28" s="1"/>
  <c r="BS5" i="28"/>
  <c r="CW5" i="28"/>
  <c r="AI5" i="28"/>
  <c r="BM5" i="28"/>
  <c r="CE5" i="28"/>
  <c r="DC5" i="28"/>
  <c r="DI5" i="28"/>
  <c r="AO5" i="28"/>
  <c r="BG5" i="28"/>
  <c r="BI5" i="28" s="1"/>
  <c r="CK5" i="28"/>
  <c r="CM5" i="28" s="1"/>
  <c r="Q2" i="32"/>
  <c r="ED55" i="28"/>
  <c r="E56" i="33"/>
  <c r="I56" i="33"/>
  <c r="I54" i="33"/>
  <c r="E54" i="33"/>
  <c r="E47" i="33"/>
  <c r="I47" i="33"/>
  <c r="E43" i="33"/>
  <c r="I43" i="33"/>
  <c r="D38" i="28"/>
  <c r="E38" i="28" s="1"/>
  <c r="E39" i="33"/>
  <c r="I39" i="33"/>
  <c r="D34" i="28"/>
  <c r="E34" i="28" s="1"/>
  <c r="E35" i="33"/>
  <c r="I35" i="33"/>
  <c r="E31" i="33"/>
  <c r="I31" i="33"/>
  <c r="D21" i="28"/>
  <c r="E21" i="28" s="1"/>
  <c r="I22" i="33"/>
  <c r="E22" i="33"/>
  <c r="DM16" i="28"/>
  <c r="E17" i="33"/>
  <c r="G6" i="10"/>
  <c r="I7" i="25" s="1"/>
  <c r="B8" i="33"/>
  <c r="E53" i="10"/>
  <c r="I55" i="33"/>
  <c r="E55" i="33"/>
  <c r="DR52" i="28"/>
  <c r="I53" i="33"/>
  <c r="E53" i="33"/>
  <c r="I29" i="33"/>
  <c r="E29" i="33"/>
  <c r="I25" i="33"/>
  <c r="E25" i="33"/>
  <c r="E20" i="33"/>
  <c r="I20" i="33"/>
  <c r="CE5" i="25"/>
  <c r="CF5" i="25" s="1"/>
  <c r="I57" i="33"/>
  <c r="E57" i="33"/>
  <c r="E52" i="33"/>
  <c r="I52" i="33"/>
  <c r="E50" i="33"/>
  <c r="I50" i="33"/>
  <c r="I49" i="33"/>
  <c r="E49" i="33"/>
  <c r="I45" i="33"/>
  <c r="E45" i="33"/>
  <c r="I41" i="33"/>
  <c r="E41" i="33"/>
  <c r="D37" i="28"/>
  <c r="E37" i="28" s="1"/>
  <c r="I38" i="33"/>
  <c r="E38" i="33"/>
  <c r="I37" i="33"/>
  <c r="E37" i="33"/>
  <c r="I33" i="33"/>
  <c r="E33" i="33"/>
  <c r="ED29" i="28"/>
  <c r="I30" i="33"/>
  <c r="E30" i="33"/>
  <c r="I28" i="33"/>
  <c r="E28" i="33"/>
  <c r="I26" i="33"/>
  <c r="E26" i="33"/>
  <c r="E24" i="33"/>
  <c r="I24" i="33"/>
  <c r="I21" i="33"/>
  <c r="E21" i="33"/>
  <c r="D50" i="28"/>
  <c r="E50" i="28" s="1"/>
  <c r="I51" i="33"/>
  <c r="E51" i="33"/>
  <c r="E48" i="33"/>
  <c r="I48" i="33"/>
  <c r="I46" i="33"/>
  <c r="E46" i="33"/>
  <c r="E44" i="33"/>
  <c r="I44" i="33"/>
  <c r="I42" i="33"/>
  <c r="E42" i="33"/>
  <c r="E40" i="33"/>
  <c r="I40" i="33"/>
  <c r="I36" i="33"/>
  <c r="E36" i="33"/>
  <c r="I34" i="33"/>
  <c r="E34" i="33"/>
  <c r="E32" i="33"/>
  <c r="I32" i="33"/>
  <c r="E27" i="33"/>
  <c r="I27" i="33"/>
  <c r="E23" i="33"/>
  <c r="I23" i="33"/>
  <c r="DY17" i="28"/>
  <c r="E18" i="33"/>
  <c r="DY15" i="28"/>
  <c r="E16" i="33"/>
  <c r="EE12" i="28"/>
  <c r="E13" i="33"/>
  <c r="I6" i="12"/>
  <c r="I7" i="12"/>
  <c r="F6" i="12"/>
  <c r="I10" i="12"/>
  <c r="D11" i="28"/>
  <c r="E11" i="28" s="1"/>
  <c r="E12" i="33"/>
  <c r="AD10" i="31"/>
  <c r="R9" i="32" s="1"/>
  <c r="AE10" i="31"/>
  <c r="S9" i="32" s="1"/>
  <c r="AF10" i="31"/>
  <c r="T9" i="12" s="1"/>
  <c r="K52" i="32"/>
  <c r="AD9" i="31"/>
  <c r="R8" i="12" s="1"/>
  <c r="K48" i="32"/>
  <c r="G39" i="32"/>
  <c r="G40" i="33"/>
  <c r="F52" i="32"/>
  <c r="F53" i="33"/>
  <c r="F55" i="32"/>
  <c r="F56" i="33"/>
  <c r="F22" i="32"/>
  <c r="F23" i="33"/>
  <c r="F42" i="32"/>
  <c r="F43" i="33"/>
  <c r="F50" i="32"/>
  <c r="F51" i="33"/>
  <c r="F53" i="32"/>
  <c r="F54" i="33"/>
  <c r="G50" i="32"/>
  <c r="G51" i="33"/>
  <c r="F40" i="32"/>
  <c r="F41" i="33"/>
  <c r="G52" i="32"/>
  <c r="G53" i="33"/>
  <c r="G43" i="32"/>
  <c r="G44" i="33"/>
  <c r="F49" i="32"/>
  <c r="F50" i="33"/>
  <c r="G48" i="32"/>
  <c r="G49" i="33"/>
  <c r="G32" i="32"/>
  <c r="G33" i="33"/>
  <c r="AF9" i="31"/>
  <c r="T8" i="32" s="1"/>
  <c r="AE9" i="31"/>
  <c r="S8" i="12" s="1"/>
  <c r="K12" i="32"/>
  <c r="K17" i="32"/>
  <c r="K20" i="32"/>
  <c r="K33" i="32"/>
  <c r="K38" i="32"/>
  <c r="K44" i="32"/>
  <c r="G23" i="32"/>
  <c r="G24" i="33"/>
  <c r="F28" i="32"/>
  <c r="F29" i="33"/>
  <c r="F31" i="32"/>
  <c r="F32" i="33"/>
  <c r="G40" i="32"/>
  <c r="G41" i="33"/>
  <c r="F24" i="32"/>
  <c r="F25" i="33"/>
  <c r="F44" i="32"/>
  <c r="F45" i="33"/>
  <c r="G51" i="32"/>
  <c r="G52" i="33"/>
  <c r="F45" i="32"/>
  <c r="F46" i="33"/>
  <c r="G42" i="32"/>
  <c r="G43" i="33"/>
  <c r="G49" i="32"/>
  <c r="G50" i="33"/>
  <c r="G55" i="32"/>
  <c r="G56" i="33"/>
  <c r="F39" i="32"/>
  <c r="F40" i="33"/>
  <c r="F30" i="32"/>
  <c r="F31" i="33"/>
  <c r="G41" i="32"/>
  <c r="G42" i="33"/>
  <c r="F25" i="32"/>
  <c r="F26" i="33"/>
  <c r="G38" i="32"/>
  <c r="G39" i="33"/>
  <c r="F43" i="32"/>
  <c r="F44" i="33"/>
  <c r="F27" i="32"/>
  <c r="F28" i="33"/>
  <c r="G24" i="32"/>
  <c r="G25" i="33"/>
  <c r="K10" i="32"/>
  <c r="K16" i="32"/>
  <c r="K19" i="32"/>
  <c r="K28" i="32"/>
  <c r="K36" i="32"/>
  <c r="K43" i="32"/>
  <c r="K51" i="32"/>
  <c r="K55" i="32"/>
  <c r="K56" i="32"/>
  <c r="K9" i="32"/>
  <c r="F26" i="32"/>
  <c r="F27" i="33"/>
  <c r="G29" i="32"/>
  <c r="G30" i="33"/>
  <c r="G53" i="32"/>
  <c r="G54" i="33"/>
  <c r="G28" i="32"/>
  <c r="G29" i="33"/>
  <c r="G19" i="32"/>
  <c r="G20" i="33"/>
  <c r="G25" i="32"/>
  <c r="G26" i="33"/>
  <c r="G35" i="32"/>
  <c r="G36" i="33"/>
  <c r="F48" i="32"/>
  <c r="F49" i="33"/>
  <c r="F37" i="32"/>
  <c r="F38" i="33"/>
  <c r="G34" i="32"/>
  <c r="G35" i="33"/>
  <c r="F20" i="32"/>
  <c r="F21" i="33"/>
  <c r="F34" i="32"/>
  <c r="F35" i="33"/>
  <c r="F36" i="32"/>
  <c r="F37" i="33"/>
  <c r="F23" i="32"/>
  <c r="F24" i="33"/>
  <c r="G36" i="32"/>
  <c r="G37" i="33"/>
  <c r="G27" i="32"/>
  <c r="G28" i="33"/>
  <c r="F32" i="32"/>
  <c r="F33" i="33"/>
  <c r="F41" i="32"/>
  <c r="F42" i="33"/>
  <c r="G54" i="32"/>
  <c r="G55" i="33"/>
  <c r="G30" i="32"/>
  <c r="G31" i="33"/>
  <c r="F51" i="32"/>
  <c r="F52" i="33"/>
  <c r="F47" i="32"/>
  <c r="F48" i="33"/>
  <c r="G44" i="32"/>
  <c r="G45" i="33"/>
  <c r="F35" i="32"/>
  <c r="F36" i="33"/>
  <c r="F19" i="32"/>
  <c r="F20" i="33"/>
  <c r="K8" i="32"/>
  <c r="K14" i="32"/>
  <c r="K15" i="32"/>
  <c r="K18" i="32"/>
  <c r="K26" i="32"/>
  <c r="K31" i="32"/>
  <c r="K35" i="32"/>
  <c r="K46" i="32"/>
  <c r="K50" i="32"/>
  <c r="F56" i="32"/>
  <c r="F57" i="33"/>
  <c r="G56" i="32"/>
  <c r="G57" i="33"/>
  <c r="F38" i="32"/>
  <c r="F39" i="33"/>
  <c r="F46" i="32"/>
  <c r="F47" i="33"/>
  <c r="F54" i="32"/>
  <c r="F55" i="33"/>
  <c r="F21" i="32"/>
  <c r="F22" i="33"/>
  <c r="G26" i="32"/>
  <c r="G27" i="33"/>
  <c r="G21" i="32"/>
  <c r="G22" i="33"/>
  <c r="G31" i="32"/>
  <c r="G32" i="33"/>
  <c r="G37" i="32"/>
  <c r="G38" i="33"/>
  <c r="G20" i="32"/>
  <c r="G21" i="33"/>
  <c r="G33" i="32"/>
  <c r="G34" i="33"/>
  <c r="G45" i="32"/>
  <c r="G46" i="33"/>
  <c r="G47" i="32"/>
  <c r="G48" i="33"/>
  <c r="F33" i="32"/>
  <c r="F34" i="33"/>
  <c r="G46" i="32"/>
  <c r="G47" i="33"/>
  <c r="G22" i="32"/>
  <c r="G23" i="33"/>
  <c r="K13" i="32"/>
  <c r="K21" i="32"/>
  <c r="K22" i="32"/>
  <c r="K23" i="32"/>
  <c r="K24" i="32"/>
  <c r="K25" i="32"/>
  <c r="K30" i="32"/>
  <c r="K39" i="32"/>
  <c r="K40" i="32"/>
  <c r="K41" i="32"/>
  <c r="K45" i="32"/>
  <c r="K49" i="32"/>
  <c r="K53" i="32"/>
  <c r="N53" i="12"/>
  <c r="N43" i="32"/>
  <c r="N41" i="12"/>
  <c r="N37" i="12"/>
  <c r="N36" i="32"/>
  <c r="N27" i="32"/>
  <c r="N24" i="12"/>
  <c r="N56" i="32"/>
  <c r="N51" i="32"/>
  <c r="N49" i="32"/>
  <c r="N47" i="32"/>
  <c r="N46" i="32"/>
  <c r="N44" i="12"/>
  <c r="N39" i="32"/>
  <c r="N35" i="12"/>
  <c r="N33" i="32"/>
  <c r="N31" i="32"/>
  <c r="N23" i="32"/>
  <c r="N19" i="32"/>
  <c r="N52" i="12"/>
  <c r="N40" i="32"/>
  <c r="N26" i="32"/>
  <c r="N25" i="12"/>
  <c r="N22" i="32"/>
  <c r="N54" i="32"/>
  <c r="N48" i="12"/>
  <c r="N45" i="32"/>
  <c r="N42" i="12"/>
  <c r="N34" i="32"/>
  <c r="N32" i="32"/>
  <c r="N30" i="12"/>
  <c r="N28" i="32"/>
  <c r="N21" i="12"/>
  <c r="N18" i="12"/>
  <c r="O53" i="32"/>
  <c r="O49" i="32"/>
  <c r="O45" i="12"/>
  <c r="E39" i="24"/>
  <c r="O37" i="32"/>
  <c r="O33" i="32"/>
  <c r="O29" i="32"/>
  <c r="O24" i="12"/>
  <c r="O20" i="12"/>
  <c r="E50" i="24"/>
  <c r="E46" i="24"/>
  <c r="O44" i="32"/>
  <c r="O40" i="12"/>
  <c r="O36" i="32"/>
  <c r="O32" i="32"/>
  <c r="O28" i="32"/>
  <c r="O23" i="32"/>
  <c r="O19" i="32"/>
  <c r="E54" i="24"/>
  <c r="O51" i="12"/>
  <c r="O47" i="32"/>
  <c r="O43" i="32"/>
  <c r="O39" i="32"/>
  <c r="O35" i="12"/>
  <c r="O31" i="32"/>
  <c r="E25" i="24"/>
  <c r="E20" i="24"/>
  <c r="O54" i="12"/>
  <c r="O50" i="32"/>
  <c r="O46" i="12"/>
  <c r="O42" i="32"/>
  <c r="E36" i="24"/>
  <c r="O34" i="12"/>
  <c r="O30" i="12"/>
  <c r="O26" i="12"/>
  <c r="O21" i="32"/>
  <c r="N52" i="32"/>
  <c r="N27" i="12"/>
  <c r="BR20" i="10"/>
  <c r="L6" i="32"/>
  <c r="K6" i="32"/>
  <c r="BQ5" i="10"/>
  <c r="M56" i="32"/>
  <c r="N7" i="25"/>
  <c r="BF7" i="25"/>
  <c r="DL7" i="25"/>
  <c r="DJ7" i="28"/>
  <c r="BL7" i="28"/>
  <c r="N7" i="28"/>
  <c r="G7" i="25"/>
  <c r="U7" i="25"/>
  <c r="AK7" i="25"/>
  <c r="AZ7" i="25"/>
  <c r="BL7" i="25"/>
  <c r="BX7" i="25"/>
  <c r="CV7" i="25"/>
  <c r="DY7" i="25"/>
  <c r="P7" i="28"/>
  <c r="AV7" i="28"/>
  <c r="BT7" i="28"/>
  <c r="CS7" i="28"/>
  <c r="DV7" i="28"/>
  <c r="DD7" i="25"/>
  <c r="CN7" i="25"/>
  <c r="DB7" i="25"/>
  <c r="DS7" i="25"/>
  <c r="EE7" i="25"/>
  <c r="O7" i="28"/>
  <c r="AD7" i="28"/>
  <c r="AP7" i="28"/>
  <c r="BD7" i="28"/>
  <c r="BP7" i="28"/>
  <c r="CB7" i="28"/>
  <c r="CR7" i="28"/>
  <c r="DD7" i="28"/>
  <c r="DP7" i="28"/>
  <c r="ED7" i="28"/>
  <c r="S7" i="28"/>
  <c r="E7" i="32"/>
  <c r="CZ7" i="28"/>
  <c r="BC7" i="28"/>
  <c r="I7" i="28"/>
  <c r="J7" i="25"/>
  <c r="Y7" i="25"/>
  <c r="AQ7" i="25"/>
  <c r="BC7" i="25"/>
  <c r="BO7" i="25"/>
  <c r="CC7" i="25"/>
  <c r="DA7" i="25"/>
  <c r="ED7" i="25"/>
  <c r="AB7" i="28"/>
  <c r="AZ7" i="28"/>
  <c r="BX7" i="28"/>
  <c r="DB7" i="28"/>
  <c r="DZ7" i="28"/>
  <c r="CD7" i="25"/>
  <c r="CS7" i="25"/>
  <c r="DF7" i="25"/>
  <c r="DV7" i="25"/>
  <c r="DG7" i="25"/>
  <c r="R7" i="28"/>
  <c r="AF7" i="28"/>
  <c r="AT7" i="28"/>
  <c r="BF7" i="28"/>
  <c r="BR7" i="28"/>
  <c r="CH7" i="28"/>
  <c r="CT7" i="28"/>
  <c r="DF7" i="28"/>
  <c r="DT7" i="28"/>
  <c r="EF7" i="28"/>
  <c r="CG7" i="28"/>
  <c r="BS6" i="10"/>
  <c r="K7" i="32" s="1"/>
  <c r="J18" i="32"/>
  <c r="Z7" i="25"/>
  <c r="BP7" i="25"/>
  <c r="Y7" i="28"/>
  <c r="DX7" i="28"/>
  <c r="AX7" i="28"/>
  <c r="EB7" i="25"/>
  <c r="DE7" i="25"/>
  <c r="CJ7" i="25"/>
  <c r="BW7" i="25"/>
  <c r="BN7" i="25"/>
  <c r="BD7" i="25"/>
  <c r="AT7" i="25"/>
  <c r="AH7" i="25"/>
  <c r="V7" i="25"/>
  <c r="L7" i="25"/>
  <c r="DE7" i="28"/>
  <c r="AE7" i="28"/>
  <c r="DW7" i="25"/>
  <c r="CY7" i="25"/>
  <c r="CF7" i="25"/>
  <c r="BU7" i="25"/>
  <c r="BK7" i="25"/>
  <c r="BB7" i="25"/>
  <c r="AR7" i="25"/>
  <c r="AF7" i="25"/>
  <c r="T7" i="25"/>
  <c r="H7" i="25"/>
  <c r="E8" i="31"/>
  <c r="AD8" i="31" s="1"/>
  <c r="D7" i="30"/>
  <c r="E7" i="30" s="1"/>
  <c r="E7" i="12"/>
  <c r="CL7" i="28"/>
  <c r="DR7" i="25"/>
  <c r="CT7" i="25"/>
  <c r="CB7" i="25"/>
  <c r="BR7" i="25"/>
  <c r="BI7" i="25"/>
  <c r="AY7" i="25"/>
  <c r="AN7" i="25"/>
  <c r="AB7" i="25"/>
  <c r="P7" i="25"/>
  <c r="F7" i="25"/>
  <c r="AM6" i="10"/>
  <c r="H7" i="12" s="1"/>
  <c r="R6" i="10"/>
  <c r="AD7" i="25"/>
  <c r="EB7" i="28"/>
  <c r="DR7" i="28"/>
  <c r="DH7" i="28"/>
  <c r="CY7" i="28"/>
  <c r="CO7" i="28"/>
  <c r="CD7" i="28"/>
  <c r="BU7" i="28"/>
  <c r="BK7" i="28"/>
  <c r="BB7" i="28"/>
  <c r="AR7" i="28"/>
  <c r="AH7" i="28"/>
  <c r="X7" i="28"/>
  <c r="L7" i="28"/>
  <c r="DP7" i="25"/>
  <c r="DX7" i="25"/>
  <c r="DM7" i="25"/>
  <c r="CZ7" i="25"/>
  <c r="CP7" i="25"/>
  <c r="CG7" i="25"/>
  <c r="AJ7" i="25"/>
  <c r="DQ7" i="28"/>
  <c r="CX7" i="28"/>
  <c r="CC7" i="28"/>
  <c r="BJ7" i="28"/>
  <c r="AQ7" i="28"/>
  <c r="V7" i="28"/>
  <c r="DJ7" i="25"/>
  <c r="DN7" i="25"/>
  <c r="CR7" i="25"/>
  <c r="CA7" i="25"/>
  <c r="BQ7" i="25"/>
  <c r="BH7" i="25"/>
  <c r="AX7" i="25"/>
  <c r="AM7" i="25"/>
  <c r="AA7" i="25"/>
  <c r="O7" i="25"/>
  <c r="D7" i="25"/>
  <c r="E7" i="25" s="1"/>
  <c r="F7" i="28"/>
  <c r="AS7" i="28"/>
  <c r="CF7" i="28"/>
  <c r="D9" i="21"/>
  <c r="E54" i="32"/>
  <c r="E34" i="32"/>
  <c r="E10" i="10"/>
  <c r="D21" i="25"/>
  <c r="E21" i="25" s="1"/>
  <c r="D34" i="25"/>
  <c r="E34" i="25" s="1"/>
  <c r="D11" i="25"/>
  <c r="E11" i="25" s="1"/>
  <c r="W5" i="25"/>
  <c r="X5" i="25" s="1"/>
  <c r="CQ5" i="25"/>
  <c r="DZ5" i="28"/>
  <c r="DV5" i="28"/>
  <c r="AQ5" i="28"/>
  <c r="BR5" i="28"/>
  <c r="AH5" i="28"/>
  <c r="DW5" i="28"/>
  <c r="BF5" i="28"/>
  <c r="CD5" i="28"/>
  <c r="L5" i="25"/>
  <c r="Q5" i="25"/>
  <c r="AO5" i="25"/>
  <c r="BA5" i="25"/>
  <c r="BY5" i="25"/>
  <c r="M5" i="25"/>
  <c r="AI5" i="25"/>
  <c r="AJ5" i="25" s="1"/>
  <c r="AU5" i="25"/>
  <c r="BS5" i="25"/>
  <c r="AG1" i="10"/>
  <c r="CP38" i="10"/>
  <c r="AC5" i="25"/>
  <c r="AD5" i="25" s="1"/>
  <c r="BM5" i="25"/>
  <c r="CK5" i="25"/>
  <c r="CL5" i="25" s="1"/>
  <c r="CW5" i="25"/>
  <c r="CX5" i="25" s="1"/>
  <c r="BC5" i="28"/>
  <c r="E43" i="24"/>
  <c r="BR37" i="10"/>
  <c r="N37" i="32"/>
  <c r="AB28" i="10"/>
  <c r="F29" i="34" s="1"/>
  <c r="M29" i="32"/>
  <c r="D29" i="30"/>
  <c r="E29" i="30" s="1"/>
  <c r="BR30" i="10"/>
  <c r="E29" i="12"/>
  <c r="R28" i="10"/>
  <c r="F29" i="12" s="1"/>
  <c r="CD28" i="10"/>
  <c r="G29" i="25"/>
  <c r="M29" i="25"/>
  <c r="R29" i="25"/>
  <c r="V29" i="25"/>
  <c r="AA29" i="25"/>
  <c r="AF29" i="25"/>
  <c r="AK29" i="25"/>
  <c r="AP29" i="25"/>
  <c r="AT29" i="25"/>
  <c r="AY29" i="25"/>
  <c r="BD29" i="25"/>
  <c r="BI29" i="25"/>
  <c r="BN29" i="25"/>
  <c r="BR29" i="25"/>
  <c r="BW29" i="25"/>
  <c r="CB29" i="25"/>
  <c r="CG29" i="25"/>
  <c r="CL29" i="25"/>
  <c r="CP29" i="25"/>
  <c r="CU29" i="25"/>
  <c r="CZ29" i="25"/>
  <c r="DE29" i="25"/>
  <c r="DJ29" i="25"/>
  <c r="DN29" i="25"/>
  <c r="DS29" i="25"/>
  <c r="DX29" i="25"/>
  <c r="EC29" i="25"/>
  <c r="G29" i="28"/>
  <c r="M29" i="28"/>
  <c r="R29" i="28"/>
  <c r="V29" i="28"/>
  <c r="AA29" i="28"/>
  <c r="AF29" i="28"/>
  <c r="AK29" i="28"/>
  <c r="AP29" i="28"/>
  <c r="AT29" i="28"/>
  <c r="AY29" i="28"/>
  <c r="BD29" i="28"/>
  <c r="BI29" i="28"/>
  <c r="BN29" i="28"/>
  <c r="BR29" i="28"/>
  <c r="BW29" i="28"/>
  <c r="CB29" i="28"/>
  <c r="CG29" i="28"/>
  <c r="CL29" i="28"/>
  <c r="CP29" i="28"/>
  <c r="CU29" i="28"/>
  <c r="CZ29" i="28"/>
  <c r="DE29" i="28"/>
  <c r="DJ29" i="28"/>
  <c r="DN29" i="28"/>
  <c r="DS29" i="28"/>
  <c r="DX29" i="28"/>
  <c r="EC29" i="28"/>
  <c r="EB29" i="28"/>
  <c r="CO28" i="10"/>
  <c r="CQ28" i="10"/>
  <c r="AA28" i="10"/>
  <c r="G29" i="12" s="1"/>
  <c r="BS28" i="10"/>
  <c r="H29" i="25"/>
  <c r="N29" i="25"/>
  <c r="S29" i="25"/>
  <c r="X29" i="25"/>
  <c r="AB29" i="25"/>
  <c r="AG29" i="25"/>
  <c r="AL29" i="25"/>
  <c r="AQ29" i="25"/>
  <c r="AV29" i="25"/>
  <c r="AZ29" i="25"/>
  <c r="BE29" i="25"/>
  <c r="BJ29" i="25"/>
  <c r="BO29" i="25"/>
  <c r="BT29" i="25"/>
  <c r="BX29" i="25"/>
  <c r="CC29" i="25"/>
  <c r="CH29" i="25"/>
  <c r="CM29" i="25"/>
  <c r="CR29" i="25"/>
  <c r="CV29" i="25"/>
  <c r="DA29" i="25"/>
  <c r="DF29" i="25"/>
  <c r="DK29" i="25"/>
  <c r="DP29" i="25"/>
  <c r="DT29" i="25"/>
  <c r="DY29" i="25"/>
  <c r="ED29" i="25"/>
  <c r="H29" i="28"/>
  <c r="N29" i="28"/>
  <c r="S29" i="28"/>
  <c r="X29" i="28"/>
  <c r="AB29" i="28"/>
  <c r="AG29" i="28"/>
  <c r="AL29" i="28"/>
  <c r="AQ29" i="28"/>
  <c r="AV29" i="28"/>
  <c r="AZ29" i="28"/>
  <c r="BE29" i="28"/>
  <c r="BJ29" i="28"/>
  <c r="BO29" i="28"/>
  <c r="BT29" i="28"/>
  <c r="BX29" i="28"/>
  <c r="CC29" i="28"/>
  <c r="CH29" i="28"/>
  <c r="CM29" i="28"/>
  <c r="CR29" i="28"/>
  <c r="CV29" i="28"/>
  <c r="DA29" i="28"/>
  <c r="DF29" i="28"/>
  <c r="DK29" i="28"/>
  <c r="DP29" i="28"/>
  <c r="DT29" i="28"/>
  <c r="DY29" i="28"/>
  <c r="N44" i="32"/>
  <c r="N46" i="12"/>
  <c r="N41" i="32"/>
  <c r="BR49" i="10"/>
  <c r="J54" i="32"/>
  <c r="BR35" i="10"/>
  <c r="BR27" i="10"/>
  <c r="BR38" i="10"/>
  <c r="BR29" i="10"/>
  <c r="O41" i="12"/>
  <c r="BR32" i="10"/>
  <c r="X5" i="32"/>
  <c r="BR34" i="10"/>
  <c r="BR28" i="10"/>
  <c r="J39" i="32"/>
  <c r="J34" i="32"/>
  <c r="Y5" i="10"/>
  <c r="A2" i="22"/>
  <c r="G1" i="31"/>
  <c r="T28" i="12"/>
  <c r="BR52" i="10"/>
  <c r="S40" i="12"/>
  <c r="N26" i="12"/>
  <c r="O38" i="32"/>
  <c r="BR42" i="10"/>
  <c r="DW17" i="28"/>
  <c r="EB17" i="28"/>
  <c r="DT17" i="28"/>
  <c r="N23" i="12"/>
  <c r="AB17" i="10"/>
  <c r="F18" i="34" s="1"/>
  <c r="CN17" i="10"/>
  <c r="M18" i="12" s="1"/>
  <c r="AW17" i="10"/>
  <c r="G18" i="34" s="1"/>
  <c r="CO17" i="10"/>
  <c r="G18" i="12"/>
  <c r="BT17" i="10"/>
  <c r="L18" i="12" s="1"/>
  <c r="N54" i="12"/>
  <c r="E52" i="24"/>
  <c r="N19" i="12"/>
  <c r="DD18" i="28"/>
  <c r="ED17" i="28"/>
  <c r="BT5" i="10"/>
  <c r="L6" i="12" s="1"/>
  <c r="AF7" i="31"/>
  <c r="AE7" i="31"/>
  <c r="AD7" i="31"/>
  <c r="E48" i="24"/>
  <c r="O26" i="32"/>
  <c r="AX5" i="10"/>
  <c r="I6" i="34" s="1"/>
  <c r="O30" i="32"/>
  <c r="O21" i="12"/>
  <c r="E28" i="24"/>
  <c r="O46" i="32"/>
  <c r="E19" i="24"/>
  <c r="AB5" i="10"/>
  <c r="F6" i="34" s="1"/>
  <c r="N35" i="32"/>
  <c r="E44" i="24"/>
  <c r="E24" i="24"/>
  <c r="O34" i="32"/>
  <c r="AA1" i="10"/>
  <c r="O54" i="32"/>
  <c r="AT5" i="10"/>
  <c r="AX54" i="10"/>
  <c r="T56" i="12"/>
  <c r="CO54" i="10"/>
  <c r="DW55" i="28"/>
  <c r="BT54" i="10"/>
  <c r="L55" i="12" s="1"/>
  <c r="CQ54" i="10"/>
  <c r="N55" i="12" s="1"/>
  <c r="CT54" i="10"/>
  <c r="Q55" i="34" s="1"/>
  <c r="DX55" i="28"/>
  <c r="EB55" i="28"/>
  <c r="DZ55" i="28"/>
  <c r="EE55" i="28"/>
  <c r="EC55" i="28"/>
  <c r="O53" i="12"/>
  <c r="DW52" i="28"/>
  <c r="EB52" i="28"/>
  <c r="J23" i="32"/>
  <c r="N18" i="32"/>
  <c r="N53" i="32"/>
  <c r="BR47" i="10"/>
  <c r="BR43" i="10"/>
  <c r="J51" i="32"/>
  <c r="BR40" i="10"/>
  <c r="BR48" i="10"/>
  <c r="BR44" i="10"/>
  <c r="BR45" i="10"/>
  <c r="BH5" i="28"/>
  <c r="O45" i="32"/>
  <c r="N43" i="12"/>
  <c r="E18" i="24"/>
  <c r="E31" i="24"/>
  <c r="O49" i="12"/>
  <c r="O33" i="12"/>
  <c r="E51" i="24"/>
  <c r="O37" i="12"/>
  <c r="S39" i="32"/>
  <c r="E47" i="24"/>
  <c r="N25" i="32"/>
  <c r="N34" i="12"/>
  <c r="O24" i="32"/>
  <c r="N22" i="12"/>
  <c r="E35" i="24"/>
  <c r="O41" i="32"/>
  <c r="N28" i="12"/>
  <c r="E22" i="24"/>
  <c r="O29" i="12"/>
  <c r="E27" i="24"/>
  <c r="T51" i="12"/>
  <c r="S48" i="32"/>
  <c r="E32" i="24"/>
  <c r="O38" i="12"/>
  <c r="O22" i="32"/>
  <c r="O35" i="32"/>
  <c r="O50" i="12"/>
  <c r="O42" i="12"/>
  <c r="E40" i="24"/>
  <c r="T31" i="32"/>
  <c r="EA5" i="25"/>
  <c r="Y5" i="25"/>
  <c r="AE5" i="25"/>
  <c r="BI5" i="25"/>
  <c r="CG5" i="25"/>
  <c r="CM5" i="25"/>
  <c r="DC5" i="25"/>
  <c r="DI5" i="25"/>
  <c r="DO5" i="25"/>
  <c r="T50" i="12"/>
  <c r="S54" i="32"/>
  <c r="O43" i="12"/>
  <c r="T33" i="32"/>
  <c r="E37" i="24"/>
  <c r="O47" i="12"/>
  <c r="T52" i="12"/>
  <c r="T46" i="12"/>
  <c r="S19" i="12"/>
  <c r="E26" i="24"/>
  <c r="E21" i="24"/>
  <c r="O40" i="32"/>
  <c r="O48" i="12"/>
  <c r="O23" i="12"/>
  <c r="O52" i="32"/>
  <c r="O39" i="12"/>
  <c r="R51" i="12"/>
  <c r="K60" i="21"/>
  <c r="O28" i="12"/>
  <c r="O19" i="12"/>
  <c r="E34" i="24"/>
  <c r="N36" i="12"/>
  <c r="J6" i="32"/>
  <c r="S33" i="32"/>
  <c r="N42" i="32"/>
  <c r="R46" i="12"/>
  <c r="T30" i="32"/>
  <c r="N32" i="12"/>
  <c r="N30" i="32"/>
  <c r="O56" i="12"/>
  <c r="O32" i="12"/>
  <c r="O56" i="32"/>
  <c r="E38" i="24"/>
  <c r="E61" i="21"/>
  <c r="O52" i="12"/>
  <c r="E30" i="24"/>
  <c r="E17" i="24"/>
  <c r="BR18" i="10"/>
  <c r="O48" i="32"/>
  <c r="T38" i="12"/>
  <c r="N48" i="32"/>
  <c r="BR24" i="10"/>
  <c r="BR19" i="10"/>
  <c r="N45" i="12"/>
  <c r="N21" i="32"/>
  <c r="N51" i="12"/>
  <c r="BR54" i="10"/>
  <c r="O44" i="12"/>
  <c r="O36" i="12"/>
  <c r="E49" i="24"/>
  <c r="E42" i="24"/>
  <c r="T34" i="32"/>
  <c r="AW5" i="10"/>
  <c r="G6" i="34" s="1"/>
  <c r="L10" i="28"/>
  <c r="AB10" i="28"/>
  <c r="CC10" i="28"/>
  <c r="L8" i="28"/>
  <c r="X8" i="28"/>
  <c r="AL8" i="28"/>
  <c r="AX8" i="28"/>
  <c r="BJ8" i="28"/>
  <c r="P54" i="12"/>
  <c r="D51" i="28"/>
  <c r="E51" i="28" s="1"/>
  <c r="P51" i="12"/>
  <c r="P46" i="12"/>
  <c r="P42" i="12"/>
  <c r="P37" i="12"/>
  <c r="P36" i="12"/>
  <c r="D29" i="25"/>
  <c r="E29" i="25" s="1"/>
  <c r="D27" i="25"/>
  <c r="E27" i="25" s="1"/>
  <c r="P27" i="12"/>
  <c r="D25" i="25"/>
  <c r="E25" i="25" s="1"/>
  <c r="P25" i="12"/>
  <c r="DW23" i="28"/>
  <c r="P23" i="12"/>
  <c r="P19" i="12"/>
  <c r="L15" i="28"/>
  <c r="S15" i="28"/>
  <c r="Y15" i="28"/>
  <c r="AE15" i="28"/>
  <c r="AL15" i="28"/>
  <c r="AR15" i="28"/>
  <c r="AX15" i="28"/>
  <c r="BE15" i="28"/>
  <c r="BL15" i="28"/>
  <c r="BV15" i="28"/>
  <c r="CJ15" i="28"/>
  <c r="DD15" i="28"/>
  <c r="DW15" i="28"/>
  <c r="P14" i="28"/>
  <c r="AN14" i="28"/>
  <c r="BQ14" i="28"/>
  <c r="CO14" i="28"/>
  <c r="DM14" i="28"/>
  <c r="DF13" i="28"/>
  <c r="DP13" i="28"/>
  <c r="P56" i="12"/>
  <c r="P49" i="12"/>
  <c r="P48" i="12"/>
  <c r="P38" i="12"/>
  <c r="D35" i="28"/>
  <c r="E35" i="28" s="1"/>
  <c r="P35" i="12"/>
  <c r="EE32" i="28"/>
  <c r="P32" i="12"/>
  <c r="P26" i="12"/>
  <c r="D22" i="28"/>
  <c r="E22" i="28" s="1"/>
  <c r="P22" i="12"/>
  <c r="P20" i="12"/>
  <c r="ED15" i="28"/>
  <c r="S10" i="28"/>
  <c r="AN10" i="28"/>
  <c r="S8" i="28"/>
  <c r="AE8" i="28"/>
  <c r="AQ8" i="28"/>
  <c r="BE8" i="28"/>
  <c r="D55" i="28"/>
  <c r="E55" i="28" s="1"/>
  <c r="P55" i="12"/>
  <c r="P50" i="12"/>
  <c r="D47" i="28"/>
  <c r="E47" i="28" s="1"/>
  <c r="P47" i="12"/>
  <c r="EE44" i="28"/>
  <c r="P44" i="12"/>
  <c r="P40" i="12"/>
  <c r="EE33" i="28"/>
  <c r="P33" i="12"/>
  <c r="D31" i="25"/>
  <c r="E31" i="25" s="1"/>
  <c r="P31" i="12"/>
  <c r="P18" i="12"/>
  <c r="A7" i="10"/>
  <c r="DA7" i="10" s="1"/>
  <c r="F10" i="28"/>
  <c r="Z10" i="28"/>
  <c r="AX10" i="28"/>
  <c r="U8" i="28"/>
  <c r="AG8" i="28"/>
  <c r="AV8" i="28"/>
  <c r="BH8" i="28"/>
  <c r="D54" i="28"/>
  <c r="E54" i="28" s="1"/>
  <c r="P53" i="12"/>
  <c r="D52" i="25"/>
  <c r="E52" i="25" s="1"/>
  <c r="P52" i="12"/>
  <c r="Q52" i="12" s="1"/>
  <c r="D46" i="28"/>
  <c r="E46" i="28" s="1"/>
  <c r="P45" i="12"/>
  <c r="P43" i="12"/>
  <c r="EE41" i="28"/>
  <c r="P41" i="12"/>
  <c r="D39" i="28"/>
  <c r="E39" i="28" s="1"/>
  <c r="P39" i="12"/>
  <c r="P34" i="12"/>
  <c r="P30" i="12"/>
  <c r="EE28" i="28"/>
  <c r="P28" i="12"/>
  <c r="D24" i="25"/>
  <c r="E24" i="25" s="1"/>
  <c r="P24" i="12"/>
  <c r="P21" i="12"/>
  <c r="AE16" i="28"/>
  <c r="DD16" i="28"/>
  <c r="J15" i="28"/>
  <c r="P15" i="28"/>
  <c r="X15" i="28"/>
  <c r="AD15" i="28"/>
  <c r="AJ15" i="28"/>
  <c r="AQ15" i="28"/>
  <c r="AW15" i="28"/>
  <c r="BC15" i="28"/>
  <c r="BK15" i="28"/>
  <c r="BU15" i="28"/>
  <c r="CH15" i="28"/>
  <c r="DA15" i="28"/>
  <c r="DT15" i="28"/>
  <c r="L14" i="28"/>
  <c r="AJ14" i="28"/>
  <c r="BH14" i="28"/>
  <c r="CJ14" i="28"/>
  <c r="DH14" i="28"/>
  <c r="BI13" i="28"/>
  <c r="BU13" i="28"/>
  <c r="CG13" i="28"/>
  <c r="CP13" i="28"/>
  <c r="DB13" i="28"/>
  <c r="DN13" i="28"/>
  <c r="CT12" i="28"/>
  <c r="E41" i="24"/>
  <c r="N56" i="12"/>
  <c r="O22" i="12"/>
  <c r="N33" i="12"/>
  <c r="O27" i="32"/>
  <c r="E29" i="24"/>
  <c r="N31" i="12"/>
  <c r="E33" i="24"/>
  <c r="O51" i="32"/>
  <c r="O31" i="12"/>
  <c r="O27" i="12"/>
  <c r="E45" i="24"/>
  <c r="AD1" i="10"/>
  <c r="L16" i="28"/>
  <c r="AX16" i="28"/>
  <c r="CJ16" i="28"/>
  <c r="DW16" i="28"/>
  <c r="BJ15" i="28"/>
  <c r="BO15" i="28"/>
  <c r="BT15" i="28"/>
  <c r="BX15" i="28"/>
  <c r="CF15" i="28"/>
  <c r="CO15" i="28"/>
  <c r="CY15" i="28"/>
  <c r="DH15" i="28"/>
  <c r="DR15" i="28"/>
  <c r="EB15" i="28"/>
  <c r="DW14" i="28"/>
  <c r="N40" i="12"/>
  <c r="AN16" i="28"/>
  <c r="CA16" i="28"/>
  <c r="G15" i="28"/>
  <c r="M15" i="28"/>
  <c r="R15" i="28"/>
  <c r="V15" i="28"/>
  <c r="AA15" i="28"/>
  <c r="AF15" i="28"/>
  <c r="AK15" i="28"/>
  <c r="AP15" i="28"/>
  <c r="AT15" i="28"/>
  <c r="AY15" i="28"/>
  <c r="BD15" i="28"/>
  <c r="BI15" i="28"/>
  <c r="BN15" i="28"/>
  <c r="BR15" i="28"/>
  <c r="BW15" i="28"/>
  <c r="CC15" i="28"/>
  <c r="CM15" i="28"/>
  <c r="CV15" i="28"/>
  <c r="DF15" i="28"/>
  <c r="DP15" i="28"/>
  <c r="H14" i="28"/>
  <c r="Z14" i="28"/>
  <c r="AS14" i="28"/>
  <c r="BL14" i="28"/>
  <c r="CF14" i="28"/>
  <c r="CY14" i="28"/>
  <c r="DR14" i="28"/>
  <c r="AQ13" i="28"/>
  <c r="AX13" i="28"/>
  <c r="BD13" i="28"/>
  <c r="BJ13" i="28"/>
  <c r="BT13" i="28"/>
  <c r="CB13" i="28"/>
  <c r="CI13" i="28"/>
  <c r="CS13" i="28"/>
  <c r="DA13" i="28"/>
  <c r="DJ13" i="28"/>
  <c r="DX13" i="28"/>
  <c r="CV12" i="28"/>
  <c r="Z11" i="28"/>
  <c r="BO8" i="28"/>
  <c r="BQ8" i="28"/>
  <c r="CX12" i="28"/>
  <c r="BH11" i="28"/>
  <c r="BC10" i="28"/>
  <c r="U9" i="28"/>
  <c r="CC8" i="28"/>
  <c r="DM11" i="28"/>
  <c r="BL10" i="28"/>
  <c r="BH9" i="28"/>
  <c r="CM8" i="28"/>
  <c r="BC11" i="28"/>
  <c r="BT8" i="28"/>
  <c r="DV13" i="28"/>
  <c r="P11" i="28"/>
  <c r="CF11" i="28"/>
  <c r="CT10" i="28"/>
  <c r="CA9" i="28"/>
  <c r="CO11" i="28"/>
  <c r="CT9" i="28"/>
  <c r="DS13" i="28"/>
  <c r="CZ12" i="28"/>
  <c r="DJ12" i="28"/>
  <c r="BQ10" i="28"/>
  <c r="CF10" i="28"/>
  <c r="CY10" i="28"/>
  <c r="CV8" i="28"/>
  <c r="DE12" i="28"/>
  <c r="DM12" i="28"/>
  <c r="AJ11" i="28"/>
  <c r="BL11" i="28"/>
  <c r="CY11" i="28"/>
  <c r="AE10" i="28"/>
  <c r="AS10" i="28"/>
  <c r="BE10" i="28"/>
  <c r="BT10" i="28"/>
  <c r="CM10" i="28"/>
  <c r="DD10" i="28"/>
  <c r="DF8" i="28"/>
  <c r="AN11" i="28"/>
  <c r="CA11" i="28"/>
  <c r="DH11" i="28"/>
  <c r="H10" i="28"/>
  <c r="U10" i="28"/>
  <c r="AJ10" i="28"/>
  <c r="AV10" i="28"/>
  <c r="BH10" i="28"/>
  <c r="CA10" i="28"/>
  <c r="CO10" i="28"/>
  <c r="DH10" i="28"/>
  <c r="DP8" i="28"/>
  <c r="CP12" i="28"/>
  <c r="CU12" i="28"/>
  <c r="DA12" i="28"/>
  <c r="DG12" i="28"/>
  <c r="DT10" i="28"/>
  <c r="DR12" i="28"/>
  <c r="DK12" i="28"/>
  <c r="DT12" i="28"/>
  <c r="N10" i="28"/>
  <c r="X10" i="28"/>
  <c r="AG10" i="28"/>
  <c r="AQ10" i="28"/>
  <c r="AZ10" i="28"/>
  <c r="BJ10" i="28"/>
  <c r="BV10" i="28"/>
  <c r="CJ10" i="28"/>
  <c r="CV10" i="28"/>
  <c r="DM10" i="28"/>
  <c r="AN9" i="28"/>
  <c r="DM9" i="28"/>
  <c r="J13" i="28"/>
  <c r="O13" i="28"/>
  <c r="T13" i="28"/>
  <c r="Y13" i="28"/>
  <c r="AD13" i="28"/>
  <c r="AH13" i="28"/>
  <c r="AM13" i="28"/>
  <c r="AR13" i="28"/>
  <c r="AW13" i="28"/>
  <c r="BB13" i="28"/>
  <c r="BF13" i="28"/>
  <c r="BK13" i="28"/>
  <c r="BR13" i="28"/>
  <c r="BX13" i="28"/>
  <c r="CD13" i="28"/>
  <c r="CL13" i="28"/>
  <c r="CR13" i="28"/>
  <c r="CX13" i="28"/>
  <c r="DE13" i="28"/>
  <c r="DK13" i="28"/>
  <c r="DQ13" i="28"/>
  <c r="EB13" i="28"/>
  <c r="CY12" i="28"/>
  <c r="DD12" i="28"/>
  <c r="DH12" i="28"/>
  <c r="DP12" i="28"/>
  <c r="EB11" i="28"/>
  <c r="L9" i="28"/>
  <c r="AE9" i="28"/>
  <c r="AX9" i="28"/>
  <c r="BQ9" i="28"/>
  <c r="CJ9" i="28"/>
  <c r="DD9" i="28"/>
  <c r="DW9" i="28"/>
  <c r="BX8" i="28"/>
  <c r="CH8" i="28"/>
  <c r="CR8" i="28"/>
  <c r="DA8" i="28"/>
  <c r="DK8" i="28"/>
  <c r="DT8" i="28"/>
  <c r="DW12" i="28"/>
  <c r="P9" i="28"/>
  <c r="AJ9" i="28"/>
  <c r="BC9" i="28"/>
  <c r="BV9" i="28"/>
  <c r="CO9" i="28"/>
  <c r="DH9" i="28"/>
  <c r="EB9" i="28"/>
  <c r="CA8" i="28"/>
  <c r="CJ8" i="28"/>
  <c r="CT8" i="28"/>
  <c r="DD8" i="28"/>
  <c r="DM8" i="28"/>
  <c r="DW8" i="28"/>
  <c r="DT13" i="28"/>
  <c r="DZ13" i="28"/>
  <c r="DN12" i="28"/>
  <c r="DS12" i="28"/>
  <c r="DX12" i="28"/>
  <c r="U11" i="28"/>
  <c r="AS11" i="28"/>
  <c r="BV11" i="28"/>
  <c r="CT11" i="28"/>
  <c r="DR11" i="28"/>
  <c r="Z9" i="28"/>
  <c r="AS9" i="28"/>
  <c r="BL9" i="28"/>
  <c r="CF9" i="28"/>
  <c r="CY9" i="28"/>
  <c r="DR9" i="28"/>
  <c r="G8" i="28"/>
  <c r="P8" i="28"/>
  <c r="Z8" i="28"/>
  <c r="AJ8" i="28"/>
  <c r="AS8" i="28"/>
  <c r="BC8" i="28"/>
  <c r="BL8" i="28"/>
  <c r="BV8" i="28"/>
  <c r="CF8" i="28"/>
  <c r="CO8" i="28"/>
  <c r="CY8" i="28"/>
  <c r="DH8" i="28"/>
  <c r="DR8" i="28"/>
  <c r="BL13" i="28"/>
  <c r="BQ13" i="28"/>
  <c r="BV13" i="28"/>
  <c r="CA13" i="28"/>
  <c r="CF13" i="28"/>
  <c r="CJ13" i="28"/>
  <c r="CO13" i="28"/>
  <c r="CT13" i="28"/>
  <c r="CY13" i="28"/>
  <c r="DD13" i="28"/>
  <c r="DH13" i="28"/>
  <c r="DM13" i="28"/>
  <c r="DR13" i="28"/>
  <c r="DW13" i="28"/>
  <c r="EC13" i="28"/>
  <c r="DL12" i="28"/>
  <c r="DQ12" i="28"/>
  <c r="DV12" i="28"/>
  <c r="EE13" i="28"/>
  <c r="EB12" i="28"/>
  <c r="L11" i="28"/>
  <c r="AE11" i="28"/>
  <c r="AX11" i="28"/>
  <c r="BQ11" i="28"/>
  <c r="CJ11" i="28"/>
  <c r="DD11" i="28"/>
  <c r="DW11" i="28"/>
  <c r="BO10" i="28"/>
  <c r="BX10" i="28"/>
  <c r="CH10" i="28"/>
  <c r="CR10" i="28"/>
  <c r="DA10" i="28"/>
  <c r="DK10" i="28"/>
  <c r="DY10" i="28"/>
  <c r="DY8" i="28"/>
  <c r="ED12" i="28"/>
  <c r="EB8" i="28"/>
  <c r="DF10" i="28"/>
  <c r="DP10" i="28"/>
  <c r="DY13" i="28"/>
  <c r="DY12" i="28"/>
  <c r="E1" i="12"/>
  <c r="Z5" i="32"/>
  <c r="O25" i="32"/>
  <c r="O25" i="12"/>
  <c r="E23" i="24"/>
  <c r="CP23" i="10"/>
  <c r="H21" i="12"/>
  <c r="AX20" i="10"/>
  <c r="J24" i="32"/>
  <c r="G10" i="28"/>
  <c r="J10" i="28"/>
  <c r="M10" i="28"/>
  <c r="O10" i="28"/>
  <c r="R10" i="28"/>
  <c r="T10" i="28"/>
  <c r="V10" i="28"/>
  <c r="Y10" i="28"/>
  <c r="AA10" i="28"/>
  <c r="AD10" i="28"/>
  <c r="AF10" i="28"/>
  <c r="AH10" i="28"/>
  <c r="AK10" i="28"/>
  <c r="AM10" i="28"/>
  <c r="AP10" i="28"/>
  <c r="AR10" i="28"/>
  <c r="AT10" i="28"/>
  <c r="AW10" i="28"/>
  <c r="AY10" i="28"/>
  <c r="BB10" i="28"/>
  <c r="BD10" i="28"/>
  <c r="BF10" i="28"/>
  <c r="BI10" i="28"/>
  <c r="BK10" i="28"/>
  <c r="BN10" i="28"/>
  <c r="BP10" i="28"/>
  <c r="BR10" i="28"/>
  <c r="BU10" i="28"/>
  <c r="BW10" i="28"/>
  <c r="BZ10" i="28"/>
  <c r="CB10" i="28"/>
  <c r="CD10" i="28"/>
  <c r="CG10" i="28"/>
  <c r="CI10" i="28"/>
  <c r="CL10" i="28"/>
  <c r="CN10" i="28"/>
  <c r="CP10" i="28"/>
  <c r="CS10" i="28"/>
  <c r="CU10" i="28"/>
  <c r="CX10" i="28"/>
  <c r="CZ10" i="28"/>
  <c r="DB10" i="28"/>
  <c r="DE10" i="28"/>
  <c r="DG10" i="28"/>
  <c r="DJ10" i="28"/>
  <c r="DL10" i="28"/>
  <c r="DN10" i="28"/>
  <c r="DR10" i="28"/>
  <c r="DW10" i="28"/>
  <c r="EB10" i="28"/>
  <c r="G9" i="28"/>
  <c r="N9" i="28"/>
  <c r="S9" i="28"/>
  <c r="X9" i="28"/>
  <c r="AB9" i="28"/>
  <c r="AG9" i="28"/>
  <c r="AL9" i="28"/>
  <c r="AQ9" i="28"/>
  <c r="AV9" i="28"/>
  <c r="AZ9" i="28"/>
  <c r="BE9" i="28"/>
  <c r="BJ9" i="28"/>
  <c r="BO9" i="28"/>
  <c r="BT9" i="28"/>
  <c r="BX9" i="28"/>
  <c r="CC9" i="28"/>
  <c r="CH9" i="28"/>
  <c r="CM9" i="28"/>
  <c r="CR9" i="28"/>
  <c r="CV9" i="28"/>
  <c r="DA9" i="28"/>
  <c r="DF9" i="28"/>
  <c r="DK9" i="28"/>
  <c r="DP9" i="28"/>
  <c r="DT9" i="28"/>
  <c r="DY9" i="28"/>
  <c r="G25" i="28"/>
  <c r="J25" i="28"/>
  <c r="M25" i="28"/>
  <c r="O25" i="28"/>
  <c r="R25" i="28"/>
  <c r="T25" i="28"/>
  <c r="V25" i="28"/>
  <c r="Y25" i="28"/>
  <c r="AA25" i="28"/>
  <c r="AD25" i="28"/>
  <c r="AF25" i="28"/>
  <c r="AH25" i="28"/>
  <c r="AK25" i="28"/>
  <c r="AM25" i="28"/>
  <c r="AP25" i="28"/>
  <c r="AR25" i="28"/>
  <c r="AT25" i="28"/>
  <c r="AW25" i="28"/>
  <c r="AY25" i="28"/>
  <c r="BB25" i="28"/>
  <c r="BD25" i="28"/>
  <c r="BF25" i="28"/>
  <c r="BI25" i="28"/>
  <c r="BK25" i="28"/>
  <c r="BN25" i="28"/>
  <c r="BP25" i="28"/>
  <c r="BR25" i="28"/>
  <c r="BU25" i="28"/>
  <c r="BW25" i="28"/>
  <c r="BZ25" i="28"/>
  <c r="CB25" i="28"/>
  <c r="CD25" i="28"/>
  <c r="CG25" i="28"/>
  <c r="CI25" i="28"/>
  <c r="CL25" i="28"/>
  <c r="CN25" i="28"/>
  <c r="CP25" i="28"/>
  <c r="CS25" i="28"/>
  <c r="CU25" i="28"/>
  <c r="CX25" i="28"/>
  <c r="CZ25" i="28"/>
  <c r="DB25" i="28"/>
  <c r="DE25" i="28"/>
  <c r="DG25" i="28"/>
  <c r="DJ25" i="28"/>
  <c r="DL25" i="28"/>
  <c r="DN25" i="28"/>
  <c r="DQ25" i="28"/>
  <c r="DS25" i="28"/>
  <c r="DV25" i="28"/>
  <c r="DX25" i="28"/>
  <c r="DZ25" i="28"/>
  <c r="EC25" i="28"/>
  <c r="EE25" i="28"/>
  <c r="F24" i="28"/>
  <c r="L24" i="28"/>
  <c r="P24" i="28"/>
  <c r="U24" i="28"/>
  <c r="Z24" i="28"/>
  <c r="AE24" i="28"/>
  <c r="AJ24" i="28"/>
  <c r="AN24" i="28"/>
  <c r="AS24" i="28"/>
  <c r="AX24" i="28"/>
  <c r="BC24" i="28"/>
  <c r="BH24" i="28"/>
  <c r="BL24" i="28"/>
  <c r="BQ24" i="28"/>
  <c r="BV24" i="28"/>
  <c r="CA24" i="28"/>
  <c r="CF24" i="28"/>
  <c r="CJ24" i="28"/>
  <c r="CO24" i="28"/>
  <c r="CY24" i="28"/>
  <c r="DH24" i="28"/>
  <c r="DR24" i="28"/>
  <c r="EB24" i="28"/>
  <c r="G23" i="28"/>
  <c r="P23" i="28"/>
  <c r="Z23" i="28"/>
  <c r="AJ23" i="28"/>
  <c r="AX23" i="28"/>
  <c r="BQ23" i="28"/>
  <c r="CJ23" i="28"/>
  <c r="DD23" i="28"/>
  <c r="D20" i="25"/>
  <c r="E20" i="25" s="1"/>
  <c r="ED20" i="28"/>
  <c r="DY20" i="28"/>
  <c r="DT20" i="28"/>
  <c r="DP20" i="28"/>
  <c r="DK20" i="28"/>
  <c r="DF20" i="28"/>
  <c r="DA20" i="28"/>
  <c r="CV20" i="28"/>
  <c r="CR20" i="28"/>
  <c r="CM20" i="28"/>
  <c r="CH20" i="28"/>
  <c r="CC20" i="28"/>
  <c r="BX20" i="28"/>
  <c r="BT20" i="28"/>
  <c r="BO20" i="28"/>
  <c r="BJ20" i="28"/>
  <c r="BE20" i="28"/>
  <c r="AZ20" i="28"/>
  <c r="AV20" i="28"/>
  <c r="AQ20" i="28"/>
  <c r="AL20" i="28"/>
  <c r="AG20" i="28"/>
  <c r="AB20" i="28"/>
  <c r="X20" i="28"/>
  <c r="S20" i="28"/>
  <c r="N20" i="28"/>
  <c r="H20" i="28"/>
  <c r="ED16" i="28"/>
  <c r="DY16" i="28"/>
  <c r="DT16" i="28"/>
  <c r="DP16" i="28"/>
  <c r="DK16" i="28"/>
  <c r="DF16" i="28"/>
  <c r="DA16" i="28"/>
  <c r="CV16" i="28"/>
  <c r="CR16" i="28"/>
  <c r="CM16" i="28"/>
  <c r="CH16" i="28"/>
  <c r="CC16" i="28"/>
  <c r="BX16" i="28"/>
  <c r="BT16" i="28"/>
  <c r="BO16" i="28"/>
  <c r="BJ16" i="28"/>
  <c r="BE16" i="28"/>
  <c r="AZ16" i="28"/>
  <c r="AV16" i="28"/>
  <c r="AQ16" i="28"/>
  <c r="AL16" i="28"/>
  <c r="AG16" i="28"/>
  <c r="AB16" i="28"/>
  <c r="X16" i="28"/>
  <c r="S16" i="28"/>
  <c r="N16" i="28"/>
  <c r="G16" i="28"/>
  <c r="D23" i="25"/>
  <c r="E23" i="25" s="1"/>
  <c r="EB23" i="28"/>
  <c r="DR23" i="28"/>
  <c r="DH23" i="28"/>
  <c r="CY23" i="28"/>
  <c r="CO23" i="28"/>
  <c r="CF23" i="28"/>
  <c r="BV23" i="28"/>
  <c r="BL23" i="28"/>
  <c r="BC23" i="28"/>
  <c r="AS23" i="28"/>
  <c r="F20" i="28"/>
  <c r="P20" i="28"/>
  <c r="Z20" i="28"/>
  <c r="AJ20" i="28"/>
  <c r="AS20" i="28"/>
  <c r="BC20" i="28"/>
  <c r="BL20" i="28"/>
  <c r="BV20" i="28"/>
  <c r="CF20" i="28"/>
  <c r="CO20" i="28"/>
  <c r="CY20" i="28"/>
  <c r="DH20" i="28"/>
  <c r="DR20" i="28"/>
  <c r="EB20" i="28"/>
  <c r="E19" i="31"/>
  <c r="EB18" i="28"/>
  <c r="DR18" i="28"/>
  <c r="DH18" i="28"/>
  <c r="CY18" i="28"/>
  <c r="CO18" i="28"/>
  <c r="CF18" i="28"/>
  <c r="BW18" i="28"/>
  <c r="BR18" i="28"/>
  <c r="BN18" i="28"/>
  <c r="BI18" i="28"/>
  <c r="BD18" i="28"/>
  <c r="AY18" i="28"/>
  <c r="AT18" i="28"/>
  <c r="AP18" i="28"/>
  <c r="AK18" i="28"/>
  <c r="AF18" i="28"/>
  <c r="AA18" i="28"/>
  <c r="V18" i="28"/>
  <c r="R18" i="28"/>
  <c r="M18" i="28"/>
  <c r="H18" i="28"/>
  <c r="D16" i="28"/>
  <c r="E16" i="28" s="1"/>
  <c r="P16" i="28"/>
  <c r="Z16" i="28"/>
  <c r="AJ16" i="28"/>
  <c r="AS16" i="28"/>
  <c r="BC16" i="28"/>
  <c r="BL16" i="28"/>
  <c r="BV16" i="28"/>
  <c r="CF16" i="28"/>
  <c r="CO16" i="28"/>
  <c r="CY16" i="28"/>
  <c r="DH16" i="28"/>
  <c r="DR16" i="28"/>
  <c r="EB16" i="28"/>
  <c r="DZ12" i="28"/>
  <c r="EC12" i="28"/>
  <c r="C1" i="20"/>
  <c r="D1" i="21"/>
  <c r="E3" i="29"/>
  <c r="Z6" i="12"/>
  <c r="E1" i="29"/>
  <c r="E1" i="24"/>
  <c r="E1" i="32"/>
  <c r="A1" i="30"/>
  <c r="N47" i="12"/>
  <c r="H6" i="12"/>
  <c r="R52" i="32"/>
  <c r="R52" i="12"/>
  <c r="S50" i="12"/>
  <c r="S50" i="32"/>
  <c r="N50" i="12"/>
  <c r="N50" i="32"/>
  <c r="S41" i="12"/>
  <c r="S41" i="32"/>
  <c r="AM7" i="10"/>
  <c r="R7" i="10"/>
  <c r="I8" i="12"/>
  <c r="G11" i="28"/>
  <c r="N11" i="28"/>
  <c r="S11" i="28"/>
  <c r="X11" i="28"/>
  <c r="AB11" i="28"/>
  <c r="AG11" i="28"/>
  <c r="AL11" i="28"/>
  <c r="AQ11" i="28"/>
  <c r="AV11" i="28"/>
  <c r="AZ11" i="28"/>
  <c r="BE11" i="28"/>
  <c r="BJ11" i="28"/>
  <c r="BO11" i="28"/>
  <c r="BT11" i="28"/>
  <c r="BX11" i="28"/>
  <c r="CC11" i="28"/>
  <c r="CH11" i="28"/>
  <c r="CM11" i="28"/>
  <c r="CR11" i="28"/>
  <c r="CV11" i="28"/>
  <c r="DA11" i="28"/>
  <c r="DF11" i="28"/>
  <c r="DK11" i="28"/>
  <c r="DP11" i="28"/>
  <c r="DT11" i="28"/>
  <c r="DY11" i="28"/>
  <c r="ED11" i="28"/>
  <c r="T42" i="12"/>
  <c r="T40" i="12"/>
  <c r="N49" i="12"/>
  <c r="M23" i="32"/>
  <c r="N39" i="12"/>
  <c r="T27" i="12"/>
  <c r="S53" i="12"/>
  <c r="N24" i="32"/>
  <c r="S55" i="32"/>
  <c r="M22" i="32"/>
  <c r="T37" i="12"/>
  <c r="N20" i="32"/>
  <c r="N20" i="12"/>
  <c r="D33" i="25"/>
  <c r="E33" i="25" s="1"/>
  <c r="D18" i="25"/>
  <c r="E18" i="25" s="1"/>
  <c r="E9" i="10"/>
  <c r="E11" i="31"/>
  <c r="D8" i="25"/>
  <c r="E8" i="25" s="1"/>
  <c r="E7" i="10"/>
  <c r="E8" i="32"/>
  <c r="D6" i="21"/>
  <c r="ED56" i="28"/>
  <c r="E57" i="31"/>
  <c r="D53" i="25"/>
  <c r="E53" i="25" s="1"/>
  <c r="E54" i="31"/>
  <c r="E49" i="32"/>
  <c r="E50" i="31"/>
  <c r="ED48" i="28"/>
  <c r="E47" i="10"/>
  <c r="E48" i="32"/>
  <c r="EE45" i="28"/>
  <c r="D45" i="25"/>
  <c r="E45" i="25" s="1"/>
  <c r="E45" i="32"/>
  <c r="D43" i="28"/>
  <c r="E43" i="28" s="1"/>
  <c r="D43" i="25"/>
  <c r="E43" i="25" s="1"/>
  <c r="D30" i="28"/>
  <c r="E30" i="28" s="1"/>
  <c r="D30" i="25"/>
  <c r="E30" i="25" s="1"/>
  <c r="D26" i="28"/>
  <c r="E26" i="28" s="1"/>
  <c r="D26" i="25"/>
  <c r="E26" i="25" s="1"/>
  <c r="E27" i="31"/>
  <c r="N38" i="32"/>
  <c r="N38" i="12"/>
  <c r="D42" i="28"/>
  <c r="E42" i="28" s="1"/>
  <c r="E41" i="10"/>
  <c r="EE40" i="28"/>
  <c r="E41" i="31"/>
  <c r="D37" i="25"/>
  <c r="E37" i="25" s="1"/>
  <c r="E38" i="31"/>
  <c r="ED36" i="28"/>
  <c r="D36" i="25"/>
  <c r="E36" i="25" s="1"/>
  <c r="E37" i="31"/>
  <c r="D31" i="28"/>
  <c r="E31" i="28" s="1"/>
  <c r="E30" i="10"/>
  <c r="D29" i="28"/>
  <c r="E29" i="28" s="1"/>
  <c r="E29" i="32"/>
  <c r="E30" i="31"/>
  <c r="D27" i="28"/>
  <c r="E27" i="28" s="1"/>
  <c r="E28" i="31"/>
  <c r="D25" i="28"/>
  <c r="E25" i="28" s="1"/>
  <c r="E24" i="10"/>
  <c r="E26" i="31"/>
  <c r="T25" i="12" s="1"/>
  <c r="ED24" i="28"/>
  <c r="D24" i="30"/>
  <c r="E24" i="30" s="1"/>
  <c r="E25" i="31"/>
  <c r="ED23" i="28"/>
  <c r="E23" i="32"/>
  <c r="E24" i="31"/>
  <c r="T23" i="32" s="1"/>
  <c r="EE20" i="28"/>
  <c r="E20" i="32"/>
  <c r="E21" i="31"/>
  <c r="D16" i="25"/>
  <c r="E16" i="25" s="1"/>
  <c r="E17" i="31"/>
  <c r="D14" i="21"/>
  <c r="CP28" i="10"/>
  <c r="CP34" i="10"/>
  <c r="CP42" i="10"/>
  <c r="CP48" i="10"/>
  <c r="AY46" i="10"/>
  <c r="H47" i="34" s="1"/>
  <c r="K47" i="12"/>
  <c r="E45" i="21" s="1"/>
  <c r="I47" i="32"/>
  <c r="F45" i="21"/>
  <c r="R30" i="32"/>
  <c r="AX50" i="10"/>
  <c r="S42" i="32"/>
  <c r="S22" i="12"/>
  <c r="H47" i="12"/>
  <c r="AX32" i="10"/>
  <c r="F49" i="21"/>
  <c r="K51" i="12"/>
  <c r="E49" i="21" s="1"/>
  <c r="AY50" i="10"/>
  <c r="I51" i="32"/>
  <c r="AY32" i="10"/>
  <c r="H33" i="34" s="1"/>
  <c r="K33" i="12"/>
  <c r="E31" i="21" s="1"/>
  <c r="I33" i="32"/>
  <c r="AX44" i="10"/>
  <c r="I45" i="32" s="1"/>
  <c r="AX52" i="10"/>
  <c r="F43" i="21"/>
  <c r="CR46" i="10"/>
  <c r="T22" i="32"/>
  <c r="F31" i="21"/>
  <c r="T44" i="12"/>
  <c r="S36" i="12"/>
  <c r="S35" i="12"/>
  <c r="S30" i="32"/>
  <c r="AX30" i="10"/>
  <c r="CP27" i="10"/>
  <c r="CP37" i="10"/>
  <c r="CP41" i="10"/>
  <c r="CP47" i="10"/>
  <c r="T45" i="32"/>
  <c r="S43" i="12"/>
  <c r="S37" i="12"/>
  <c r="S32" i="12"/>
  <c r="S24" i="12"/>
  <c r="CP25" i="10"/>
  <c r="CP35" i="10"/>
  <c r="CP39" i="10"/>
  <c r="CP43" i="10"/>
  <c r="CP49" i="10"/>
  <c r="CP20" i="10"/>
  <c r="CS20" i="10" s="1"/>
  <c r="CU20" i="10" s="1"/>
  <c r="CP24" i="10"/>
  <c r="CP29" i="10"/>
  <c r="CP30" i="10"/>
  <c r="CP31" i="10"/>
  <c r="CP46" i="10"/>
  <c r="CP50" i="10"/>
  <c r="CP51" i="10"/>
  <c r="CP52" i="10"/>
  <c r="CP53" i="10"/>
  <c r="R42" i="32"/>
  <c r="R41" i="32"/>
  <c r="R36" i="32"/>
  <c r="R31" i="12"/>
  <c r="CP32" i="10"/>
  <c r="CP33" i="10"/>
  <c r="CP44" i="10"/>
  <c r="CP45" i="10"/>
  <c r="CP54" i="10"/>
  <c r="S28" i="32"/>
  <c r="I31" i="32"/>
  <c r="K31" i="12"/>
  <c r="E29" i="21" s="1"/>
  <c r="AY44" i="10"/>
  <c r="K45" i="12"/>
  <c r="E43" i="21" s="1"/>
  <c r="R39" i="32"/>
  <c r="R23" i="32"/>
  <c r="AX19" i="10"/>
  <c r="AX23" i="10"/>
  <c r="CS23" i="10" s="1"/>
  <c r="CU23" i="10" s="1"/>
  <c r="AX31" i="10"/>
  <c r="AX45" i="10"/>
  <c r="AX53" i="10"/>
  <c r="R53" i="12"/>
  <c r="S52" i="12"/>
  <c r="R49" i="12"/>
  <c r="S46" i="12"/>
  <c r="S44" i="32"/>
  <c r="R22" i="32"/>
  <c r="H45" i="12"/>
  <c r="H31" i="12"/>
  <c r="AX18" i="10"/>
  <c r="AX22" i="10"/>
  <c r="AX24" i="10"/>
  <c r="AX33" i="10"/>
  <c r="AX51" i="10"/>
  <c r="F30" i="21"/>
  <c r="CS24" i="10"/>
  <c r="CU24" i="10" s="1"/>
  <c r="AX25" i="10"/>
  <c r="AX27" i="10"/>
  <c r="F26" i="21" s="1"/>
  <c r="AX29" i="10"/>
  <c r="CS31" i="10"/>
  <c r="CU31" i="10" s="1"/>
  <c r="CS33" i="10"/>
  <c r="CU33" i="10" s="1"/>
  <c r="AX34" i="10"/>
  <c r="AX36" i="10"/>
  <c r="AX38" i="10"/>
  <c r="AX40" i="10"/>
  <c r="AX42" i="10"/>
  <c r="CS45" i="10"/>
  <c r="CU45" i="10" s="1"/>
  <c r="AX48" i="10"/>
  <c r="CS51" i="10"/>
  <c r="CU51" i="10" s="1"/>
  <c r="CS53" i="10"/>
  <c r="CU53" i="10" s="1"/>
  <c r="R54" i="32"/>
  <c r="S38" i="12"/>
  <c r="H28" i="12"/>
  <c r="H25" i="12"/>
  <c r="H20" i="12"/>
  <c r="AX17" i="10"/>
  <c r="AX21" i="10"/>
  <c r="AX26" i="10"/>
  <c r="AX28" i="10"/>
  <c r="CS30" i="10"/>
  <c r="CU30" i="10" s="1"/>
  <c r="CS32" i="10"/>
  <c r="CU32" i="10" s="1"/>
  <c r="AX35" i="10"/>
  <c r="AX37" i="10"/>
  <c r="AX39" i="10"/>
  <c r="AX41" i="10"/>
  <c r="AX43" i="10"/>
  <c r="CS44" i="10"/>
  <c r="CU44" i="10" s="1"/>
  <c r="CS46" i="10"/>
  <c r="CU46" i="10" s="1"/>
  <c r="AX47" i="10"/>
  <c r="AX49" i="10"/>
  <c r="CS50" i="10"/>
  <c r="CU50" i="10" s="1"/>
  <c r="CS52" i="10"/>
  <c r="CU52" i="10" s="1"/>
  <c r="CS54" i="10"/>
  <c r="CU54" i="10" s="1"/>
  <c r="AX55" i="10"/>
  <c r="R47" i="32"/>
  <c r="R47" i="12"/>
  <c r="G9" i="12"/>
  <c r="I9" i="12"/>
  <c r="CR32" i="10"/>
  <c r="T35" i="12"/>
  <c r="S45" i="32"/>
  <c r="CS29" i="10"/>
  <c r="CU29" i="10" s="1"/>
  <c r="CP17" i="10"/>
  <c r="CP19" i="10"/>
  <c r="F11" i="28"/>
  <c r="H11" i="28"/>
  <c r="J11" i="28"/>
  <c r="M11" i="28"/>
  <c r="O11" i="28"/>
  <c r="R11" i="28"/>
  <c r="T11" i="28"/>
  <c r="V11" i="28"/>
  <c r="Y11" i="28"/>
  <c r="AA11" i="28"/>
  <c r="AD11" i="28"/>
  <c r="AF11" i="28"/>
  <c r="AH11" i="28"/>
  <c r="AK11" i="28"/>
  <c r="AM11" i="28"/>
  <c r="AP11" i="28"/>
  <c r="AR11" i="28"/>
  <c r="AT11" i="28"/>
  <c r="AW11" i="28"/>
  <c r="AY11" i="28"/>
  <c r="BB11" i="28"/>
  <c r="BD11" i="28"/>
  <c r="BF11" i="28"/>
  <c r="BI11" i="28"/>
  <c r="BK11" i="28"/>
  <c r="BN11" i="28"/>
  <c r="BP11" i="28"/>
  <c r="BR11" i="28"/>
  <c r="BU11" i="28"/>
  <c r="BW11" i="28"/>
  <c r="BZ11" i="28"/>
  <c r="CB11" i="28"/>
  <c r="CD11" i="28"/>
  <c r="CG11" i="28"/>
  <c r="CI11" i="28"/>
  <c r="CL11" i="28"/>
  <c r="CN11" i="28"/>
  <c r="CP11" i="28"/>
  <c r="CS11" i="28"/>
  <c r="CU11" i="28"/>
  <c r="CX11" i="28"/>
  <c r="CZ11" i="28"/>
  <c r="DB11" i="28"/>
  <c r="DE11" i="28"/>
  <c r="DG11" i="28"/>
  <c r="DJ11" i="28"/>
  <c r="DL11" i="28"/>
  <c r="DN11" i="28"/>
  <c r="DQ11" i="28"/>
  <c r="DS11" i="28"/>
  <c r="DV11" i="28"/>
  <c r="DX11" i="28"/>
  <c r="DZ11" i="28"/>
  <c r="EC11" i="28"/>
  <c r="EE11" i="28"/>
  <c r="D10" i="28"/>
  <c r="E10" i="28" s="1"/>
  <c r="EE10" i="28"/>
  <c r="EC10" i="28"/>
  <c r="DZ10" i="28"/>
  <c r="DX10" i="28"/>
  <c r="DV10" i="28"/>
  <c r="DS10" i="28"/>
  <c r="DQ10" i="28"/>
  <c r="D9" i="28"/>
  <c r="E9" i="28" s="1"/>
  <c r="EE9" i="28"/>
  <c r="EC9" i="28"/>
  <c r="DZ9" i="28"/>
  <c r="DX9" i="28"/>
  <c r="DV9" i="28"/>
  <c r="DS9" i="28"/>
  <c r="DQ9" i="28"/>
  <c r="DN9" i="28"/>
  <c r="DL9" i="28"/>
  <c r="DJ9" i="28"/>
  <c r="DG9" i="28"/>
  <c r="DE9" i="28"/>
  <c r="DB9" i="28"/>
  <c r="CZ9" i="28"/>
  <c r="CX9" i="28"/>
  <c r="CU9" i="28"/>
  <c r="CS9" i="28"/>
  <c r="CP9" i="28"/>
  <c r="CN9" i="28"/>
  <c r="CL9" i="28"/>
  <c r="CI9" i="28"/>
  <c r="CG9" i="28"/>
  <c r="CD9" i="28"/>
  <c r="CB9" i="28"/>
  <c r="BZ9" i="28"/>
  <c r="BW9" i="28"/>
  <c r="BU9" i="28"/>
  <c r="BR9" i="28"/>
  <c r="BP9" i="28"/>
  <c r="BN9" i="28"/>
  <c r="BK9" i="28"/>
  <c r="BI9" i="28"/>
  <c r="BF9" i="28"/>
  <c r="BD9" i="28"/>
  <c r="BB9" i="28"/>
  <c r="AY9" i="28"/>
  <c r="AW9" i="28"/>
  <c r="AT9" i="28"/>
  <c r="AR9" i="28"/>
  <c r="AP9" i="28"/>
  <c r="AM9" i="28"/>
  <c r="AK9" i="28"/>
  <c r="AH9" i="28"/>
  <c r="AF9" i="28"/>
  <c r="AD9" i="28"/>
  <c r="AA9" i="28"/>
  <c r="Y9" i="28"/>
  <c r="V9" i="28"/>
  <c r="T9" i="28"/>
  <c r="R9" i="28"/>
  <c r="O9" i="28"/>
  <c r="M9" i="28"/>
  <c r="J9" i="28"/>
  <c r="H9" i="28"/>
  <c r="F9" i="28"/>
  <c r="D8" i="28"/>
  <c r="E8" i="28" s="1"/>
  <c r="EE8" i="28"/>
  <c r="EC8" i="28"/>
  <c r="DZ8" i="28"/>
  <c r="DX8" i="28"/>
  <c r="DV8" i="28"/>
  <c r="DS8" i="28"/>
  <c r="DQ8" i="28"/>
  <c r="DN8" i="28"/>
  <c r="DL8" i="28"/>
  <c r="DJ8" i="28"/>
  <c r="DG8" i="28"/>
  <c r="DE8" i="28"/>
  <c r="DB8" i="28"/>
  <c r="CZ8" i="28"/>
  <c r="CX8" i="28"/>
  <c r="CU8" i="28"/>
  <c r="CS8" i="28"/>
  <c r="CP8" i="28"/>
  <c r="CN8" i="28"/>
  <c r="CL8" i="28"/>
  <c r="CI8" i="28"/>
  <c r="CG8" i="28"/>
  <c r="CD8" i="28"/>
  <c r="CB8" i="28"/>
  <c r="BZ8" i="28"/>
  <c r="BW8" i="28"/>
  <c r="BU8" i="28"/>
  <c r="BR8" i="28"/>
  <c r="BP8" i="28"/>
  <c r="BN8" i="28"/>
  <c r="BK8" i="28"/>
  <c r="BI8" i="28"/>
  <c r="BF8" i="28"/>
  <c r="BD8" i="28"/>
  <c r="BB8" i="28"/>
  <c r="AY8" i="28"/>
  <c r="AW8" i="28"/>
  <c r="AT8" i="28"/>
  <c r="AR8" i="28"/>
  <c r="AP8" i="28"/>
  <c r="AM8" i="28"/>
  <c r="AK8" i="28"/>
  <c r="AH8" i="28"/>
  <c r="AF8" i="28"/>
  <c r="AD8" i="28"/>
  <c r="AA8" i="28"/>
  <c r="Y8" i="28"/>
  <c r="V8" i="28"/>
  <c r="T8" i="28"/>
  <c r="R8" i="28"/>
  <c r="O8" i="28"/>
  <c r="M8" i="28"/>
  <c r="J8" i="28"/>
  <c r="H8" i="28"/>
  <c r="F8" i="28"/>
  <c r="F56" i="28"/>
  <c r="N56" i="28"/>
  <c r="S56" i="28"/>
  <c r="X56" i="28"/>
  <c r="AB56" i="28"/>
  <c r="AG56" i="28"/>
  <c r="AL56" i="28"/>
  <c r="AQ56" i="28"/>
  <c r="AV56" i="28"/>
  <c r="AZ56" i="28"/>
  <c r="BE56" i="28"/>
  <c r="BJ56" i="28"/>
  <c r="BO56" i="28"/>
  <c r="BT56" i="28"/>
  <c r="BX56" i="28"/>
  <c r="CC56" i="28"/>
  <c r="CH56" i="28"/>
  <c r="CM56" i="28"/>
  <c r="CR56" i="28"/>
  <c r="CV56" i="28"/>
  <c r="DA56" i="28"/>
  <c r="DF56" i="28"/>
  <c r="DK56" i="28"/>
  <c r="DP56" i="28"/>
  <c r="DT56" i="28"/>
  <c r="DY56" i="28"/>
  <c r="EE52" i="28"/>
  <c r="EC52" i="28"/>
  <c r="DZ52" i="28"/>
  <c r="DX52" i="28"/>
  <c r="DV52" i="28"/>
  <c r="DS52" i="28"/>
  <c r="DQ52" i="28"/>
  <c r="DN52" i="28"/>
  <c r="DL52" i="28"/>
  <c r="DJ52" i="28"/>
  <c r="DG52" i="28"/>
  <c r="DE52" i="28"/>
  <c r="DB52" i="28"/>
  <c r="CZ52" i="28"/>
  <c r="CX52" i="28"/>
  <c r="CU52" i="28"/>
  <c r="CS52" i="28"/>
  <c r="CP52" i="28"/>
  <c r="CN52" i="28"/>
  <c r="CL52" i="28"/>
  <c r="CI52" i="28"/>
  <c r="CG52" i="28"/>
  <c r="CD52" i="28"/>
  <c r="CB52" i="28"/>
  <c r="BZ52" i="28"/>
  <c r="BW52" i="28"/>
  <c r="BU52" i="28"/>
  <c r="BR52" i="28"/>
  <c r="BP52" i="28"/>
  <c r="BN52" i="28"/>
  <c r="BK52" i="28"/>
  <c r="BI52" i="28"/>
  <c r="BF52" i="28"/>
  <c r="BD52" i="28"/>
  <c r="BB52" i="28"/>
  <c r="AY52" i="28"/>
  <c r="AW52" i="28"/>
  <c r="AT52" i="28"/>
  <c r="AR52" i="28"/>
  <c r="AP52" i="28"/>
  <c r="AM52" i="28"/>
  <c r="AK52" i="28"/>
  <c r="AH52" i="28"/>
  <c r="AF52" i="28"/>
  <c r="AD52" i="28"/>
  <c r="AA52" i="28"/>
  <c r="Y52" i="28"/>
  <c r="V52" i="28"/>
  <c r="T52" i="28"/>
  <c r="R52" i="28"/>
  <c r="O52" i="28"/>
  <c r="M52" i="28"/>
  <c r="J52" i="28"/>
  <c r="G52" i="28"/>
  <c r="D52" i="28"/>
  <c r="E52" i="28" s="1"/>
  <c r="EE49" i="28"/>
  <c r="EC49" i="28"/>
  <c r="DZ49" i="28"/>
  <c r="DX49" i="28"/>
  <c r="DV49" i="28"/>
  <c r="DS49" i="28"/>
  <c r="DQ49" i="28"/>
  <c r="DN49" i="28"/>
  <c r="DL49" i="28"/>
  <c r="DJ49" i="28"/>
  <c r="DG49" i="28"/>
  <c r="DE49" i="28"/>
  <c r="DB49" i="28"/>
  <c r="CZ49" i="28"/>
  <c r="CX49" i="28"/>
  <c r="CU49" i="28"/>
  <c r="CS49" i="28"/>
  <c r="CP49" i="28"/>
  <c r="CN49" i="28"/>
  <c r="CL49" i="28"/>
  <c r="CI49" i="28"/>
  <c r="CG49" i="28"/>
  <c r="CD49" i="28"/>
  <c r="CB49" i="28"/>
  <c r="BZ49" i="28"/>
  <c r="BW49" i="28"/>
  <c r="BU49" i="28"/>
  <c r="BR49" i="28"/>
  <c r="BP49" i="28"/>
  <c r="BN49" i="28"/>
  <c r="BK49" i="28"/>
  <c r="BI49" i="28"/>
  <c r="BF49" i="28"/>
  <c r="BD49" i="28"/>
  <c r="BB49" i="28"/>
  <c r="AY49" i="28"/>
  <c r="AW49" i="28"/>
  <c r="AT49" i="28"/>
  <c r="AR49" i="28"/>
  <c r="AP49" i="28"/>
  <c r="AM49" i="28"/>
  <c r="AK49" i="28"/>
  <c r="AH49" i="28"/>
  <c r="AF49" i="28"/>
  <c r="AD49" i="28"/>
  <c r="AA49" i="28"/>
  <c r="Y49" i="28"/>
  <c r="V49" i="28"/>
  <c r="T49" i="28"/>
  <c r="R49" i="28"/>
  <c r="O49" i="28"/>
  <c r="M49" i="28"/>
  <c r="J49" i="28"/>
  <c r="G49" i="28"/>
  <c r="D49" i="28"/>
  <c r="E49" i="28" s="1"/>
  <c r="F48" i="28"/>
  <c r="N48" i="28"/>
  <c r="S48" i="28"/>
  <c r="X48" i="28"/>
  <c r="AB48" i="28"/>
  <c r="AG48" i="28"/>
  <c r="AL48" i="28"/>
  <c r="AQ48" i="28"/>
  <c r="AV48" i="28"/>
  <c r="AZ48" i="28"/>
  <c r="BE48" i="28"/>
  <c r="BJ48" i="28"/>
  <c r="BO48" i="28"/>
  <c r="BT48" i="28"/>
  <c r="BX48" i="28"/>
  <c r="CC48" i="28"/>
  <c r="CH48" i="28"/>
  <c r="CM48" i="28"/>
  <c r="CR48" i="28"/>
  <c r="CV48" i="28"/>
  <c r="DA48" i="28"/>
  <c r="DF48" i="28"/>
  <c r="DK48" i="28"/>
  <c r="DP48" i="28"/>
  <c r="DT48" i="28"/>
  <c r="DY48" i="28"/>
  <c r="H29" i="12"/>
  <c r="P29" i="12" s="1"/>
  <c r="H27" i="12"/>
  <c r="CP18" i="10"/>
  <c r="CP22" i="10"/>
  <c r="EE56" i="28"/>
  <c r="EC56" i="28"/>
  <c r="DZ56" i="28"/>
  <c r="DX56" i="28"/>
  <c r="DV56" i="28"/>
  <c r="DS56" i="28"/>
  <c r="DQ56" i="28"/>
  <c r="DN56" i="28"/>
  <c r="DL56" i="28"/>
  <c r="DJ56" i="28"/>
  <c r="DG56" i="28"/>
  <c r="DE56" i="28"/>
  <c r="DB56" i="28"/>
  <c r="CZ56" i="28"/>
  <c r="CX56" i="28"/>
  <c r="CU56" i="28"/>
  <c r="CS56" i="28"/>
  <c r="CP56" i="28"/>
  <c r="CN56" i="28"/>
  <c r="CL56" i="28"/>
  <c r="CI56" i="28"/>
  <c r="CG56" i="28"/>
  <c r="CD56" i="28"/>
  <c r="CB56" i="28"/>
  <c r="BZ56" i="28"/>
  <c r="BW56" i="28"/>
  <c r="BU56" i="28"/>
  <c r="BR56" i="28"/>
  <c r="BP56" i="28"/>
  <c r="BN56" i="28"/>
  <c r="BK56" i="28"/>
  <c r="BI56" i="28"/>
  <c r="BF56" i="28"/>
  <c r="BD56" i="28"/>
  <c r="BB56" i="28"/>
  <c r="AY56" i="28"/>
  <c r="AW56" i="28"/>
  <c r="AT56" i="28"/>
  <c r="AR56" i="28"/>
  <c r="AP56" i="28"/>
  <c r="AM56" i="28"/>
  <c r="AK56" i="28"/>
  <c r="AH56" i="28"/>
  <c r="AF56" i="28"/>
  <c r="AD56" i="28"/>
  <c r="AA56" i="28"/>
  <c r="Y56" i="28"/>
  <c r="V56" i="28"/>
  <c r="T56" i="28"/>
  <c r="R56" i="28"/>
  <c r="O56" i="28"/>
  <c r="M56" i="28"/>
  <c r="J56" i="28"/>
  <c r="G56" i="28"/>
  <c r="D56" i="28"/>
  <c r="E56" i="28" s="1"/>
  <c r="EE53" i="28"/>
  <c r="EC53" i="28"/>
  <c r="DZ53" i="28"/>
  <c r="DX53" i="28"/>
  <c r="DV53" i="28"/>
  <c r="DS53" i="28"/>
  <c r="DQ53" i="28"/>
  <c r="DN53" i="28"/>
  <c r="DL53" i="28"/>
  <c r="DJ53" i="28"/>
  <c r="DG53" i="28"/>
  <c r="DE53" i="28"/>
  <c r="DB53" i="28"/>
  <c r="CZ53" i="28"/>
  <c r="CX53" i="28"/>
  <c r="CU53" i="28"/>
  <c r="CS53" i="28"/>
  <c r="CP53" i="28"/>
  <c r="CN53" i="28"/>
  <c r="CL53" i="28"/>
  <c r="CI53" i="28"/>
  <c r="CG53" i="28"/>
  <c r="CD53" i="28"/>
  <c r="CB53" i="28"/>
  <c r="BZ53" i="28"/>
  <c r="BW53" i="28"/>
  <c r="BU53" i="28"/>
  <c r="BR53" i="28"/>
  <c r="BP53" i="28"/>
  <c r="BN53" i="28"/>
  <c r="BK53" i="28"/>
  <c r="BI53" i="28"/>
  <c r="BF53" i="28"/>
  <c r="BD53" i="28"/>
  <c r="BB53" i="28"/>
  <c r="AY53" i="28"/>
  <c r="AW53" i="28"/>
  <c r="AT53" i="28"/>
  <c r="AR53" i="28"/>
  <c r="AP53" i="28"/>
  <c r="AM53" i="28"/>
  <c r="AK53" i="28"/>
  <c r="AH53" i="28"/>
  <c r="AF53" i="28"/>
  <c r="AD53" i="28"/>
  <c r="AA53" i="28"/>
  <c r="Y53" i="28"/>
  <c r="V53" i="28"/>
  <c r="T53" i="28"/>
  <c r="R53" i="28"/>
  <c r="O53" i="28"/>
  <c r="M53" i="28"/>
  <c r="J53" i="28"/>
  <c r="G53" i="28"/>
  <c r="D53" i="28"/>
  <c r="E53" i="28" s="1"/>
  <c r="F52" i="28"/>
  <c r="N52" i="28"/>
  <c r="S52" i="28"/>
  <c r="X52" i="28"/>
  <c r="AB52" i="28"/>
  <c r="AG52" i="28"/>
  <c r="AL52" i="28"/>
  <c r="AQ52" i="28"/>
  <c r="AV52" i="28"/>
  <c r="AZ52" i="28"/>
  <c r="BE52" i="28"/>
  <c r="BJ52" i="28"/>
  <c r="BO52" i="28"/>
  <c r="BT52" i="28"/>
  <c r="BX52" i="28"/>
  <c r="CC52" i="28"/>
  <c r="CH52" i="28"/>
  <c r="CM52" i="28"/>
  <c r="CR52" i="28"/>
  <c r="CV52" i="28"/>
  <c r="DA52" i="28"/>
  <c r="DF52" i="28"/>
  <c r="DK52" i="28"/>
  <c r="DP52" i="28"/>
  <c r="DT52" i="28"/>
  <c r="DY52" i="28"/>
  <c r="ED52" i="28"/>
  <c r="EE48" i="28"/>
  <c r="EC48" i="28"/>
  <c r="DZ48" i="28"/>
  <c r="DX48" i="28"/>
  <c r="DV48" i="28"/>
  <c r="DS48" i="28"/>
  <c r="DQ48" i="28"/>
  <c r="DN48" i="28"/>
  <c r="DL48" i="28"/>
  <c r="DJ48" i="28"/>
  <c r="DG48" i="28"/>
  <c r="DE48" i="28"/>
  <c r="DB48" i="28"/>
  <c r="CZ48" i="28"/>
  <c r="CX48" i="28"/>
  <c r="CU48" i="28"/>
  <c r="CS48" i="28"/>
  <c r="CP48" i="28"/>
  <c r="CN48" i="28"/>
  <c r="CL48" i="28"/>
  <c r="CI48" i="28"/>
  <c r="CG48" i="28"/>
  <c r="CD48" i="28"/>
  <c r="CB48" i="28"/>
  <c r="BZ48" i="28"/>
  <c r="BW48" i="28"/>
  <c r="BU48" i="28"/>
  <c r="BR48" i="28"/>
  <c r="BP48" i="28"/>
  <c r="BN48" i="28"/>
  <c r="BK48" i="28"/>
  <c r="BI48" i="28"/>
  <c r="BF48" i="28"/>
  <c r="BD48" i="28"/>
  <c r="BB48" i="28"/>
  <c r="AY48" i="28"/>
  <c r="AW48" i="28"/>
  <c r="AT48" i="28"/>
  <c r="AR48" i="28"/>
  <c r="AP48" i="28"/>
  <c r="AM48" i="28"/>
  <c r="AK48" i="28"/>
  <c r="AH48" i="28"/>
  <c r="AF48" i="28"/>
  <c r="AD48" i="28"/>
  <c r="AA48" i="28"/>
  <c r="Y48" i="28"/>
  <c r="V48" i="28"/>
  <c r="T48" i="28"/>
  <c r="R48" i="28"/>
  <c r="O48" i="28"/>
  <c r="M48" i="28"/>
  <c r="J48" i="28"/>
  <c r="G48" i="28"/>
  <c r="D48" i="28"/>
  <c r="E48" i="28" s="1"/>
  <c r="D45" i="28"/>
  <c r="E45" i="28" s="1"/>
  <c r="G45" i="28"/>
  <c r="J45" i="28"/>
  <c r="M45" i="28"/>
  <c r="O45" i="28"/>
  <c r="R45" i="28"/>
  <c r="T45" i="28"/>
  <c r="V45" i="28"/>
  <c r="Y45" i="28"/>
  <c r="AA45" i="28"/>
  <c r="AD45" i="28"/>
  <c r="AF45" i="28"/>
  <c r="AH45" i="28"/>
  <c r="AK45" i="28"/>
  <c r="AM45" i="28"/>
  <c r="AP45" i="28"/>
  <c r="AR45" i="28"/>
  <c r="AT45" i="28"/>
  <c r="AW45" i="28"/>
  <c r="AY45" i="28"/>
  <c r="BB45" i="28"/>
  <c r="BD45" i="28"/>
  <c r="BF45" i="28"/>
  <c r="BI45" i="28"/>
  <c r="BK45" i="28"/>
  <c r="BN45" i="28"/>
  <c r="BP45" i="28"/>
  <c r="BR45" i="28"/>
  <c r="BU45" i="28"/>
  <c r="BW45" i="28"/>
  <c r="BZ45" i="28"/>
  <c r="CB45" i="28"/>
  <c r="CD45" i="28"/>
  <c r="CG45" i="28"/>
  <c r="CI45" i="28"/>
  <c r="CL45" i="28"/>
  <c r="CN45" i="28"/>
  <c r="CP45" i="28"/>
  <c r="CS45" i="28"/>
  <c r="CU45" i="28"/>
  <c r="CX45" i="28"/>
  <c r="CZ45" i="28"/>
  <c r="DB45" i="28"/>
  <c r="DE45" i="28"/>
  <c r="DG45" i="28"/>
  <c r="DJ45" i="28"/>
  <c r="DL45" i="28"/>
  <c r="DN45" i="28"/>
  <c r="DQ45" i="28"/>
  <c r="DS45" i="28"/>
  <c r="DV45" i="28"/>
  <c r="DX45" i="28"/>
  <c r="DZ45" i="28"/>
  <c r="EC45" i="28"/>
  <c r="D44" i="28"/>
  <c r="E44" i="28" s="1"/>
  <c r="G44" i="28"/>
  <c r="J44" i="28"/>
  <c r="M44" i="28"/>
  <c r="O44" i="28"/>
  <c r="R44" i="28"/>
  <c r="T44" i="28"/>
  <c r="V44" i="28"/>
  <c r="Y44" i="28"/>
  <c r="AA44" i="28"/>
  <c r="AD44" i="28"/>
  <c r="AF44" i="28"/>
  <c r="AH44" i="28"/>
  <c r="AK44" i="28"/>
  <c r="AM44" i="28"/>
  <c r="AP44" i="28"/>
  <c r="AR44" i="28"/>
  <c r="AT44" i="28"/>
  <c r="AW44" i="28"/>
  <c r="AY44" i="28"/>
  <c r="BB44" i="28"/>
  <c r="BD44" i="28"/>
  <c r="BF44" i="28"/>
  <c r="BI44" i="28"/>
  <c r="BK44" i="28"/>
  <c r="BN44" i="28"/>
  <c r="BP44" i="28"/>
  <c r="BR44" i="28"/>
  <c r="BU44" i="28"/>
  <c r="BW44" i="28"/>
  <c r="BZ44" i="28"/>
  <c r="CB44" i="28"/>
  <c r="CD44" i="28"/>
  <c r="CG44" i="28"/>
  <c r="CI44" i="28"/>
  <c r="CL44" i="28"/>
  <c r="CN44" i="28"/>
  <c r="CP44" i="28"/>
  <c r="CS44" i="28"/>
  <c r="CU44" i="28"/>
  <c r="CX44" i="28"/>
  <c r="CZ44" i="28"/>
  <c r="DB44" i="28"/>
  <c r="DE44" i="28"/>
  <c r="DG44" i="28"/>
  <c r="DJ44" i="28"/>
  <c r="DL44" i="28"/>
  <c r="DN44" i="28"/>
  <c r="DQ44" i="28"/>
  <c r="DS44" i="28"/>
  <c r="DV44" i="28"/>
  <c r="DX44" i="28"/>
  <c r="DZ44" i="28"/>
  <c r="EC44" i="28"/>
  <c r="D41" i="28"/>
  <c r="E41" i="28" s="1"/>
  <c r="G41" i="28"/>
  <c r="J41" i="28"/>
  <c r="M41" i="28"/>
  <c r="O41" i="28"/>
  <c r="R41" i="28"/>
  <c r="T41" i="28"/>
  <c r="V41" i="28"/>
  <c r="Y41" i="28"/>
  <c r="AA41" i="28"/>
  <c r="AD41" i="28"/>
  <c r="AF41" i="28"/>
  <c r="AH41" i="28"/>
  <c r="AK41" i="28"/>
  <c r="AM41" i="28"/>
  <c r="AP41" i="28"/>
  <c r="AR41" i="28"/>
  <c r="AT41" i="28"/>
  <c r="AW41" i="28"/>
  <c r="AY41" i="28"/>
  <c r="BB41" i="28"/>
  <c r="BD41" i="28"/>
  <c r="BF41" i="28"/>
  <c r="BI41" i="28"/>
  <c r="BK41" i="28"/>
  <c r="BN41" i="28"/>
  <c r="BP41" i="28"/>
  <c r="BR41" i="28"/>
  <c r="BU41" i="28"/>
  <c r="BW41" i="28"/>
  <c r="BZ41" i="28"/>
  <c r="CB41" i="28"/>
  <c r="CD41" i="28"/>
  <c r="CG41" i="28"/>
  <c r="CI41" i="28"/>
  <c r="CL41" i="28"/>
  <c r="CN41" i="28"/>
  <c r="CP41" i="28"/>
  <c r="CS41" i="28"/>
  <c r="CU41" i="28"/>
  <c r="CX41" i="28"/>
  <c r="CZ41" i="28"/>
  <c r="DB41" i="28"/>
  <c r="DE41" i="28"/>
  <c r="DG41" i="28"/>
  <c r="DJ41" i="28"/>
  <c r="DL41" i="28"/>
  <c r="DN41" i="28"/>
  <c r="DQ41" i="28"/>
  <c r="DS41" i="28"/>
  <c r="DV41" i="28"/>
  <c r="DX41" i="28"/>
  <c r="DZ41" i="28"/>
  <c r="EC41" i="28"/>
  <c r="D40" i="28"/>
  <c r="E40" i="28" s="1"/>
  <c r="G40" i="28"/>
  <c r="J40" i="28"/>
  <c r="M40" i="28"/>
  <c r="O40" i="28"/>
  <c r="R40" i="28"/>
  <c r="T40" i="28"/>
  <c r="V40" i="28"/>
  <c r="Y40" i="28"/>
  <c r="AA40" i="28"/>
  <c r="AD40" i="28"/>
  <c r="AF40" i="28"/>
  <c r="AH40" i="28"/>
  <c r="AK40" i="28"/>
  <c r="AM40" i="28"/>
  <c r="AP40" i="28"/>
  <c r="AR40" i="28"/>
  <c r="AT40" i="28"/>
  <c r="AW40" i="28"/>
  <c r="AY40" i="28"/>
  <c r="BB40" i="28"/>
  <c r="BD40" i="28"/>
  <c r="BF40" i="28"/>
  <c r="BI40" i="28"/>
  <c r="BK40" i="28"/>
  <c r="BN40" i="28"/>
  <c r="BP40" i="28"/>
  <c r="BR40" i="28"/>
  <c r="BU40" i="28"/>
  <c r="BW40" i="28"/>
  <c r="BZ40" i="28"/>
  <c r="CB40" i="28"/>
  <c r="CD40" i="28"/>
  <c r="CG40" i="28"/>
  <c r="CI40" i="28"/>
  <c r="CL40" i="28"/>
  <c r="CN40" i="28"/>
  <c r="CP40" i="28"/>
  <c r="CS40" i="28"/>
  <c r="CU40" i="28"/>
  <c r="CX40" i="28"/>
  <c r="CZ40" i="28"/>
  <c r="DB40" i="28"/>
  <c r="DE40" i="28"/>
  <c r="DG40" i="28"/>
  <c r="DJ40" i="28"/>
  <c r="DL40" i="28"/>
  <c r="DN40" i="28"/>
  <c r="DQ40" i="28"/>
  <c r="DS40" i="28"/>
  <c r="DV40" i="28"/>
  <c r="DX40" i="28"/>
  <c r="DZ40" i="28"/>
  <c r="EC40" i="28"/>
  <c r="EE37" i="28"/>
  <c r="EC37" i="28"/>
  <c r="DZ37" i="28"/>
  <c r="DX37" i="28"/>
  <c r="DV37" i="28"/>
  <c r="DS37" i="28"/>
  <c r="DQ37" i="28"/>
  <c r="DN37" i="28"/>
  <c r="DL37" i="28"/>
  <c r="DJ37" i="28"/>
  <c r="DG37" i="28"/>
  <c r="DE37" i="28"/>
  <c r="DB37" i="28"/>
  <c r="CZ37" i="28"/>
  <c r="CX37" i="28"/>
  <c r="CU37" i="28"/>
  <c r="CS37" i="28"/>
  <c r="CP37" i="28"/>
  <c r="CN37" i="28"/>
  <c r="CL37" i="28"/>
  <c r="CI37" i="28"/>
  <c r="CG37" i="28"/>
  <c r="CD37" i="28"/>
  <c r="F36" i="28"/>
  <c r="N36" i="28"/>
  <c r="S36" i="28"/>
  <c r="X36" i="28"/>
  <c r="AB36" i="28"/>
  <c r="AG36" i="28"/>
  <c r="AL36" i="28"/>
  <c r="AQ36" i="28"/>
  <c r="AV36" i="28"/>
  <c r="AZ36" i="28"/>
  <c r="BE36" i="28"/>
  <c r="BJ36" i="28"/>
  <c r="BO36" i="28"/>
  <c r="BT36" i="28"/>
  <c r="BX36" i="28"/>
  <c r="CC36" i="28"/>
  <c r="CH36" i="28"/>
  <c r="CM36" i="28"/>
  <c r="CR36" i="28"/>
  <c r="CV36" i="28"/>
  <c r="DA36" i="28"/>
  <c r="DF36" i="28"/>
  <c r="DK36" i="28"/>
  <c r="DP36" i="28"/>
  <c r="DT36" i="28"/>
  <c r="DY36" i="28"/>
  <c r="EE36" i="28"/>
  <c r="EC36" i="28"/>
  <c r="DZ36" i="28"/>
  <c r="DX36" i="28"/>
  <c r="DV36" i="28"/>
  <c r="DS36" i="28"/>
  <c r="DQ36" i="28"/>
  <c r="DN36" i="28"/>
  <c r="DL36" i="28"/>
  <c r="DJ36" i="28"/>
  <c r="DG36" i="28"/>
  <c r="DE36" i="28"/>
  <c r="DB36" i="28"/>
  <c r="CZ36" i="28"/>
  <c r="CX36" i="28"/>
  <c r="CU36" i="28"/>
  <c r="CS36" i="28"/>
  <c r="CP36" i="28"/>
  <c r="CN36" i="28"/>
  <c r="CL36" i="28"/>
  <c r="CI36" i="28"/>
  <c r="CG36" i="28"/>
  <c r="CD36" i="28"/>
  <c r="CB36" i="28"/>
  <c r="BZ36" i="28"/>
  <c r="BW36" i="28"/>
  <c r="BU36" i="28"/>
  <c r="BR36" i="28"/>
  <c r="BP36" i="28"/>
  <c r="BN36" i="28"/>
  <c r="BK36" i="28"/>
  <c r="BI36" i="28"/>
  <c r="BF36" i="28"/>
  <c r="BD36" i="28"/>
  <c r="BB36" i="28"/>
  <c r="AY36" i="28"/>
  <c r="AW36" i="28"/>
  <c r="AT36" i="28"/>
  <c r="AR36" i="28"/>
  <c r="AP36" i="28"/>
  <c r="AM36" i="28"/>
  <c r="AK36" i="28"/>
  <c r="AH36" i="28"/>
  <c r="AF36" i="28"/>
  <c r="AD36" i="28"/>
  <c r="AA36" i="28"/>
  <c r="Y36" i="28"/>
  <c r="V36" i="28"/>
  <c r="T36" i="28"/>
  <c r="R36" i="28"/>
  <c r="O36" i="28"/>
  <c r="M36" i="28"/>
  <c r="J36" i="28"/>
  <c r="G36" i="28"/>
  <c r="D36" i="28"/>
  <c r="E36" i="28" s="1"/>
  <c r="D33" i="28"/>
  <c r="E33" i="28" s="1"/>
  <c r="G33" i="28"/>
  <c r="J33" i="28"/>
  <c r="M33" i="28"/>
  <c r="O33" i="28"/>
  <c r="R33" i="28"/>
  <c r="T33" i="28"/>
  <c r="V33" i="28"/>
  <c r="Y33" i="28"/>
  <c r="AA33" i="28"/>
  <c r="AD33" i="28"/>
  <c r="AF33" i="28"/>
  <c r="AH33" i="28"/>
  <c r="AK33" i="28"/>
  <c r="AM33" i="28"/>
  <c r="AP33" i="28"/>
  <c r="AR33" i="28"/>
  <c r="AT33" i="28"/>
  <c r="AW33" i="28"/>
  <c r="AY33" i="28"/>
  <c r="BB33" i="28"/>
  <c r="BD33" i="28"/>
  <c r="BF33" i="28"/>
  <c r="BI33" i="28"/>
  <c r="BK33" i="28"/>
  <c r="BN33" i="28"/>
  <c r="BP33" i="28"/>
  <c r="BR33" i="28"/>
  <c r="BU33" i="28"/>
  <c r="BW33" i="28"/>
  <c r="BZ33" i="28"/>
  <c r="CB33" i="28"/>
  <c r="CD33" i="28"/>
  <c r="CG33" i="28"/>
  <c r="CI33" i="28"/>
  <c r="CL33" i="28"/>
  <c r="CN33" i="28"/>
  <c r="CP33" i="28"/>
  <c r="CS33" i="28"/>
  <c r="CU33" i="28"/>
  <c r="CX33" i="28"/>
  <c r="CZ33" i="28"/>
  <c r="DB33" i="28"/>
  <c r="DE33" i="28"/>
  <c r="DG33" i="28"/>
  <c r="DJ33" i="28"/>
  <c r="DL33" i="28"/>
  <c r="DN33" i="28"/>
  <c r="DQ33" i="28"/>
  <c r="DS33" i="28"/>
  <c r="DV33" i="28"/>
  <c r="DX33" i="28"/>
  <c r="DZ33" i="28"/>
  <c r="EC33" i="28"/>
  <c r="D32" i="28"/>
  <c r="E32" i="28" s="1"/>
  <c r="G32" i="28"/>
  <c r="J32" i="28"/>
  <c r="M32" i="28"/>
  <c r="O32" i="28"/>
  <c r="R32" i="28"/>
  <c r="T32" i="28"/>
  <c r="V32" i="28"/>
  <c r="Y32" i="28"/>
  <c r="AA32" i="28"/>
  <c r="AD32" i="28"/>
  <c r="AF32" i="28"/>
  <c r="AH32" i="28"/>
  <c r="AK32" i="28"/>
  <c r="AM32" i="28"/>
  <c r="AP32" i="28"/>
  <c r="AR32" i="28"/>
  <c r="AT32" i="28"/>
  <c r="AW32" i="28"/>
  <c r="AY32" i="28"/>
  <c r="BB32" i="28"/>
  <c r="BD32" i="28"/>
  <c r="BF32" i="28"/>
  <c r="BI32" i="28"/>
  <c r="BK32" i="28"/>
  <c r="BN32" i="28"/>
  <c r="BP32" i="28"/>
  <c r="BR32" i="28"/>
  <c r="BU32" i="28"/>
  <c r="BW32" i="28"/>
  <c r="BZ32" i="28"/>
  <c r="CB32" i="28"/>
  <c r="CD32" i="28"/>
  <c r="CG32" i="28"/>
  <c r="CI32" i="28"/>
  <c r="CL32" i="28"/>
  <c r="CN32" i="28"/>
  <c r="CP32" i="28"/>
  <c r="CS32" i="28"/>
  <c r="CU32" i="28"/>
  <c r="CX32" i="28"/>
  <c r="CZ32" i="28"/>
  <c r="DB32" i="28"/>
  <c r="DE32" i="28"/>
  <c r="DG32" i="28"/>
  <c r="DJ32" i="28"/>
  <c r="DL32" i="28"/>
  <c r="DN32" i="28"/>
  <c r="DQ32" i="28"/>
  <c r="DS32" i="28"/>
  <c r="DV32" i="28"/>
  <c r="DX32" i="28"/>
  <c r="DZ32" i="28"/>
  <c r="EC32" i="28"/>
  <c r="D28" i="28"/>
  <c r="E28" i="28" s="1"/>
  <c r="G28" i="28"/>
  <c r="J28" i="28"/>
  <c r="M28" i="28"/>
  <c r="O28" i="28"/>
  <c r="R28" i="28"/>
  <c r="T28" i="28"/>
  <c r="V28" i="28"/>
  <c r="Y28" i="28"/>
  <c r="AA28" i="28"/>
  <c r="AD28" i="28"/>
  <c r="AF28" i="28"/>
  <c r="AH28" i="28"/>
  <c r="AK28" i="28"/>
  <c r="AM28" i="28"/>
  <c r="AP28" i="28"/>
  <c r="AR28" i="28"/>
  <c r="AT28" i="28"/>
  <c r="AW28" i="28"/>
  <c r="AY28" i="28"/>
  <c r="BB28" i="28"/>
  <c r="BD28" i="28"/>
  <c r="BF28" i="28"/>
  <c r="BI28" i="28"/>
  <c r="BK28" i="28"/>
  <c r="BN28" i="28"/>
  <c r="BP28" i="28"/>
  <c r="BR28" i="28"/>
  <c r="BU28" i="28"/>
  <c r="BW28" i="28"/>
  <c r="BZ28" i="28"/>
  <c r="CB28" i="28"/>
  <c r="CD28" i="28"/>
  <c r="CG28" i="28"/>
  <c r="CI28" i="28"/>
  <c r="CL28" i="28"/>
  <c r="CN28" i="28"/>
  <c r="CP28" i="28"/>
  <c r="CS28" i="28"/>
  <c r="CU28" i="28"/>
  <c r="CX28" i="28"/>
  <c r="CZ28" i="28"/>
  <c r="DB28" i="28"/>
  <c r="DE28" i="28"/>
  <c r="DG28" i="28"/>
  <c r="DJ28" i="28"/>
  <c r="DL28" i="28"/>
  <c r="DN28" i="28"/>
  <c r="DQ28" i="28"/>
  <c r="DS28" i="28"/>
  <c r="DV28" i="28"/>
  <c r="DX28" i="28"/>
  <c r="DZ28" i="28"/>
  <c r="EC28" i="28"/>
  <c r="D24" i="28"/>
  <c r="E24" i="28" s="1"/>
  <c r="G24" i="28"/>
  <c r="J24" i="28"/>
  <c r="M24" i="28"/>
  <c r="O24" i="28"/>
  <c r="R24" i="28"/>
  <c r="T24" i="28"/>
  <c r="V24" i="28"/>
  <c r="Y24" i="28"/>
  <c r="AA24" i="28"/>
  <c r="AD24" i="28"/>
  <c r="AF24" i="28"/>
  <c r="AH24" i="28"/>
  <c r="AK24" i="28"/>
  <c r="AM24" i="28"/>
  <c r="AP24" i="28"/>
  <c r="AR24" i="28"/>
  <c r="AT24" i="28"/>
  <c r="AW24" i="28"/>
  <c r="AY24" i="28"/>
  <c r="BB24" i="28"/>
  <c r="BD24" i="28"/>
  <c r="BF24" i="28"/>
  <c r="BI24" i="28"/>
  <c r="BK24" i="28"/>
  <c r="BN24" i="28"/>
  <c r="BP24" i="28"/>
  <c r="BR24" i="28"/>
  <c r="BU24" i="28"/>
  <c r="BW24" i="28"/>
  <c r="BZ24" i="28"/>
  <c r="CB24" i="28"/>
  <c r="CD24" i="28"/>
  <c r="CG24" i="28"/>
  <c r="CI24" i="28"/>
  <c r="CL24" i="28"/>
  <c r="CN24" i="28"/>
  <c r="CR24" i="28"/>
  <c r="CV24" i="28"/>
  <c r="DA24" i="28"/>
  <c r="DF24" i="28"/>
  <c r="DK24" i="28"/>
  <c r="DP24" i="28"/>
  <c r="DT24" i="28"/>
  <c r="DY24" i="28"/>
  <c r="D23" i="28"/>
  <c r="E23" i="28" s="1"/>
  <c r="N23" i="28"/>
  <c r="S23" i="28"/>
  <c r="X23" i="28"/>
  <c r="AB23" i="28"/>
  <c r="AG23" i="28"/>
  <c r="AL23" i="28"/>
  <c r="AQ23" i="28"/>
  <c r="AV23" i="28"/>
  <c r="AZ23" i="28"/>
  <c r="BE23" i="28"/>
  <c r="BJ23" i="28"/>
  <c r="BO23" i="28"/>
  <c r="BT23" i="28"/>
  <c r="BX23" i="28"/>
  <c r="CC23" i="28"/>
  <c r="CH23" i="28"/>
  <c r="CM23" i="28"/>
  <c r="CR23" i="28"/>
  <c r="CV23" i="28"/>
  <c r="DA23" i="28"/>
  <c r="DF23" i="28"/>
  <c r="DK23" i="28"/>
  <c r="DP23" i="28"/>
  <c r="DT23" i="28"/>
  <c r="DY23" i="28"/>
  <c r="EE24" i="28"/>
  <c r="EC24" i="28"/>
  <c r="DZ24" i="28"/>
  <c r="DX24" i="28"/>
  <c r="DV24" i="28"/>
  <c r="DS24" i="28"/>
  <c r="DQ24" i="28"/>
  <c r="DN24" i="28"/>
  <c r="DL24" i="28"/>
  <c r="DJ24" i="28"/>
  <c r="DG24" i="28"/>
  <c r="DE24" i="28"/>
  <c r="DB24" i="28"/>
  <c r="CZ24" i="28"/>
  <c r="CX24" i="28"/>
  <c r="CU24" i="28"/>
  <c r="CS24" i="28"/>
  <c r="CP24" i="28"/>
  <c r="EE23" i="28"/>
  <c r="EC23" i="28"/>
  <c r="DZ23" i="28"/>
  <c r="DX23" i="28"/>
  <c r="DV23" i="28"/>
  <c r="DS23" i="28"/>
  <c r="DQ23" i="28"/>
  <c r="DN23" i="28"/>
  <c r="DL23" i="28"/>
  <c r="DJ23" i="28"/>
  <c r="DG23" i="28"/>
  <c r="DE23" i="28"/>
  <c r="DB23" i="28"/>
  <c r="CZ23" i="28"/>
  <c r="CX23" i="28"/>
  <c r="CU23" i="28"/>
  <c r="CS23" i="28"/>
  <c r="CP23" i="28"/>
  <c r="CN23" i="28"/>
  <c r="CL23" i="28"/>
  <c r="CI23" i="28"/>
  <c r="CG23" i="28"/>
  <c r="CD23" i="28"/>
  <c r="CB23" i="28"/>
  <c r="BZ23" i="28"/>
  <c r="BW23" i="28"/>
  <c r="BU23" i="28"/>
  <c r="BR23" i="28"/>
  <c r="BP23" i="28"/>
  <c r="BN23" i="28"/>
  <c r="BK23" i="28"/>
  <c r="BI23" i="28"/>
  <c r="BF23" i="28"/>
  <c r="BD23" i="28"/>
  <c r="BB23" i="28"/>
  <c r="AY23" i="28"/>
  <c r="AW23" i="28"/>
  <c r="AT23" i="28"/>
  <c r="AR23" i="28"/>
  <c r="AP23" i="28"/>
  <c r="AM23" i="28"/>
  <c r="AK23" i="28"/>
  <c r="AH23" i="28"/>
  <c r="AF23" i="28"/>
  <c r="AD23" i="28"/>
  <c r="AA23" i="28"/>
  <c r="Y23" i="28"/>
  <c r="V23" i="28"/>
  <c r="T23" i="28"/>
  <c r="R23" i="28"/>
  <c r="O23" i="28"/>
  <c r="M23" i="28"/>
  <c r="J23" i="28"/>
  <c r="H23" i="28"/>
  <c r="F23" i="28"/>
  <c r="EE19" i="28"/>
  <c r="EC19" i="28"/>
  <c r="DZ19" i="28"/>
  <c r="DX19" i="28"/>
  <c r="DV19" i="28"/>
  <c r="DS19" i="28"/>
  <c r="DQ19" i="28"/>
  <c r="DN19" i="28"/>
  <c r="DL19" i="28"/>
  <c r="DJ19" i="28"/>
  <c r="DG19" i="28"/>
  <c r="DE19" i="28"/>
  <c r="DB19" i="28"/>
  <c r="CZ19" i="28"/>
  <c r="CX19" i="28"/>
  <c r="CU19" i="28"/>
  <c r="CS19" i="28"/>
  <c r="CP19" i="28"/>
  <c r="CN19" i="28"/>
  <c r="CL19" i="28"/>
  <c r="CI19" i="28"/>
  <c r="CG19" i="28"/>
  <c r="CD19" i="28"/>
  <c r="CB19" i="28"/>
  <c r="BZ19" i="28"/>
  <c r="BW19" i="28"/>
  <c r="BU19" i="28"/>
  <c r="BR19" i="28"/>
  <c r="BP19" i="28"/>
  <c r="BN19" i="28"/>
  <c r="BK19" i="28"/>
  <c r="BI19" i="28"/>
  <c r="BF19" i="28"/>
  <c r="BD19" i="28"/>
  <c r="BB19" i="28"/>
  <c r="AY19" i="28"/>
  <c r="AW19" i="28"/>
  <c r="AT19" i="28"/>
  <c r="AR19" i="28"/>
  <c r="AP19" i="28"/>
  <c r="D20" i="28"/>
  <c r="E20" i="28" s="1"/>
  <c r="G20" i="28"/>
  <c r="J20" i="28"/>
  <c r="M20" i="28"/>
  <c r="O20" i="28"/>
  <c r="R20" i="28"/>
  <c r="T20" i="28"/>
  <c r="V20" i="28"/>
  <c r="Y20" i="28"/>
  <c r="AA20" i="28"/>
  <c r="AD20" i="28"/>
  <c r="AF20" i="28"/>
  <c r="AH20" i="28"/>
  <c r="AK20" i="28"/>
  <c r="AM20" i="28"/>
  <c r="AP20" i="28"/>
  <c r="AR20" i="28"/>
  <c r="AT20" i="28"/>
  <c r="AW20" i="28"/>
  <c r="AY20" i="28"/>
  <c r="BB20" i="28"/>
  <c r="BD20" i="28"/>
  <c r="BF20" i="28"/>
  <c r="BI20" i="28"/>
  <c r="BK20" i="28"/>
  <c r="BN20" i="28"/>
  <c r="BP20" i="28"/>
  <c r="BR20" i="28"/>
  <c r="BU20" i="28"/>
  <c r="BW20" i="28"/>
  <c r="BZ20" i="28"/>
  <c r="CB20" i="28"/>
  <c r="CD20" i="28"/>
  <c r="CG20" i="28"/>
  <c r="CI20" i="28"/>
  <c r="CL20" i="28"/>
  <c r="CN20" i="28"/>
  <c r="CP20" i="28"/>
  <c r="CS20" i="28"/>
  <c r="CU20" i="28"/>
  <c r="CX20" i="28"/>
  <c r="CZ20" i="28"/>
  <c r="DB20" i="28"/>
  <c r="DE20" i="28"/>
  <c r="DG20" i="28"/>
  <c r="DJ20" i="28"/>
  <c r="DL20" i="28"/>
  <c r="DN20" i="28"/>
  <c r="DQ20" i="28"/>
  <c r="DS20" i="28"/>
  <c r="DV20" i="28"/>
  <c r="DX20" i="28"/>
  <c r="DZ20" i="28"/>
  <c r="EC20" i="28"/>
  <c r="F19" i="28"/>
  <c r="H19" i="28"/>
  <c r="J19" i="28"/>
  <c r="M19" i="28"/>
  <c r="O19" i="28"/>
  <c r="R19" i="28"/>
  <c r="T19" i="28"/>
  <c r="V19" i="28"/>
  <c r="Y19" i="28"/>
  <c r="AA19" i="28"/>
  <c r="AD19" i="28"/>
  <c r="AF19" i="28"/>
  <c r="AH19" i="28"/>
  <c r="AK19" i="28"/>
  <c r="AM19" i="28"/>
  <c r="AQ19" i="28"/>
  <c r="AV19" i="28"/>
  <c r="AZ19" i="28"/>
  <c r="BE19" i="28"/>
  <c r="BJ19" i="28"/>
  <c r="BO19" i="28"/>
  <c r="BT19" i="28"/>
  <c r="BX19" i="28"/>
  <c r="CC19" i="28"/>
  <c r="CH19" i="28"/>
  <c r="CM19" i="28"/>
  <c r="CR19" i="28"/>
  <c r="CV19" i="28"/>
  <c r="DA19" i="28"/>
  <c r="DF19" i="28"/>
  <c r="DK19" i="28"/>
  <c r="DP19" i="28"/>
  <c r="DT19" i="28"/>
  <c r="DY19" i="28"/>
  <c r="ED19" i="28"/>
  <c r="D18" i="28"/>
  <c r="E18" i="28" s="1"/>
  <c r="EE18" i="28"/>
  <c r="EC18" i="28"/>
  <c r="DZ18" i="28"/>
  <c r="DX18" i="28"/>
  <c r="DV18" i="28"/>
  <c r="DS18" i="28"/>
  <c r="DQ18" i="28"/>
  <c r="DN18" i="28"/>
  <c r="DL18" i="28"/>
  <c r="DJ18" i="28"/>
  <c r="DG18" i="28"/>
  <c r="DE18" i="28"/>
  <c r="DB18" i="28"/>
  <c r="CZ18" i="28"/>
  <c r="CX18" i="28"/>
  <c r="CU18" i="28"/>
  <c r="CS18" i="28"/>
  <c r="CP18" i="28"/>
  <c r="CN18" i="28"/>
  <c r="CL18" i="28"/>
  <c r="CI18" i="28"/>
  <c r="CG18" i="28"/>
  <c r="CD18" i="28"/>
  <c r="CB18" i="28"/>
  <c r="BZ18" i="28"/>
  <c r="G18" i="28"/>
  <c r="L18" i="28"/>
  <c r="N18" i="28"/>
  <c r="P18" i="28"/>
  <c r="S18" i="28"/>
  <c r="U18" i="28"/>
  <c r="X18" i="28"/>
  <c r="Z18" i="28"/>
  <c r="AB18" i="28"/>
  <c r="AE18" i="28"/>
  <c r="AG18" i="28"/>
  <c r="AJ18" i="28"/>
  <c r="AL18" i="28"/>
  <c r="AN18" i="28"/>
  <c r="AQ18" i="28"/>
  <c r="AS18" i="28"/>
  <c r="AV18" i="28"/>
  <c r="AX18" i="28"/>
  <c r="AZ18" i="28"/>
  <c r="BC18" i="28"/>
  <c r="BE18" i="28"/>
  <c r="BH18" i="28"/>
  <c r="BJ18" i="28"/>
  <c r="BL18" i="28"/>
  <c r="BO18" i="28"/>
  <c r="BQ18" i="28"/>
  <c r="BT18" i="28"/>
  <c r="BV18" i="28"/>
  <c r="BX18" i="28"/>
  <c r="CC18" i="28"/>
  <c r="CH18" i="28"/>
  <c r="CM18" i="28"/>
  <c r="CR18" i="28"/>
  <c r="CV18" i="28"/>
  <c r="DA18" i="28"/>
  <c r="DF18" i="28"/>
  <c r="DK18" i="28"/>
  <c r="DP18" i="28"/>
  <c r="DT18" i="28"/>
  <c r="DY18" i="28"/>
  <c r="ED18" i="28"/>
  <c r="EE17" i="28"/>
  <c r="EC17" i="28"/>
  <c r="DZ17" i="28"/>
  <c r="DX17" i="28"/>
  <c r="DV17" i="28"/>
  <c r="DS17" i="28"/>
  <c r="DQ17" i="28"/>
  <c r="DN17" i="28"/>
  <c r="DL17" i="28"/>
  <c r="DJ17" i="28"/>
  <c r="DG17" i="28"/>
  <c r="DE17" i="28"/>
  <c r="DB17" i="28"/>
  <c r="CZ17" i="28"/>
  <c r="CX17" i="28"/>
  <c r="CU17" i="28"/>
  <c r="CS17" i="28"/>
  <c r="CP17" i="28"/>
  <c r="CN17" i="28"/>
  <c r="CL17" i="28"/>
  <c r="CI17" i="28"/>
  <c r="CG17" i="28"/>
  <c r="CD17" i="28"/>
  <c r="CB17" i="28"/>
  <c r="BZ17" i="28"/>
  <c r="BW17" i="28"/>
  <c r="BU17" i="28"/>
  <c r="BR17" i="28"/>
  <c r="BP17" i="28"/>
  <c r="BN17" i="28"/>
  <c r="BK17" i="28"/>
  <c r="BI17" i="28"/>
  <c r="BF17" i="28"/>
  <c r="BD17" i="28"/>
  <c r="BB17" i="28"/>
  <c r="AY17" i="28"/>
  <c r="AW17" i="28"/>
  <c r="AT17" i="28"/>
  <c r="AR17" i="28"/>
  <c r="AP17" i="28"/>
  <c r="AM17" i="28"/>
  <c r="AK17" i="28"/>
  <c r="AH17" i="28"/>
  <c r="AF17" i="28"/>
  <c r="AD17" i="28"/>
  <c r="AA17" i="28"/>
  <c r="Y17" i="28"/>
  <c r="V17" i="28"/>
  <c r="T17" i="28"/>
  <c r="R17" i="28"/>
  <c r="O17" i="28"/>
  <c r="M17" i="28"/>
  <c r="J17" i="28"/>
  <c r="G17" i="28"/>
  <c r="D17" i="28"/>
  <c r="E17" i="28" s="1"/>
  <c r="EE16" i="28"/>
  <c r="EC16" i="28"/>
  <c r="DZ16" i="28"/>
  <c r="DX16" i="28"/>
  <c r="DV16" i="28"/>
  <c r="DS16" i="28"/>
  <c r="DQ16" i="28"/>
  <c r="DN16" i="28"/>
  <c r="DL16" i="28"/>
  <c r="DJ16" i="28"/>
  <c r="DG16" i="28"/>
  <c r="DE16" i="28"/>
  <c r="DB16" i="28"/>
  <c r="CZ16" i="28"/>
  <c r="CX16" i="28"/>
  <c r="CU16" i="28"/>
  <c r="CS16" i="28"/>
  <c r="CP16" i="28"/>
  <c r="CN16" i="28"/>
  <c r="CL16" i="28"/>
  <c r="CI16" i="28"/>
  <c r="CG16" i="28"/>
  <c r="CD16" i="28"/>
  <c r="CB16" i="28"/>
  <c r="BZ16" i="28"/>
  <c r="BW16" i="28"/>
  <c r="BU16" i="28"/>
  <c r="BR16" i="28"/>
  <c r="BP16" i="28"/>
  <c r="BN16" i="28"/>
  <c r="BK16" i="28"/>
  <c r="BI16" i="28"/>
  <c r="BF16" i="28"/>
  <c r="BD16" i="28"/>
  <c r="BB16" i="28"/>
  <c r="AY16" i="28"/>
  <c r="AW16" i="28"/>
  <c r="AT16" i="28"/>
  <c r="AR16" i="28"/>
  <c r="AP16" i="28"/>
  <c r="AM16" i="28"/>
  <c r="AK16" i="28"/>
  <c r="AH16" i="28"/>
  <c r="AF16" i="28"/>
  <c r="AD16" i="28"/>
  <c r="AA16" i="28"/>
  <c r="Y16" i="28"/>
  <c r="V16" i="28"/>
  <c r="T16" i="28"/>
  <c r="R16" i="28"/>
  <c r="O16" i="28"/>
  <c r="M16" i="28"/>
  <c r="J16" i="28"/>
  <c r="H16" i="28"/>
  <c r="F16" i="28"/>
  <c r="D15" i="28"/>
  <c r="E15" i="28" s="1"/>
  <c r="EE15" i="28"/>
  <c r="EC15" i="28"/>
  <c r="DZ15" i="28"/>
  <c r="DX15" i="28"/>
  <c r="DV15" i="28"/>
  <c r="DS15" i="28"/>
  <c r="DQ15" i="28"/>
  <c r="DN15" i="28"/>
  <c r="DL15" i="28"/>
  <c r="DJ15" i="28"/>
  <c r="DG15" i="28"/>
  <c r="DE15" i="28"/>
  <c r="DB15" i="28"/>
  <c r="CZ15" i="28"/>
  <c r="CX15" i="28"/>
  <c r="CU15" i="28"/>
  <c r="CS15" i="28"/>
  <c r="CP15" i="28"/>
  <c r="CN15" i="28"/>
  <c r="CL15" i="28"/>
  <c r="CI15" i="28"/>
  <c r="CG15" i="28"/>
  <c r="CD15" i="28"/>
  <c r="CB15" i="28"/>
  <c r="F14" i="28"/>
  <c r="N14" i="28"/>
  <c r="S14" i="28"/>
  <c r="X14" i="28"/>
  <c r="AB14" i="28"/>
  <c r="AG14" i="28"/>
  <c r="AL14" i="28"/>
  <c r="AQ14" i="28"/>
  <c r="AV14" i="28"/>
  <c r="AZ14" i="28"/>
  <c r="BE14" i="28"/>
  <c r="BJ14" i="28"/>
  <c r="BO14" i="28"/>
  <c r="BT14" i="28"/>
  <c r="BX14" i="28"/>
  <c r="CC14" i="28"/>
  <c r="CH14" i="28"/>
  <c r="CM14" i="28"/>
  <c r="CR14" i="28"/>
  <c r="CV14" i="28"/>
  <c r="DA14" i="28"/>
  <c r="DF14" i="28"/>
  <c r="DK14" i="28"/>
  <c r="DP14" i="28"/>
  <c r="DT14" i="28"/>
  <c r="DY14" i="28"/>
  <c r="EE14" i="28"/>
  <c r="EC14" i="28"/>
  <c r="DZ14" i="28"/>
  <c r="DX14" i="28"/>
  <c r="DV14" i="28"/>
  <c r="DS14" i="28"/>
  <c r="DQ14" i="28"/>
  <c r="DN14" i="28"/>
  <c r="DL14" i="28"/>
  <c r="DJ14" i="28"/>
  <c r="DG14" i="28"/>
  <c r="DE14" i="28"/>
  <c r="DB14" i="28"/>
  <c r="CZ14" i="28"/>
  <c r="CX14" i="28"/>
  <c r="CU14" i="28"/>
  <c r="CS14" i="28"/>
  <c r="CP14" i="28"/>
  <c r="CN14" i="28"/>
  <c r="CL14" i="28"/>
  <c r="CI14" i="28"/>
  <c r="CG14" i="28"/>
  <c r="CD14" i="28"/>
  <c r="CB14" i="28"/>
  <c r="BZ14" i="28"/>
  <c r="BW14" i="28"/>
  <c r="BU14" i="28"/>
  <c r="BR14" i="28"/>
  <c r="BP14" i="28"/>
  <c r="BN14" i="28"/>
  <c r="BK14" i="28"/>
  <c r="BI14" i="28"/>
  <c r="BF14" i="28"/>
  <c r="BD14" i="28"/>
  <c r="BB14" i="28"/>
  <c r="AY14" i="28"/>
  <c r="AW14" i="28"/>
  <c r="AT14" i="28"/>
  <c r="AR14" i="28"/>
  <c r="AP14" i="28"/>
  <c r="AM14" i="28"/>
  <c r="AK14" i="28"/>
  <c r="AH14" i="28"/>
  <c r="AF14" i="28"/>
  <c r="AD14" i="28"/>
  <c r="AA14" i="28"/>
  <c r="Y14" i="28"/>
  <c r="V14" i="28"/>
  <c r="T14" i="28"/>
  <c r="R14" i="28"/>
  <c r="O14" i="28"/>
  <c r="M14" i="28"/>
  <c r="J14" i="28"/>
  <c r="G14" i="28"/>
  <c r="D14" i="28"/>
  <c r="E14" i="28" s="1"/>
  <c r="CY5" i="25"/>
  <c r="A36" i="22"/>
  <c r="E71" i="21"/>
  <c r="K71" i="21" s="1"/>
  <c r="CP21" i="10"/>
  <c r="T7" i="28"/>
  <c r="AN7" i="28"/>
  <c r="BH7" i="28"/>
  <c r="CA7" i="28"/>
  <c r="CU7" i="28"/>
  <c r="DN7" i="28"/>
  <c r="AU72" i="10" l="1"/>
  <c r="F26" i="14" s="1"/>
  <c r="AF18" i="31"/>
  <c r="T17" i="32" s="1"/>
  <c r="AD18" i="31"/>
  <c r="R17" i="32" s="1"/>
  <c r="AE18" i="31"/>
  <c r="S17" i="12" s="1"/>
  <c r="AF16" i="31"/>
  <c r="T15" i="12" s="1"/>
  <c r="AD12" i="31"/>
  <c r="R11" i="12" s="1"/>
  <c r="AF12" i="31"/>
  <c r="T11" i="32" s="1"/>
  <c r="D71" i="10"/>
  <c r="F31" i="14"/>
  <c r="D70" i="10"/>
  <c r="AD17" i="31"/>
  <c r="R16" i="12" s="1"/>
  <c r="AE17" i="31"/>
  <c r="S16" i="32" s="1"/>
  <c r="AF17" i="31"/>
  <c r="T16" i="32" s="1"/>
  <c r="BR72" i="10"/>
  <c r="F27" i="14" s="1"/>
  <c r="AW5" i="28"/>
  <c r="AV5" i="28"/>
  <c r="CA5" i="28"/>
  <c r="BZ5" i="28"/>
  <c r="EI7" i="25"/>
  <c r="EJ7" i="25" s="1"/>
  <c r="AF8" i="31"/>
  <c r="T7" i="12" s="1"/>
  <c r="EH7" i="25"/>
  <c r="AE8" i="31"/>
  <c r="S7" i="32" s="1"/>
  <c r="J8" i="34"/>
  <c r="J7" i="34"/>
  <c r="AW6" i="10"/>
  <c r="AX6" i="10"/>
  <c r="I7" i="34" s="1"/>
  <c r="AB6" i="10"/>
  <c r="F7" i="34" s="1"/>
  <c r="S9" i="12"/>
  <c r="H46" i="33"/>
  <c r="H45" i="34"/>
  <c r="O15" i="34"/>
  <c r="K15" i="34"/>
  <c r="N20" i="34"/>
  <c r="L20" i="34"/>
  <c r="J20" i="34"/>
  <c r="K20" i="34"/>
  <c r="P20" i="34"/>
  <c r="O20" i="34"/>
  <c r="M20" i="34"/>
  <c r="M25" i="34"/>
  <c r="L25" i="34"/>
  <c r="K25" i="34"/>
  <c r="P25" i="34"/>
  <c r="O25" i="34"/>
  <c r="J25" i="34"/>
  <c r="N25" i="34"/>
  <c r="M29" i="34"/>
  <c r="L29" i="34"/>
  <c r="K29" i="34"/>
  <c r="P29" i="34"/>
  <c r="O29" i="34"/>
  <c r="J29" i="34"/>
  <c r="N29" i="34"/>
  <c r="N36" i="34"/>
  <c r="L36" i="34"/>
  <c r="J36" i="34"/>
  <c r="K36" i="34"/>
  <c r="P36" i="34"/>
  <c r="O36" i="34"/>
  <c r="M36" i="34"/>
  <c r="N40" i="34"/>
  <c r="K40" i="34"/>
  <c r="P40" i="34"/>
  <c r="O40" i="34"/>
  <c r="M40" i="34"/>
  <c r="L40" i="34"/>
  <c r="J40" i="34"/>
  <c r="N48" i="34"/>
  <c r="M48" i="34"/>
  <c r="L48" i="34"/>
  <c r="J48" i="34"/>
  <c r="K48" i="34"/>
  <c r="P48" i="34"/>
  <c r="O48" i="34"/>
  <c r="O51" i="34"/>
  <c r="P51" i="34"/>
  <c r="M51" i="34"/>
  <c r="N51" i="34"/>
  <c r="L51" i="34"/>
  <c r="J51" i="34"/>
  <c r="K51" i="34"/>
  <c r="N24" i="34"/>
  <c r="K24" i="34"/>
  <c r="P24" i="34"/>
  <c r="O24" i="34"/>
  <c r="M24" i="34"/>
  <c r="L24" i="34"/>
  <c r="J24" i="34"/>
  <c r="N52" i="34"/>
  <c r="J52" i="34"/>
  <c r="K52" i="34"/>
  <c r="L52" i="34"/>
  <c r="M52" i="34"/>
  <c r="O52" i="34"/>
  <c r="P52" i="34"/>
  <c r="O11" i="34"/>
  <c r="K11" i="34"/>
  <c r="P30" i="34"/>
  <c r="K30" i="34"/>
  <c r="J30" i="34"/>
  <c r="O30" i="34"/>
  <c r="N30" i="34"/>
  <c r="M30" i="34"/>
  <c r="L30" i="34"/>
  <c r="P38" i="34"/>
  <c r="K38" i="34"/>
  <c r="J38" i="34"/>
  <c r="O38" i="34"/>
  <c r="N38" i="34"/>
  <c r="M38" i="34"/>
  <c r="L38" i="34"/>
  <c r="P46" i="34"/>
  <c r="N46" i="34"/>
  <c r="K46" i="34"/>
  <c r="J46" i="34"/>
  <c r="O46" i="34"/>
  <c r="M46" i="34"/>
  <c r="L46" i="34"/>
  <c r="O55" i="34"/>
  <c r="M55" i="34"/>
  <c r="L55" i="34"/>
  <c r="J55" i="34"/>
  <c r="K55" i="34"/>
  <c r="P55" i="34"/>
  <c r="N55" i="34"/>
  <c r="P22" i="34"/>
  <c r="K22" i="34"/>
  <c r="J22" i="34"/>
  <c r="O22" i="34"/>
  <c r="N22" i="34"/>
  <c r="M22" i="34"/>
  <c r="L22" i="34"/>
  <c r="O31" i="34"/>
  <c r="L31" i="34"/>
  <c r="M31" i="34"/>
  <c r="K31" i="34"/>
  <c r="P31" i="34"/>
  <c r="J31" i="34"/>
  <c r="N31" i="34"/>
  <c r="O35" i="34"/>
  <c r="P35" i="34"/>
  <c r="J35" i="34"/>
  <c r="N35" i="34"/>
  <c r="L35" i="34"/>
  <c r="M35" i="34"/>
  <c r="K35" i="34"/>
  <c r="M41" i="34"/>
  <c r="L41" i="34"/>
  <c r="K41" i="34"/>
  <c r="P41" i="34"/>
  <c r="O41" i="34"/>
  <c r="J41" i="34"/>
  <c r="N41" i="34"/>
  <c r="M45" i="34"/>
  <c r="L45" i="34"/>
  <c r="K45" i="34"/>
  <c r="O45" i="34"/>
  <c r="J45" i="34"/>
  <c r="P45" i="34"/>
  <c r="N45" i="34"/>
  <c r="P50" i="34"/>
  <c r="K50" i="34"/>
  <c r="J50" i="34"/>
  <c r="O50" i="34"/>
  <c r="N50" i="34"/>
  <c r="M50" i="34"/>
  <c r="L50" i="34"/>
  <c r="H52" i="33"/>
  <c r="H51" i="34"/>
  <c r="B9" i="33"/>
  <c r="B8" i="34"/>
  <c r="O12" i="34"/>
  <c r="K12" i="34"/>
  <c r="M17" i="34"/>
  <c r="K17" i="34"/>
  <c r="P17" i="34"/>
  <c r="O17" i="34"/>
  <c r="N17" i="34"/>
  <c r="O23" i="34"/>
  <c r="N23" i="34"/>
  <c r="L23" i="34"/>
  <c r="M23" i="34"/>
  <c r="K23" i="34"/>
  <c r="P23" i="34"/>
  <c r="J23" i="34"/>
  <c r="O27" i="34"/>
  <c r="L27" i="34"/>
  <c r="M27" i="34"/>
  <c r="K27" i="34"/>
  <c r="P27" i="34"/>
  <c r="J27" i="34"/>
  <c r="N27" i="34"/>
  <c r="N32" i="34"/>
  <c r="L32" i="34"/>
  <c r="J32" i="34"/>
  <c r="K32" i="34"/>
  <c r="P32" i="34"/>
  <c r="O32" i="34"/>
  <c r="M32" i="34"/>
  <c r="M37" i="34"/>
  <c r="L37" i="34"/>
  <c r="K37" i="34"/>
  <c r="P37" i="34"/>
  <c r="O37" i="34"/>
  <c r="N37" i="34"/>
  <c r="J37" i="34"/>
  <c r="N44" i="34"/>
  <c r="O44" i="34"/>
  <c r="M44" i="34"/>
  <c r="L44" i="34"/>
  <c r="J44" i="34"/>
  <c r="K44" i="34"/>
  <c r="P44" i="34"/>
  <c r="M49" i="34"/>
  <c r="K49" i="34"/>
  <c r="J49" i="34"/>
  <c r="N49" i="34"/>
  <c r="L49" i="34"/>
  <c r="P49" i="34"/>
  <c r="O49" i="34"/>
  <c r="N56" i="34"/>
  <c r="K56" i="34"/>
  <c r="M56" i="34"/>
  <c r="O56" i="34"/>
  <c r="L56" i="34"/>
  <c r="P56" i="34"/>
  <c r="J56" i="34"/>
  <c r="N28" i="34"/>
  <c r="O28" i="34"/>
  <c r="M28" i="34"/>
  <c r="L28" i="34"/>
  <c r="J28" i="34"/>
  <c r="K28" i="34"/>
  <c r="P28" i="34"/>
  <c r="P54" i="34"/>
  <c r="N54" i="34"/>
  <c r="J54" i="34"/>
  <c r="K54" i="34"/>
  <c r="M54" i="34"/>
  <c r="O54" i="34"/>
  <c r="L54" i="34"/>
  <c r="M21" i="34"/>
  <c r="L21" i="34"/>
  <c r="K21" i="34"/>
  <c r="P21" i="34"/>
  <c r="O21" i="34"/>
  <c r="N21" i="34"/>
  <c r="J21" i="34"/>
  <c r="P34" i="34"/>
  <c r="K34" i="34"/>
  <c r="J34" i="34"/>
  <c r="N34" i="34"/>
  <c r="O34" i="34"/>
  <c r="M34" i="34"/>
  <c r="L34" i="34"/>
  <c r="P42" i="34"/>
  <c r="K42" i="34"/>
  <c r="J42" i="34"/>
  <c r="O42" i="34"/>
  <c r="N42" i="34"/>
  <c r="M42" i="34"/>
  <c r="L42" i="34"/>
  <c r="M53" i="34"/>
  <c r="N53" i="34"/>
  <c r="O53" i="34"/>
  <c r="L53" i="34"/>
  <c r="J53" i="34"/>
  <c r="K53" i="34"/>
  <c r="P53" i="34"/>
  <c r="K16" i="34"/>
  <c r="O16" i="34"/>
  <c r="P26" i="34"/>
  <c r="K26" i="34"/>
  <c r="J26" i="34"/>
  <c r="O26" i="34"/>
  <c r="N26" i="34"/>
  <c r="M26" i="34"/>
  <c r="L26" i="34"/>
  <c r="M33" i="34"/>
  <c r="L33" i="34"/>
  <c r="K33" i="34"/>
  <c r="O33" i="34"/>
  <c r="P33" i="34"/>
  <c r="J33" i="34"/>
  <c r="N33" i="34"/>
  <c r="O39" i="34"/>
  <c r="N39" i="34"/>
  <c r="L39" i="34"/>
  <c r="M39" i="34"/>
  <c r="K39" i="34"/>
  <c r="P39" i="34"/>
  <c r="J39" i="34"/>
  <c r="O43" i="34"/>
  <c r="L43" i="34"/>
  <c r="M43" i="34"/>
  <c r="K43" i="34"/>
  <c r="P43" i="34"/>
  <c r="J43" i="34"/>
  <c r="N43" i="34"/>
  <c r="O47" i="34"/>
  <c r="L47" i="34"/>
  <c r="M47" i="34"/>
  <c r="K47" i="34"/>
  <c r="P47" i="34"/>
  <c r="J47" i="34"/>
  <c r="N47" i="34"/>
  <c r="O19" i="34"/>
  <c r="P19" i="34"/>
  <c r="J19" i="34"/>
  <c r="N19" i="34"/>
  <c r="L19" i="34"/>
  <c r="M19" i="34"/>
  <c r="K19" i="34"/>
  <c r="CG5" i="28"/>
  <c r="CF5" i="28"/>
  <c r="BU5" i="28"/>
  <c r="BT5" i="28"/>
  <c r="AT5" i="28"/>
  <c r="AP5" i="28"/>
  <c r="BO5" i="28"/>
  <c r="BN5" i="28"/>
  <c r="DN5" i="28"/>
  <c r="DJ5" i="28"/>
  <c r="DK5" i="28"/>
  <c r="AK5" i="28"/>
  <c r="AJ5" i="28"/>
  <c r="Y5" i="28"/>
  <c r="X5" i="28"/>
  <c r="CP5" i="28"/>
  <c r="CL5" i="28"/>
  <c r="DE5" i="28"/>
  <c r="DD5" i="28"/>
  <c r="CX5" i="28"/>
  <c r="CY5" i="28"/>
  <c r="S5" i="28"/>
  <c r="R5" i="28"/>
  <c r="F7" i="12"/>
  <c r="P7" i="12" s="1"/>
  <c r="AD11" i="31"/>
  <c r="AE11" i="31"/>
  <c r="AF11" i="31"/>
  <c r="G18" i="32"/>
  <c r="G19" i="33"/>
  <c r="G6" i="32"/>
  <c r="G7" i="33"/>
  <c r="F18" i="32"/>
  <c r="F19" i="33"/>
  <c r="F29" i="32"/>
  <c r="F30" i="33"/>
  <c r="CV53" i="10"/>
  <c r="CW53" i="10" s="1"/>
  <c r="P54" i="32" s="1"/>
  <c r="CV54" i="10"/>
  <c r="CW54" i="10" s="1"/>
  <c r="P55" i="32" s="1"/>
  <c r="CV32" i="10"/>
  <c r="CW32" i="10" s="1"/>
  <c r="CV51" i="10"/>
  <c r="CW51" i="10" s="1"/>
  <c r="CV33" i="10"/>
  <c r="CW33" i="10" s="1"/>
  <c r="CV52" i="10"/>
  <c r="CW52" i="10" s="1"/>
  <c r="CV46" i="10"/>
  <c r="CW46" i="10" s="1"/>
  <c r="CV30" i="10"/>
  <c r="CW30" i="10" s="1"/>
  <c r="P31" i="32" s="1"/>
  <c r="CV31" i="10"/>
  <c r="CW31" i="10" s="1"/>
  <c r="CV24" i="10"/>
  <c r="CW24" i="10" s="1"/>
  <c r="CV23" i="10"/>
  <c r="CW23" i="10" s="1"/>
  <c r="CV50" i="10"/>
  <c r="CW50" i="10" s="1"/>
  <c r="CV44" i="10"/>
  <c r="CW44" i="10" s="1"/>
  <c r="CV45" i="10"/>
  <c r="CW45" i="10" s="1"/>
  <c r="CV20" i="10"/>
  <c r="CW20" i="10" s="1"/>
  <c r="N55" i="32"/>
  <c r="N29" i="32"/>
  <c r="H33" i="32"/>
  <c r="H34" i="33"/>
  <c r="F6" i="32"/>
  <c r="F7" i="33"/>
  <c r="O55" i="32"/>
  <c r="I6" i="32"/>
  <c r="I7" i="33"/>
  <c r="J47" i="12"/>
  <c r="H48" i="33"/>
  <c r="T6" i="12"/>
  <c r="S6" i="12"/>
  <c r="R7" i="12"/>
  <c r="R6" i="12"/>
  <c r="Z72" i="10"/>
  <c r="F25" i="14" s="1"/>
  <c r="AK5" i="25"/>
  <c r="CR5" i="25"/>
  <c r="CS5" i="25"/>
  <c r="R6" i="32"/>
  <c r="BO5" i="25"/>
  <c r="BN5" i="25"/>
  <c r="BC5" i="25"/>
  <c r="BB5" i="25"/>
  <c r="AQ5" i="25"/>
  <c r="AP5" i="25"/>
  <c r="BU5" i="25"/>
  <c r="BT5" i="25"/>
  <c r="R5" i="25"/>
  <c r="S5" i="25"/>
  <c r="AW5" i="25"/>
  <c r="AV5" i="25"/>
  <c r="CA5" i="25"/>
  <c r="BZ5" i="25"/>
  <c r="DK5" i="25"/>
  <c r="DJ5" i="25"/>
  <c r="DE5" i="25"/>
  <c r="DD5" i="25"/>
  <c r="DQ5" i="25"/>
  <c r="DP5" i="25"/>
  <c r="Q29" i="12"/>
  <c r="K29" i="32"/>
  <c r="BT28" i="10"/>
  <c r="L29" i="12" s="1"/>
  <c r="L29" i="32"/>
  <c r="CN28" i="10"/>
  <c r="M29" i="12" s="1"/>
  <c r="R29" i="12"/>
  <c r="N29" i="12"/>
  <c r="AS1" i="10"/>
  <c r="B33" i="14"/>
  <c r="K6" i="12"/>
  <c r="AX71" i="10"/>
  <c r="I26" i="14" s="1"/>
  <c r="AY5" i="10"/>
  <c r="H6" i="34" s="1"/>
  <c r="R41" i="12"/>
  <c r="S8" i="32"/>
  <c r="T9" i="32"/>
  <c r="S6" i="32"/>
  <c r="T6" i="32"/>
  <c r="O55" i="12"/>
  <c r="R7" i="32"/>
  <c r="E53" i="24"/>
  <c r="F53" i="21"/>
  <c r="I55" i="32"/>
  <c r="AY54" i="10"/>
  <c r="K55" i="12"/>
  <c r="E53" i="21" s="1"/>
  <c r="Q55" i="12"/>
  <c r="R8" i="32"/>
  <c r="T8" i="12"/>
  <c r="S38" i="32"/>
  <c r="S11" i="32"/>
  <c r="T12" i="12"/>
  <c r="S12" i="12"/>
  <c r="R9" i="12"/>
  <c r="S46" i="32"/>
  <c r="T15" i="32"/>
  <c r="S14" i="32"/>
  <c r="T14" i="12"/>
  <c r="T13" i="12"/>
  <c r="A8" i="10"/>
  <c r="DA8" i="10" s="1"/>
  <c r="G7" i="10"/>
  <c r="AZ7" i="10"/>
  <c r="A8" i="30"/>
  <c r="A8" i="25"/>
  <c r="A6" i="21"/>
  <c r="B6" i="24"/>
  <c r="B6" i="29"/>
  <c r="B8" i="12"/>
  <c r="B8" i="32"/>
  <c r="B9" i="31"/>
  <c r="A8" i="28"/>
  <c r="J33" i="12"/>
  <c r="R54" i="12"/>
  <c r="R49" i="32"/>
  <c r="AX7" i="10"/>
  <c r="I8" i="34" s="1"/>
  <c r="S44" i="12"/>
  <c r="R23" i="12"/>
  <c r="R36" i="12"/>
  <c r="R39" i="12"/>
  <c r="S35" i="32"/>
  <c r="R42" i="12"/>
  <c r="R31" i="32"/>
  <c r="R53" i="32"/>
  <c r="T25" i="32"/>
  <c r="H47" i="32"/>
  <c r="S36" i="32"/>
  <c r="T17" i="12"/>
  <c r="S42" i="12"/>
  <c r="S26" i="32"/>
  <c r="S26" i="12"/>
  <c r="T23" i="12"/>
  <c r="AY20" i="10"/>
  <c r="F19" i="21"/>
  <c r="I21" i="32"/>
  <c r="K21" i="12"/>
  <c r="E19" i="21" s="1"/>
  <c r="R13" i="12"/>
  <c r="R13" i="32"/>
  <c r="R30" i="12"/>
  <c r="T24" i="12"/>
  <c r="T24" i="32"/>
  <c r="S52" i="32"/>
  <c r="S37" i="32"/>
  <c r="S30" i="12"/>
  <c r="S22" i="32"/>
  <c r="S32" i="32"/>
  <c r="S43" i="32"/>
  <c r="F8" i="12"/>
  <c r="AB7" i="10"/>
  <c r="F8" i="34" s="1"/>
  <c r="H8" i="12"/>
  <c r="AW7" i="10"/>
  <c r="R12" i="32"/>
  <c r="R17" i="12"/>
  <c r="S24" i="32"/>
  <c r="T44" i="32"/>
  <c r="T45" i="12"/>
  <c r="F29" i="21"/>
  <c r="AY30" i="10"/>
  <c r="H51" i="32"/>
  <c r="CR50" i="10"/>
  <c r="J51" i="12"/>
  <c r="AY52" i="10"/>
  <c r="K53" i="12"/>
  <c r="E51" i="21" s="1"/>
  <c r="I53" i="32"/>
  <c r="F51" i="21"/>
  <c r="R22" i="12"/>
  <c r="R32" i="32"/>
  <c r="R32" i="12"/>
  <c r="R37" i="32"/>
  <c r="R37" i="12"/>
  <c r="R43" i="32"/>
  <c r="R43" i="12"/>
  <c r="R20" i="12"/>
  <c r="R20" i="32"/>
  <c r="R28" i="12"/>
  <c r="R28" i="32"/>
  <c r="R33" i="32"/>
  <c r="R33" i="12"/>
  <c r="R56" i="32"/>
  <c r="R56" i="12"/>
  <c r="R24" i="32"/>
  <c r="R24" i="12"/>
  <c r="R40" i="32"/>
  <c r="R40" i="12"/>
  <c r="R44" i="32"/>
  <c r="R44" i="12"/>
  <c r="R18" i="12"/>
  <c r="R18" i="32"/>
  <c r="R26" i="12"/>
  <c r="R26" i="32"/>
  <c r="R35" i="12"/>
  <c r="R35" i="32"/>
  <c r="T43" i="12"/>
  <c r="T43" i="32"/>
  <c r="I34" i="32"/>
  <c r="AY33" i="10"/>
  <c r="F32" i="21"/>
  <c r="K34" i="12"/>
  <c r="E32" i="21" s="1"/>
  <c r="I23" i="32"/>
  <c r="K23" i="12"/>
  <c r="E21" i="21" s="1"/>
  <c r="F21" i="21"/>
  <c r="AY22" i="10"/>
  <c r="R27" i="12"/>
  <c r="R27" i="32"/>
  <c r="T39" i="12"/>
  <c r="T39" i="32"/>
  <c r="F44" i="21"/>
  <c r="K46" i="12"/>
  <c r="E44" i="21" s="1"/>
  <c r="AY45" i="10"/>
  <c r="I46" i="32"/>
  <c r="F22" i="21"/>
  <c r="AY23" i="10"/>
  <c r="I24" i="32"/>
  <c r="K24" i="12"/>
  <c r="E22" i="21" s="1"/>
  <c r="J45" i="12"/>
  <c r="CR44" i="10"/>
  <c r="H45" i="32"/>
  <c r="F50" i="21"/>
  <c r="K52" i="12"/>
  <c r="E50" i="21" s="1"/>
  <c r="I52" i="32"/>
  <c r="AY51" i="10"/>
  <c r="I25" i="32"/>
  <c r="AY24" i="10"/>
  <c r="F23" i="21"/>
  <c r="K25" i="12"/>
  <c r="E23" i="21" s="1"/>
  <c r="AY18" i="10"/>
  <c r="K19" i="12"/>
  <c r="E17" i="21" s="1"/>
  <c r="I19" i="32"/>
  <c r="F17" i="21"/>
  <c r="T26" i="12"/>
  <c r="T26" i="32"/>
  <c r="R38" i="12"/>
  <c r="R38" i="32"/>
  <c r="R48" i="12"/>
  <c r="R48" i="32"/>
  <c r="R55" i="32"/>
  <c r="R55" i="12"/>
  <c r="F52" i="21"/>
  <c r="AY53" i="10"/>
  <c r="I54" i="32"/>
  <c r="K54" i="12"/>
  <c r="E52" i="21" s="1"/>
  <c r="K32" i="12"/>
  <c r="E30" i="21" s="1"/>
  <c r="AY31" i="10"/>
  <c r="I32" i="32"/>
  <c r="F18" i="21"/>
  <c r="AY19" i="10"/>
  <c r="I20" i="32"/>
  <c r="K20" i="12"/>
  <c r="E18" i="21" s="1"/>
  <c r="R34" i="32"/>
  <c r="R34" i="12"/>
  <c r="CS55" i="10"/>
  <c r="CU55" i="10" s="1"/>
  <c r="AY55" i="10"/>
  <c r="I56" i="32"/>
  <c r="K56" i="12"/>
  <c r="E54" i="21" s="1"/>
  <c r="F54" i="21"/>
  <c r="CS49" i="10"/>
  <c r="CU49" i="10" s="1"/>
  <c r="F48" i="21"/>
  <c r="I50" i="32"/>
  <c r="AY49" i="10"/>
  <c r="K50" i="12"/>
  <c r="E48" i="21" s="1"/>
  <c r="CS43" i="10"/>
  <c r="CU43" i="10" s="1"/>
  <c r="I44" i="32"/>
  <c r="AY43" i="10"/>
  <c r="K44" i="12"/>
  <c r="E42" i="21" s="1"/>
  <c r="CS39" i="10"/>
  <c r="CU39" i="10" s="1"/>
  <c r="AY39" i="10"/>
  <c r="K40" i="12"/>
  <c r="E38" i="21" s="1"/>
  <c r="I40" i="32"/>
  <c r="F38" i="21"/>
  <c r="CS35" i="10"/>
  <c r="CU35" i="10" s="1"/>
  <c r="F34" i="21"/>
  <c r="AY35" i="10"/>
  <c r="K36" i="12"/>
  <c r="E34" i="21" s="1"/>
  <c r="I36" i="32"/>
  <c r="CS26" i="10"/>
  <c r="CU26" i="10" s="1"/>
  <c r="K27" i="12"/>
  <c r="E25" i="21" s="1"/>
  <c r="AY26" i="10"/>
  <c r="I27" i="32"/>
  <c r="F20" i="21"/>
  <c r="I22" i="32"/>
  <c r="K22" i="12"/>
  <c r="E20" i="21" s="1"/>
  <c r="AY21" i="10"/>
  <c r="R14" i="32"/>
  <c r="R14" i="12"/>
  <c r="S34" i="32"/>
  <c r="S34" i="12"/>
  <c r="R50" i="32"/>
  <c r="R50" i="12"/>
  <c r="CS40" i="10"/>
  <c r="CU40" i="10" s="1"/>
  <c r="F39" i="21"/>
  <c r="AY40" i="10"/>
  <c r="I41" i="32"/>
  <c r="K41" i="12"/>
  <c r="E39" i="21" s="1"/>
  <c r="CS36" i="10"/>
  <c r="CU36" i="10" s="1"/>
  <c r="F35" i="21"/>
  <c r="AY36" i="10"/>
  <c r="I37" i="32"/>
  <c r="K37" i="12"/>
  <c r="E35" i="21" s="1"/>
  <c r="I30" i="32"/>
  <c r="AY29" i="10"/>
  <c r="K30" i="12"/>
  <c r="E28" i="21" s="1"/>
  <c r="CS25" i="10"/>
  <c r="CU25" i="10" s="1"/>
  <c r="F24" i="21"/>
  <c r="K26" i="12"/>
  <c r="E24" i="21" s="1"/>
  <c r="I26" i="32"/>
  <c r="AY25" i="10"/>
  <c r="F42" i="21"/>
  <c r="F28" i="21"/>
  <c r="CS47" i="10"/>
  <c r="CU47" i="10" s="1"/>
  <c r="F46" i="21"/>
  <c r="K48" i="12"/>
  <c r="E46" i="21" s="1"/>
  <c r="AY47" i="10"/>
  <c r="I48" i="32"/>
  <c r="CS41" i="10"/>
  <c r="CU41" i="10" s="1"/>
  <c r="F40" i="21"/>
  <c r="I42" i="32"/>
  <c r="K42" i="12"/>
  <c r="E40" i="21" s="1"/>
  <c r="AY41" i="10"/>
  <c r="CS37" i="10"/>
  <c r="CU37" i="10" s="1"/>
  <c r="F36" i="21"/>
  <c r="AY37" i="10"/>
  <c r="I38" i="32"/>
  <c r="K38" i="12"/>
  <c r="E36" i="21" s="1"/>
  <c r="CS28" i="10"/>
  <c r="CU28" i="10" s="1"/>
  <c r="AY28" i="10"/>
  <c r="I29" i="32"/>
  <c r="K29" i="12"/>
  <c r="E27" i="21" s="1"/>
  <c r="F27" i="21"/>
  <c r="AY17" i="10"/>
  <c r="I18" i="32"/>
  <c r="K18" i="12"/>
  <c r="E16" i="21" s="1"/>
  <c r="S27" i="32"/>
  <c r="S27" i="12"/>
  <c r="T36" i="12"/>
  <c r="T36" i="32"/>
  <c r="R45" i="32"/>
  <c r="R45" i="12"/>
  <c r="S51" i="12"/>
  <c r="S51" i="32"/>
  <c r="F25" i="21"/>
  <c r="CS48" i="10"/>
  <c r="CU48" i="10" s="1"/>
  <c r="F47" i="21"/>
  <c r="I49" i="32"/>
  <c r="AY48" i="10"/>
  <c r="K49" i="12"/>
  <c r="E47" i="21" s="1"/>
  <c r="CS42" i="10"/>
  <c r="CU42" i="10" s="1"/>
  <c r="F41" i="21"/>
  <c r="I43" i="32"/>
  <c r="AY42" i="10"/>
  <c r="K43" i="12"/>
  <c r="E41" i="21" s="1"/>
  <c r="CS38" i="10"/>
  <c r="CU38" i="10" s="1"/>
  <c r="F37" i="21"/>
  <c r="I39" i="32"/>
  <c r="AY38" i="10"/>
  <c r="K39" i="12"/>
  <c r="E37" i="21" s="1"/>
  <c r="CS34" i="10"/>
  <c r="CU34" i="10" s="1"/>
  <c r="AY34" i="10"/>
  <c r="K35" i="12"/>
  <c r="E33" i="21" s="1"/>
  <c r="I35" i="32"/>
  <c r="F33" i="21"/>
  <c r="CS27" i="10"/>
  <c r="CU27" i="10" s="1"/>
  <c r="I28" i="32"/>
  <c r="AY27" i="10"/>
  <c r="K28" i="12"/>
  <c r="E26" i="21" s="1"/>
  <c r="S56" i="32"/>
  <c r="S56" i="12"/>
  <c r="F16" i="21"/>
  <c r="CS22" i="10"/>
  <c r="CU22" i="10" s="1"/>
  <c r="CS18" i="10"/>
  <c r="CU18" i="10" s="1"/>
  <c r="CX26" i="10"/>
  <c r="CX28" i="10"/>
  <c r="CX29" i="10"/>
  <c r="CX30" i="10"/>
  <c r="CX31" i="10"/>
  <c r="CX32" i="10"/>
  <c r="CX33" i="10"/>
  <c r="CX36" i="10"/>
  <c r="CX41" i="10"/>
  <c r="CX44" i="10"/>
  <c r="CX46" i="10"/>
  <c r="CX47" i="10"/>
  <c r="CX51" i="10"/>
  <c r="CX52" i="10"/>
  <c r="CX54" i="10"/>
  <c r="CX27" i="10"/>
  <c r="CX34" i="10"/>
  <c r="CX35" i="10"/>
  <c r="CX37" i="10"/>
  <c r="CX38" i="10"/>
  <c r="CX39" i="10"/>
  <c r="CX40" i="10"/>
  <c r="CX42" i="10"/>
  <c r="CX43" i="10"/>
  <c r="CX45" i="10"/>
  <c r="CX48" i="10"/>
  <c r="CX49" i="10"/>
  <c r="CX50" i="10"/>
  <c r="CX53" i="10"/>
  <c r="CX55" i="10"/>
  <c r="CS19" i="10"/>
  <c r="CU19" i="10" s="1"/>
  <c r="S15" i="12"/>
  <c r="S15" i="32"/>
  <c r="T19" i="32"/>
  <c r="T19" i="12"/>
  <c r="T21" i="12"/>
  <c r="T21" i="32"/>
  <c r="R21" i="32"/>
  <c r="R21" i="12"/>
  <c r="S25" i="12"/>
  <c r="S25" i="32"/>
  <c r="T32" i="32"/>
  <c r="T32" i="12"/>
  <c r="S47" i="12"/>
  <c r="S47" i="32"/>
  <c r="T48" i="32"/>
  <c r="T48" i="12"/>
  <c r="T49" i="12"/>
  <c r="T49" i="32"/>
  <c r="T54" i="12"/>
  <c r="T54" i="32"/>
  <c r="CS21" i="10"/>
  <c r="CU21" i="10" s="1"/>
  <c r="CS17" i="10"/>
  <c r="R15" i="12"/>
  <c r="R15" i="32"/>
  <c r="CV29" i="10"/>
  <c r="CW29" i="10" s="1"/>
  <c r="S13" i="32"/>
  <c r="S13" i="12"/>
  <c r="R16" i="32"/>
  <c r="R19" i="32"/>
  <c r="R19" i="12"/>
  <c r="S21" i="32"/>
  <c r="S21" i="12"/>
  <c r="S23" i="12"/>
  <c r="S23" i="32"/>
  <c r="R25" i="12"/>
  <c r="R25" i="32"/>
  <c r="S31" i="32"/>
  <c r="S31" i="12"/>
  <c r="T41" i="32"/>
  <c r="T41" i="12"/>
  <c r="T47" i="32"/>
  <c r="T47" i="12"/>
  <c r="S49" i="32"/>
  <c r="S49" i="12"/>
  <c r="T53" i="32"/>
  <c r="T53" i="12"/>
  <c r="T55" i="12"/>
  <c r="T55" i="32"/>
  <c r="EJ7" i="28"/>
  <c r="EI7" i="28"/>
  <c r="EH7" i="28"/>
  <c r="S17" i="32" l="1"/>
  <c r="D72" i="10"/>
  <c r="F32" i="14" s="1"/>
  <c r="R11" i="32"/>
  <c r="T11" i="12"/>
  <c r="G8" i="34"/>
  <c r="G7" i="34"/>
  <c r="S16" i="12"/>
  <c r="T7" i="32"/>
  <c r="T16" i="12"/>
  <c r="S7" i="12"/>
  <c r="X7" i="12"/>
  <c r="X7" i="32"/>
  <c r="G7" i="32"/>
  <c r="AY6" i="10"/>
  <c r="H7" i="34" s="1"/>
  <c r="I8" i="33"/>
  <c r="I7" i="32"/>
  <c r="K7" i="12"/>
  <c r="E5" i="21" s="1"/>
  <c r="G8" i="33"/>
  <c r="F7" i="32"/>
  <c r="F8" i="33"/>
  <c r="H36" i="33"/>
  <c r="H35" i="34"/>
  <c r="H44" i="33"/>
  <c r="H43" i="34"/>
  <c r="H43" i="33"/>
  <c r="H42" i="34"/>
  <c r="H42" i="33"/>
  <c r="H41" i="34"/>
  <c r="H37" i="33"/>
  <c r="H36" i="34"/>
  <c r="H57" i="33"/>
  <c r="H56" i="34"/>
  <c r="H25" i="33"/>
  <c r="H24" i="34"/>
  <c r="H35" i="33"/>
  <c r="H34" i="34"/>
  <c r="H22" i="33"/>
  <c r="H21" i="34"/>
  <c r="B10" i="33"/>
  <c r="B9" i="34"/>
  <c r="AA47" i="33"/>
  <c r="R46" i="34"/>
  <c r="AA26" i="33"/>
  <c r="R25" i="34"/>
  <c r="AA54" i="33"/>
  <c r="R53" i="34"/>
  <c r="AA53" i="33"/>
  <c r="R52" i="34"/>
  <c r="AA31" i="33"/>
  <c r="R30" i="34"/>
  <c r="H50" i="33"/>
  <c r="H49" i="34"/>
  <c r="H19" i="33"/>
  <c r="H18" i="34"/>
  <c r="H30" i="33"/>
  <c r="H29" i="34"/>
  <c r="H39" i="33"/>
  <c r="H38" i="34"/>
  <c r="H27" i="33"/>
  <c r="H26" i="34"/>
  <c r="H23" i="33"/>
  <c r="H22" i="34"/>
  <c r="H45" i="33"/>
  <c r="H44" i="34"/>
  <c r="H51" i="33"/>
  <c r="H50" i="34"/>
  <c r="H33" i="33"/>
  <c r="H32" i="34"/>
  <c r="H55" i="33"/>
  <c r="H54" i="34"/>
  <c r="H26" i="33"/>
  <c r="H25" i="34"/>
  <c r="AA46" i="33"/>
  <c r="R45" i="34"/>
  <c r="AA33" i="33"/>
  <c r="R32" i="34"/>
  <c r="AA34" i="33"/>
  <c r="R33" i="34"/>
  <c r="AA55" i="33"/>
  <c r="R54" i="34"/>
  <c r="H29" i="33"/>
  <c r="H28" i="34"/>
  <c r="H49" i="33"/>
  <c r="H48" i="34"/>
  <c r="H28" i="33"/>
  <c r="H27" i="34"/>
  <c r="H41" i="33"/>
  <c r="H40" i="34"/>
  <c r="H21" i="33"/>
  <c r="H20" i="34"/>
  <c r="H20" i="33"/>
  <c r="H19" i="34"/>
  <c r="H24" i="33"/>
  <c r="H23" i="34"/>
  <c r="H54" i="33"/>
  <c r="H53" i="34"/>
  <c r="H32" i="33"/>
  <c r="H31" i="34"/>
  <c r="AA52" i="33"/>
  <c r="R51" i="34"/>
  <c r="AA32" i="33"/>
  <c r="R31" i="34"/>
  <c r="AA56" i="33"/>
  <c r="R55" i="34"/>
  <c r="H40" i="33"/>
  <c r="H39" i="34"/>
  <c r="H31" i="33"/>
  <c r="H30" i="34"/>
  <c r="H38" i="33"/>
  <c r="H37" i="34"/>
  <c r="H53" i="33"/>
  <c r="H52" i="34"/>
  <c r="H47" i="33"/>
  <c r="H46" i="34"/>
  <c r="H56" i="33"/>
  <c r="H55" i="34"/>
  <c r="AA22" i="33"/>
  <c r="R21" i="34"/>
  <c r="AA25" i="33"/>
  <c r="R24" i="34"/>
  <c r="AA48" i="33"/>
  <c r="R47" i="34"/>
  <c r="AA35" i="33"/>
  <c r="R34" i="34"/>
  <c r="P46" i="32"/>
  <c r="P53" i="32"/>
  <c r="P25" i="32"/>
  <c r="P52" i="32"/>
  <c r="P51" i="32"/>
  <c r="P21" i="32"/>
  <c r="P34" i="32"/>
  <c r="P47" i="32"/>
  <c r="P24" i="32"/>
  <c r="P32" i="32"/>
  <c r="P45" i="32"/>
  <c r="P33" i="32"/>
  <c r="G8" i="32"/>
  <c r="G9" i="33"/>
  <c r="F8" i="32"/>
  <c r="F9" i="33"/>
  <c r="AY7" i="10"/>
  <c r="H8" i="32" s="1"/>
  <c r="I9" i="33"/>
  <c r="CV48" i="10"/>
  <c r="CW48" i="10" s="1"/>
  <c r="CV37" i="10"/>
  <c r="CW37" i="10" s="1"/>
  <c r="AA39" i="33" s="1"/>
  <c r="CV25" i="10"/>
  <c r="CW25" i="10" s="1"/>
  <c r="R26" i="34" s="1"/>
  <c r="CV35" i="10"/>
  <c r="CW35" i="10" s="1"/>
  <c r="R36" i="34" s="1"/>
  <c r="CV34" i="10"/>
  <c r="CW34" i="10" s="1"/>
  <c r="CV41" i="10"/>
  <c r="CW41" i="10" s="1"/>
  <c r="CV36" i="10"/>
  <c r="CW36" i="10" s="1"/>
  <c r="R37" i="34" s="1"/>
  <c r="CV39" i="10"/>
  <c r="CW39" i="10" s="1"/>
  <c r="AA41" i="33" s="1"/>
  <c r="CV43" i="10"/>
  <c r="CW43" i="10" s="1"/>
  <c r="CV55" i="10"/>
  <c r="CW55" i="10" s="1"/>
  <c r="CV38" i="10"/>
  <c r="CW38" i="10" s="1"/>
  <c r="CV28" i="10"/>
  <c r="CW28" i="10" s="1"/>
  <c r="CV40" i="10"/>
  <c r="CW40" i="10" s="1"/>
  <c r="P41" i="32" s="1"/>
  <c r="CV26" i="10"/>
  <c r="CW26" i="10" s="1"/>
  <c r="AA28" i="33" s="1"/>
  <c r="CV27" i="10"/>
  <c r="CW27" i="10" s="1"/>
  <c r="CV42" i="10"/>
  <c r="CW42" i="10" s="1"/>
  <c r="CV47" i="10"/>
  <c r="CW47" i="10" s="1"/>
  <c r="AA49" i="33" s="1"/>
  <c r="CV49" i="10"/>
  <c r="CW49" i="10" s="1"/>
  <c r="CR5" i="10"/>
  <c r="H7" i="33"/>
  <c r="R29" i="32"/>
  <c r="T29" i="12"/>
  <c r="T29" i="32"/>
  <c r="S29" i="32"/>
  <c r="S29" i="12"/>
  <c r="J6" i="12"/>
  <c r="H6" i="32"/>
  <c r="AY72" i="10"/>
  <c r="CU17" i="10"/>
  <c r="CT17" i="10"/>
  <c r="Q18" i="34" s="1"/>
  <c r="CR54" i="10"/>
  <c r="H55" i="32"/>
  <c r="J55" i="12"/>
  <c r="BU6" i="10"/>
  <c r="CD6" i="10" s="1"/>
  <c r="BA6" i="10"/>
  <c r="BJ6" i="10" s="1"/>
  <c r="I8" i="32"/>
  <c r="K8" i="12"/>
  <c r="E6" i="21" s="1"/>
  <c r="I8" i="28"/>
  <c r="I8" i="25"/>
  <c r="B10" i="31"/>
  <c r="AZ8" i="10"/>
  <c r="B9" i="32"/>
  <c r="B7" i="24"/>
  <c r="B9" i="12"/>
  <c r="A9" i="10"/>
  <c r="DA9" i="10" s="1"/>
  <c r="A9" i="25"/>
  <c r="A9" i="28"/>
  <c r="G8" i="10"/>
  <c r="B7" i="29"/>
  <c r="A9" i="30"/>
  <c r="A7" i="21"/>
  <c r="P8" i="12"/>
  <c r="S18" i="32"/>
  <c r="S18" i="12"/>
  <c r="S20" i="32"/>
  <c r="S20" i="12"/>
  <c r="H21" i="32"/>
  <c r="J21" i="12"/>
  <c r="CR20" i="10"/>
  <c r="T18" i="32"/>
  <c r="T18" i="12"/>
  <c r="T20" i="12"/>
  <c r="T20" i="32"/>
  <c r="R10" i="32"/>
  <c r="R10" i="12"/>
  <c r="T10" i="12"/>
  <c r="T10" i="32"/>
  <c r="S10" i="12"/>
  <c r="S10" i="32"/>
  <c r="J53" i="12"/>
  <c r="CR52" i="10"/>
  <c r="H53" i="32"/>
  <c r="H31" i="32"/>
  <c r="J31" i="12"/>
  <c r="CR30" i="10"/>
  <c r="J20" i="12"/>
  <c r="CR19" i="10"/>
  <c r="H20" i="32"/>
  <c r="J19" i="12"/>
  <c r="CR18" i="10"/>
  <c r="H19" i="32"/>
  <c r="J24" i="12"/>
  <c r="CR23" i="10"/>
  <c r="H24" i="32"/>
  <c r="H23" i="32"/>
  <c r="CR22" i="10"/>
  <c r="J23" i="12"/>
  <c r="H34" i="32"/>
  <c r="CR33" i="10"/>
  <c r="J34" i="12"/>
  <c r="J32" i="12"/>
  <c r="H32" i="32"/>
  <c r="CR31" i="10"/>
  <c r="J54" i="12"/>
  <c r="CR53" i="10"/>
  <c r="H54" i="32"/>
  <c r="CR24" i="10"/>
  <c r="H25" i="32"/>
  <c r="J25" i="12"/>
  <c r="J52" i="12"/>
  <c r="H52" i="32"/>
  <c r="CR51" i="10"/>
  <c r="H46" i="32"/>
  <c r="CR45" i="10"/>
  <c r="J46" i="12"/>
  <c r="F23" i="24"/>
  <c r="G23" i="21"/>
  <c r="J28" i="12"/>
  <c r="H28" i="32"/>
  <c r="CR27" i="10"/>
  <c r="F30" i="24"/>
  <c r="G30" i="21"/>
  <c r="H35" i="32"/>
  <c r="CR34" i="10"/>
  <c r="J35" i="12"/>
  <c r="H43" i="32"/>
  <c r="J43" i="12"/>
  <c r="CR42" i="10"/>
  <c r="F52" i="24"/>
  <c r="G52" i="21"/>
  <c r="G31" i="21"/>
  <c r="F31" i="24"/>
  <c r="H42" i="32"/>
  <c r="CR41" i="10"/>
  <c r="J42" i="12"/>
  <c r="F43" i="24"/>
  <c r="G43" i="21"/>
  <c r="CR47" i="10"/>
  <c r="J48" i="12"/>
  <c r="H48" i="32"/>
  <c r="F49" i="24"/>
  <c r="G49" i="21"/>
  <c r="G53" i="21"/>
  <c r="F53" i="24"/>
  <c r="J26" i="12"/>
  <c r="CR25" i="10"/>
  <c r="H26" i="32"/>
  <c r="J30" i="12"/>
  <c r="CR29" i="10"/>
  <c r="H30" i="32"/>
  <c r="CR36" i="10"/>
  <c r="H37" i="32"/>
  <c r="J37" i="12"/>
  <c r="H22" i="32"/>
  <c r="J22" i="12"/>
  <c r="CR21" i="10"/>
  <c r="H36" i="32"/>
  <c r="J36" i="12"/>
  <c r="CR35" i="10"/>
  <c r="H40" i="32"/>
  <c r="CR39" i="10"/>
  <c r="J40" i="12"/>
  <c r="F45" i="24"/>
  <c r="G45" i="21"/>
  <c r="H56" i="32"/>
  <c r="CR55" i="10"/>
  <c r="J56" i="12"/>
  <c r="J39" i="12"/>
  <c r="H39" i="32"/>
  <c r="CR38" i="10"/>
  <c r="J49" i="12"/>
  <c r="H49" i="32"/>
  <c r="CR48" i="10"/>
  <c r="J18" i="12"/>
  <c r="CR17" i="10"/>
  <c r="H18" i="32"/>
  <c r="CR28" i="10"/>
  <c r="J29" i="12"/>
  <c r="H29" i="32"/>
  <c r="CR37" i="10"/>
  <c r="J38" i="12"/>
  <c r="H38" i="32"/>
  <c r="G32" i="21"/>
  <c r="F32" i="24"/>
  <c r="CR40" i="10"/>
  <c r="H41" i="32"/>
  <c r="J41" i="12"/>
  <c r="F44" i="24"/>
  <c r="G44" i="21"/>
  <c r="F50" i="24"/>
  <c r="G50" i="21"/>
  <c r="H27" i="32"/>
  <c r="CR26" i="10"/>
  <c r="J27" i="12"/>
  <c r="F29" i="24"/>
  <c r="G29" i="21"/>
  <c r="J44" i="12"/>
  <c r="CR43" i="10"/>
  <c r="H44" i="32"/>
  <c r="H50" i="32"/>
  <c r="CR49" i="10"/>
  <c r="J50" i="12"/>
  <c r="G51" i="21"/>
  <c r="F51" i="24"/>
  <c r="P30" i="32"/>
  <c r="G39" i="21"/>
  <c r="F39" i="24"/>
  <c r="F47" i="24"/>
  <c r="G47" i="21"/>
  <c r="F22" i="24"/>
  <c r="G22" i="21"/>
  <c r="F36" i="24"/>
  <c r="G36" i="21"/>
  <c r="F40" i="24"/>
  <c r="G40" i="21"/>
  <c r="F54" i="24"/>
  <c r="G54" i="21"/>
  <c r="G33" i="21"/>
  <c r="F33" i="24"/>
  <c r="F37" i="24"/>
  <c r="G37" i="21"/>
  <c r="F41" i="24"/>
  <c r="G41" i="21"/>
  <c r="F34" i="24"/>
  <c r="G34" i="21"/>
  <c r="F42" i="24"/>
  <c r="G42" i="21"/>
  <c r="W56" i="32"/>
  <c r="CY55" i="10"/>
  <c r="W56" i="12"/>
  <c r="G54" i="24" s="1"/>
  <c r="CY50" i="10"/>
  <c r="W51" i="12"/>
  <c r="G49" i="24" s="1"/>
  <c r="W51" i="32"/>
  <c r="W49" i="12"/>
  <c r="G47" i="24" s="1"/>
  <c r="CY48" i="10"/>
  <c r="W49" i="32"/>
  <c r="CY43" i="10"/>
  <c r="W44" i="32"/>
  <c r="W44" i="12"/>
  <c r="G42" i="24" s="1"/>
  <c r="W41" i="12"/>
  <c r="G39" i="24" s="1"/>
  <c r="CY40" i="10"/>
  <c r="W41" i="32"/>
  <c r="CY38" i="10"/>
  <c r="W39" i="32"/>
  <c r="W39" i="12"/>
  <c r="G37" i="24" s="1"/>
  <c r="CY35" i="10"/>
  <c r="W36" i="12"/>
  <c r="G34" i="24" s="1"/>
  <c r="W36" i="32"/>
  <c r="CY27" i="10"/>
  <c r="W28" i="32"/>
  <c r="W28" i="12"/>
  <c r="G26" i="24" s="1"/>
  <c r="CY54" i="10"/>
  <c r="W55" i="12"/>
  <c r="G53" i="24" s="1"/>
  <c r="W55" i="32"/>
  <c r="W52" i="12"/>
  <c r="G50" i="24" s="1"/>
  <c r="CY51" i="10"/>
  <c r="W52" i="32"/>
  <c r="W47" i="32"/>
  <c r="CY46" i="10"/>
  <c r="W47" i="12"/>
  <c r="G45" i="24" s="1"/>
  <c r="W42" i="32"/>
  <c r="CY41" i="10"/>
  <c r="W42" i="12"/>
  <c r="G40" i="24" s="1"/>
  <c r="W34" i="12"/>
  <c r="G32" i="24" s="1"/>
  <c r="CY33" i="10"/>
  <c r="W34" i="32"/>
  <c r="W32" i="32"/>
  <c r="CY31" i="10"/>
  <c r="W32" i="12"/>
  <c r="G30" i="24" s="1"/>
  <c r="CY29" i="10"/>
  <c r="W30" i="12"/>
  <c r="G28" i="24" s="1"/>
  <c r="W30" i="32"/>
  <c r="W27" i="12"/>
  <c r="G25" i="24" s="1"/>
  <c r="CY26" i="10"/>
  <c r="W27" i="32"/>
  <c r="CV22" i="10"/>
  <c r="CW22" i="10" s="1"/>
  <c r="G24" i="21"/>
  <c r="F24" i="24"/>
  <c r="G35" i="21"/>
  <c r="F35" i="24"/>
  <c r="G27" i="21"/>
  <c r="F27" i="24"/>
  <c r="F46" i="24"/>
  <c r="G46" i="21"/>
  <c r="CV17" i="10"/>
  <c r="CW17" i="10" s="1"/>
  <c r="CV21" i="10"/>
  <c r="CW21" i="10" s="1"/>
  <c r="F26" i="24"/>
  <c r="G26" i="21"/>
  <c r="G25" i="21"/>
  <c r="F25" i="24"/>
  <c r="G38" i="21"/>
  <c r="F38" i="24"/>
  <c r="G48" i="21"/>
  <c r="F48" i="24"/>
  <c r="CV19" i="10"/>
  <c r="CW19" i="10" s="1"/>
  <c r="CY53" i="10"/>
  <c r="W54" i="32"/>
  <c r="W54" i="12"/>
  <c r="G52" i="24" s="1"/>
  <c r="CY49" i="10"/>
  <c r="W50" i="12"/>
  <c r="G48" i="24" s="1"/>
  <c r="W50" i="32"/>
  <c r="W46" i="32"/>
  <c r="CY45" i="10"/>
  <c r="W46" i="12"/>
  <c r="G44" i="24" s="1"/>
  <c r="CY42" i="10"/>
  <c r="W43" i="32"/>
  <c r="W43" i="12"/>
  <c r="G41" i="24" s="1"/>
  <c r="W40" i="12"/>
  <c r="G38" i="24" s="1"/>
  <c r="CY39" i="10"/>
  <c r="W40" i="32"/>
  <c r="W38" i="32"/>
  <c r="CY37" i="10"/>
  <c r="W38" i="12"/>
  <c r="G36" i="24" s="1"/>
  <c r="W35" i="12"/>
  <c r="G33" i="24" s="1"/>
  <c r="CY34" i="10"/>
  <c r="W35" i="32"/>
  <c r="CY52" i="10"/>
  <c r="W53" i="12"/>
  <c r="G51" i="24" s="1"/>
  <c r="W53" i="32"/>
  <c r="W48" i="12"/>
  <c r="G46" i="24" s="1"/>
  <c r="CY47" i="10"/>
  <c r="W48" i="32"/>
  <c r="W45" i="32"/>
  <c r="CY44" i="10"/>
  <c r="W45" i="12"/>
  <c r="G43" i="24" s="1"/>
  <c r="W37" i="12"/>
  <c r="G35" i="24" s="1"/>
  <c r="CY36" i="10"/>
  <c r="W37" i="32"/>
  <c r="CY32" i="10"/>
  <c r="W33" i="32"/>
  <c r="W33" i="12"/>
  <c r="G31" i="24" s="1"/>
  <c r="CY30" i="10"/>
  <c r="W31" i="32"/>
  <c r="W31" i="12"/>
  <c r="G29" i="24" s="1"/>
  <c r="W29" i="12"/>
  <c r="G27" i="24" s="1"/>
  <c r="CY28" i="10"/>
  <c r="W29" i="32"/>
  <c r="CV18" i="10"/>
  <c r="CW18" i="10" s="1"/>
  <c r="F19" i="24"/>
  <c r="G19" i="21"/>
  <c r="E5" i="29"/>
  <c r="Z7" i="12"/>
  <c r="H5" i="21"/>
  <c r="EM7" i="28"/>
  <c r="Z7" i="32"/>
  <c r="EL7" i="28"/>
  <c r="H5" i="24"/>
  <c r="J7" i="12" l="1"/>
  <c r="H7" i="32"/>
  <c r="H8" i="33"/>
  <c r="CR6" i="10"/>
  <c r="L7" i="34"/>
  <c r="AA37" i="33"/>
  <c r="P36" i="32"/>
  <c r="CR7" i="10"/>
  <c r="P37" i="32"/>
  <c r="J8" i="12"/>
  <c r="AA27" i="33"/>
  <c r="P26" i="32"/>
  <c r="AA38" i="33"/>
  <c r="AB38" i="33"/>
  <c r="S37" i="34"/>
  <c r="AB36" i="33"/>
  <c r="S35" i="34"/>
  <c r="AB47" i="33"/>
  <c r="S46" i="34"/>
  <c r="AB51" i="33"/>
  <c r="S50" i="34"/>
  <c r="AA21" i="33"/>
  <c r="R20" i="34"/>
  <c r="AB28" i="33"/>
  <c r="S27" i="34"/>
  <c r="AB31" i="33"/>
  <c r="S30" i="34"/>
  <c r="AB43" i="33"/>
  <c r="S42" i="34"/>
  <c r="AB37" i="33"/>
  <c r="S36" i="34"/>
  <c r="P50" i="32"/>
  <c r="R50" i="34"/>
  <c r="P27" i="32"/>
  <c r="R27" i="34"/>
  <c r="P40" i="32"/>
  <c r="R40" i="34"/>
  <c r="AA20" i="33"/>
  <c r="R19" i="34"/>
  <c r="AA23" i="33"/>
  <c r="R22" i="34"/>
  <c r="AB35" i="33"/>
  <c r="S34" i="34"/>
  <c r="AB29" i="33"/>
  <c r="S28" i="34"/>
  <c r="AB42" i="33"/>
  <c r="S41" i="34"/>
  <c r="AB45" i="33"/>
  <c r="S44" i="34"/>
  <c r="AB57" i="33"/>
  <c r="S56" i="34"/>
  <c r="B11" i="33"/>
  <c r="B10" i="34"/>
  <c r="P48" i="32"/>
  <c r="R48" i="34"/>
  <c r="AA42" i="33"/>
  <c r="R41" i="34"/>
  <c r="H9" i="33"/>
  <c r="H8" i="34"/>
  <c r="AB49" i="33"/>
  <c r="S48" i="34"/>
  <c r="AB54" i="33"/>
  <c r="S53" i="34"/>
  <c r="AB41" i="33"/>
  <c r="S40" i="34"/>
  <c r="AB44" i="33"/>
  <c r="S43" i="34"/>
  <c r="AA19" i="33"/>
  <c r="R18" i="34"/>
  <c r="AA24" i="33"/>
  <c r="R23" i="34"/>
  <c r="AB33" i="33"/>
  <c r="S32" i="34"/>
  <c r="AB53" i="33"/>
  <c r="S52" i="34"/>
  <c r="AB56" i="33"/>
  <c r="S55" i="34"/>
  <c r="P43" i="32"/>
  <c r="R43" i="34"/>
  <c r="AA30" i="33"/>
  <c r="R29" i="34"/>
  <c r="P56" i="32"/>
  <c r="R56" i="34"/>
  <c r="AA43" i="33"/>
  <c r="R42" i="34"/>
  <c r="P38" i="32"/>
  <c r="R38" i="34"/>
  <c r="AB34" i="33"/>
  <c r="S33" i="34"/>
  <c r="AB30" i="33"/>
  <c r="S29" i="34"/>
  <c r="AB32" i="33"/>
  <c r="S31" i="34"/>
  <c r="AB46" i="33"/>
  <c r="S45" i="34"/>
  <c r="AB39" i="33"/>
  <c r="S38" i="34"/>
  <c r="AB55" i="33"/>
  <c r="S54" i="34"/>
  <c r="AB48" i="33"/>
  <c r="S47" i="34"/>
  <c r="AB40" i="33"/>
  <c r="S39" i="34"/>
  <c r="AB50" i="33"/>
  <c r="S49" i="34"/>
  <c r="AB52" i="33"/>
  <c r="S51" i="34"/>
  <c r="AA29" i="33"/>
  <c r="R28" i="34"/>
  <c r="P39" i="32"/>
  <c r="R39" i="34"/>
  <c r="AA45" i="33"/>
  <c r="R44" i="34"/>
  <c r="P35" i="32"/>
  <c r="R35" i="34"/>
  <c r="P49" i="32"/>
  <c r="R49" i="34"/>
  <c r="P28" i="32"/>
  <c r="P44" i="32"/>
  <c r="AA36" i="33"/>
  <c r="AA50" i="33"/>
  <c r="AA40" i="33"/>
  <c r="P29" i="32"/>
  <c r="AA51" i="33"/>
  <c r="AA57" i="33"/>
  <c r="P42" i="32"/>
  <c r="AA44" i="33"/>
  <c r="O18" i="32"/>
  <c r="O18" i="12"/>
  <c r="E16" i="24"/>
  <c r="J7" i="32"/>
  <c r="BT6" i="10"/>
  <c r="L7" i="12" s="1"/>
  <c r="L7" i="32"/>
  <c r="I9" i="28"/>
  <c r="I9" i="25"/>
  <c r="EI8" i="25"/>
  <c r="EJ8" i="28" s="1"/>
  <c r="EH8" i="25"/>
  <c r="A10" i="10"/>
  <c r="DA10" i="10" s="1"/>
  <c r="G9" i="10"/>
  <c r="B8" i="29"/>
  <c r="A10" i="25"/>
  <c r="AZ9" i="10"/>
  <c r="A10" i="28"/>
  <c r="B8" i="24"/>
  <c r="A10" i="30"/>
  <c r="B10" i="32"/>
  <c r="A8" i="21"/>
  <c r="B11" i="31"/>
  <c r="B10" i="12"/>
  <c r="EI8" i="28"/>
  <c r="EH8" i="28"/>
  <c r="AM9" i="10"/>
  <c r="R9" i="10"/>
  <c r="AM8" i="10"/>
  <c r="R8" i="10"/>
  <c r="Q33" i="32"/>
  <c r="Q37" i="32"/>
  <c r="Q48" i="32"/>
  <c r="Q53" i="32"/>
  <c r="Q38" i="32"/>
  <c r="Q54" i="32"/>
  <c r="P18" i="32"/>
  <c r="P23" i="32"/>
  <c r="Q34" i="32"/>
  <c r="Q47" i="32"/>
  <c r="Q36" i="32"/>
  <c r="F28" i="24"/>
  <c r="G28" i="21"/>
  <c r="P19" i="32"/>
  <c r="Q29" i="32"/>
  <c r="Q31" i="32"/>
  <c r="Q45" i="32"/>
  <c r="Q35" i="32"/>
  <c r="Q40" i="32"/>
  <c r="Q43" i="32"/>
  <c r="Q46" i="32"/>
  <c r="Q50" i="32"/>
  <c r="P20" i="32"/>
  <c r="P22" i="32"/>
  <c r="Q27" i="32"/>
  <c r="Q30" i="32"/>
  <c r="Q32" i="32"/>
  <c r="Q42" i="32"/>
  <c r="Q52" i="32"/>
  <c r="Q55" i="32"/>
  <c r="Q28" i="32"/>
  <c r="Q39" i="32"/>
  <c r="Q41" i="32"/>
  <c r="Q44" i="32"/>
  <c r="Q49" i="32"/>
  <c r="Q51" i="32"/>
  <c r="Q56" i="32"/>
  <c r="G5" i="29"/>
  <c r="G5" i="21"/>
  <c r="F5" i="24"/>
  <c r="J9" i="34" l="1"/>
  <c r="J10" i="34"/>
  <c r="B12" i="33"/>
  <c r="B11" i="34"/>
  <c r="BU7" i="10"/>
  <c r="BA7" i="10"/>
  <c r="BJ7" i="10" s="1"/>
  <c r="H6" i="21"/>
  <c r="Z8" i="12"/>
  <c r="Z8" i="32"/>
  <c r="E6" i="29"/>
  <c r="EL8" i="28"/>
  <c r="EM8" i="28"/>
  <c r="G6" i="29" s="1"/>
  <c r="H6" i="24"/>
  <c r="X8" i="32"/>
  <c r="EJ8" i="25"/>
  <c r="X8" i="12"/>
  <c r="I10" i="28"/>
  <c r="I10" i="25"/>
  <c r="EI9" i="25"/>
  <c r="EH9" i="25"/>
  <c r="B12" i="31"/>
  <c r="A11" i="25"/>
  <c r="A11" i="10"/>
  <c r="DA11" i="10" s="1"/>
  <c r="AZ10" i="10"/>
  <c r="A9" i="21"/>
  <c r="B11" i="32"/>
  <c r="G10" i="10"/>
  <c r="B9" i="29"/>
  <c r="A11" i="28"/>
  <c r="B11" i="12"/>
  <c r="B9" i="24"/>
  <c r="A11" i="30"/>
  <c r="EI9" i="28"/>
  <c r="EH9" i="28"/>
  <c r="AM12" i="10"/>
  <c r="R12" i="10"/>
  <c r="AW8" i="10"/>
  <c r="G9" i="34" s="1"/>
  <c r="H9" i="12"/>
  <c r="AX8" i="10"/>
  <c r="I9" i="34" s="1"/>
  <c r="AX9" i="10"/>
  <c r="AB9" i="10"/>
  <c r="F10" i="34" s="1"/>
  <c r="F10" i="12"/>
  <c r="F9" i="12"/>
  <c r="AB8" i="10"/>
  <c r="F9" i="34" s="1"/>
  <c r="H10" i="12"/>
  <c r="AW9" i="10"/>
  <c r="G10" i="34" s="1"/>
  <c r="AM10" i="10"/>
  <c r="R10" i="10"/>
  <c r="F17" i="24"/>
  <c r="G17" i="21"/>
  <c r="F21" i="24"/>
  <c r="G21" i="21"/>
  <c r="G20" i="21"/>
  <c r="F20" i="24"/>
  <c r="F18" i="24"/>
  <c r="G18" i="21"/>
  <c r="G16" i="21"/>
  <c r="F16" i="24"/>
  <c r="CD7" i="10" l="1"/>
  <c r="L8" i="32" s="1"/>
  <c r="J13" i="34"/>
  <c r="B13" i="33"/>
  <c r="B12" i="34"/>
  <c r="J11" i="34"/>
  <c r="I11" i="33"/>
  <c r="I10" i="34"/>
  <c r="AY8" i="10"/>
  <c r="J9" i="12" s="1"/>
  <c r="I10" i="33"/>
  <c r="G10" i="32"/>
  <c r="G11" i="33"/>
  <c r="F10" i="32"/>
  <c r="F11" i="33"/>
  <c r="G9" i="32"/>
  <c r="G10" i="33"/>
  <c r="F9" i="32"/>
  <c r="F10" i="33"/>
  <c r="BU8" i="10"/>
  <c r="CD8" i="10" s="1"/>
  <c r="BA8" i="10"/>
  <c r="BJ8" i="10" s="1"/>
  <c r="BR7" i="10"/>
  <c r="J8" i="32"/>
  <c r="BT7" i="10"/>
  <c r="L8" i="12" s="1"/>
  <c r="P9" i="12"/>
  <c r="G7" i="21" s="1"/>
  <c r="EH10" i="25"/>
  <c r="EI10" i="25"/>
  <c r="EJ10" i="28" s="1"/>
  <c r="EH10" i="28"/>
  <c r="EI10" i="28"/>
  <c r="I11" i="28"/>
  <c r="I11" i="25"/>
  <c r="A12" i="10"/>
  <c r="DA12" i="10" s="1"/>
  <c r="A12" i="25"/>
  <c r="A12" i="28"/>
  <c r="AZ11" i="10"/>
  <c r="B12" i="12"/>
  <c r="G11" i="10"/>
  <c r="A10" i="21"/>
  <c r="A12" i="30"/>
  <c r="B13" i="31"/>
  <c r="B10" i="24"/>
  <c r="B12" i="32"/>
  <c r="B10" i="29"/>
  <c r="EJ9" i="28"/>
  <c r="X9" i="32"/>
  <c r="X9" i="12"/>
  <c r="EJ9" i="25"/>
  <c r="P10" i="12"/>
  <c r="AY9" i="10"/>
  <c r="H10" i="34" s="1"/>
  <c r="AM13" i="10"/>
  <c r="R13" i="10"/>
  <c r="H11" i="12"/>
  <c r="AW10" i="10"/>
  <c r="G11" i="34" s="1"/>
  <c r="AX10" i="10"/>
  <c r="I11" i="34" s="1"/>
  <c r="AM11" i="10"/>
  <c r="R11" i="10"/>
  <c r="H13" i="12"/>
  <c r="AW12" i="10"/>
  <c r="G13" i="34" s="1"/>
  <c r="AX12" i="10"/>
  <c r="F11" i="12"/>
  <c r="AB10" i="10"/>
  <c r="F11" i="34" s="1"/>
  <c r="K10" i="12"/>
  <c r="E8" i="21" s="1"/>
  <c r="I10" i="32"/>
  <c r="I9" i="32"/>
  <c r="K9" i="12"/>
  <c r="E7" i="21" s="1"/>
  <c r="F13" i="12"/>
  <c r="AB12" i="10"/>
  <c r="F13" i="34" s="1"/>
  <c r="A17" i="10"/>
  <c r="DA17" i="10" s="1"/>
  <c r="J14" i="34" l="1"/>
  <c r="L8" i="34"/>
  <c r="J12" i="34"/>
  <c r="I13" i="34"/>
  <c r="I14" i="33"/>
  <c r="L9" i="34"/>
  <c r="F7" i="24"/>
  <c r="H9" i="32"/>
  <c r="CR8" i="10"/>
  <c r="H10" i="33"/>
  <c r="H9" i="34"/>
  <c r="B14" i="33"/>
  <c r="B13" i="34"/>
  <c r="B19" i="33"/>
  <c r="B18" i="34"/>
  <c r="AY10" i="10"/>
  <c r="J11" i="12" s="1"/>
  <c r="I12" i="33"/>
  <c r="G11" i="32"/>
  <c r="G12" i="33"/>
  <c r="F11" i="32"/>
  <c r="F12" i="33"/>
  <c r="F13" i="32"/>
  <c r="F14" i="33"/>
  <c r="G13" i="32"/>
  <c r="G14" i="33"/>
  <c r="J10" i="12"/>
  <c r="H11" i="33"/>
  <c r="BU9" i="10"/>
  <c r="CD9" i="10" s="1"/>
  <c r="BA9" i="10"/>
  <c r="BJ9" i="10" s="1"/>
  <c r="BR8" i="10"/>
  <c r="BT8" i="10"/>
  <c r="L9" i="12" s="1"/>
  <c r="J9" i="32"/>
  <c r="L9" i="32"/>
  <c r="G12" i="10"/>
  <c r="A13" i="30"/>
  <c r="B11" i="29"/>
  <c r="A13" i="10"/>
  <c r="DA13" i="10" s="1"/>
  <c r="B11" i="24"/>
  <c r="B13" i="12"/>
  <c r="B13" i="32"/>
  <c r="AZ12" i="10"/>
  <c r="A13" i="28"/>
  <c r="B14" i="31"/>
  <c r="A11" i="21"/>
  <c r="A13" i="25"/>
  <c r="EH11" i="25"/>
  <c r="EI11" i="25"/>
  <c r="I12" i="25"/>
  <c r="I12" i="28"/>
  <c r="EH11" i="28"/>
  <c r="EI11" i="28"/>
  <c r="EJ10" i="25"/>
  <c r="X10" i="12"/>
  <c r="X10" i="32"/>
  <c r="Z9" i="32"/>
  <c r="E7" i="29"/>
  <c r="H7" i="24"/>
  <c r="EL9" i="28"/>
  <c r="EM9" i="28"/>
  <c r="H7" i="21"/>
  <c r="Z9" i="12"/>
  <c r="Z10" i="32"/>
  <c r="H8" i="21"/>
  <c r="Z10" i="12"/>
  <c r="EL10" i="28"/>
  <c r="EM10" i="28"/>
  <c r="H8" i="24"/>
  <c r="E8" i="29"/>
  <c r="P13" i="12"/>
  <c r="P11" i="12"/>
  <c r="CR9" i="10"/>
  <c r="H10" i="32"/>
  <c r="AY12" i="10"/>
  <c r="I13" i="32"/>
  <c r="K13" i="12"/>
  <c r="E11" i="21" s="1"/>
  <c r="H12" i="12"/>
  <c r="AW11" i="10"/>
  <c r="G12" i="34" s="1"/>
  <c r="AX11" i="10"/>
  <c r="F8" i="24"/>
  <c r="G8" i="21"/>
  <c r="H14" i="12"/>
  <c r="AW13" i="10"/>
  <c r="G14" i="34" s="1"/>
  <c r="AX13" i="10"/>
  <c r="AM14" i="10"/>
  <c r="R14" i="10"/>
  <c r="F6" i="24"/>
  <c r="G6" i="21"/>
  <c r="F12" i="12"/>
  <c r="AB11" i="10"/>
  <c r="F12" i="34" s="1"/>
  <c r="K11" i="12"/>
  <c r="E9" i="21" s="1"/>
  <c r="I11" i="32"/>
  <c r="F14" i="12"/>
  <c r="AB13" i="10"/>
  <c r="F14" i="34" s="1"/>
  <c r="G17" i="10"/>
  <c r="A18" i="10"/>
  <c r="DA18" i="10" s="1"/>
  <c r="B19" i="31"/>
  <c r="A16" i="21"/>
  <c r="B16" i="29"/>
  <c r="B18" i="12"/>
  <c r="A18" i="28"/>
  <c r="A18" i="30"/>
  <c r="B16" i="24"/>
  <c r="A18" i="25"/>
  <c r="AZ17" i="10"/>
  <c r="B18" i="32"/>
  <c r="I15" i="33" l="1"/>
  <c r="I14" i="34"/>
  <c r="J15" i="34"/>
  <c r="I12" i="34"/>
  <c r="I13" i="33"/>
  <c r="L10" i="34"/>
  <c r="CR10" i="10"/>
  <c r="H11" i="32"/>
  <c r="B20" i="33"/>
  <c r="B19" i="34"/>
  <c r="H14" i="33"/>
  <c r="H13" i="34"/>
  <c r="B15" i="33"/>
  <c r="B14" i="34"/>
  <c r="H12" i="33"/>
  <c r="H11" i="34"/>
  <c r="G14" i="32"/>
  <c r="G15" i="33"/>
  <c r="F14" i="32"/>
  <c r="F15" i="33"/>
  <c r="F12" i="32"/>
  <c r="F13" i="33"/>
  <c r="G12" i="32"/>
  <c r="G13" i="33"/>
  <c r="BT9" i="10"/>
  <c r="L10" i="12" s="1"/>
  <c r="J10" i="32"/>
  <c r="BR9" i="10"/>
  <c r="BU10" i="10"/>
  <c r="CD10" i="10" s="1"/>
  <c r="BA10" i="10"/>
  <c r="BJ10" i="10" s="1"/>
  <c r="L10" i="32"/>
  <c r="G7" i="29"/>
  <c r="G8" i="29"/>
  <c r="EJ11" i="28"/>
  <c r="EJ11" i="25"/>
  <c r="X11" i="12"/>
  <c r="X11" i="32"/>
  <c r="EH12" i="28"/>
  <c r="EI12" i="28"/>
  <c r="EI12" i="25"/>
  <c r="EH12" i="25"/>
  <c r="A14" i="10"/>
  <c r="DA14" i="10" s="1"/>
  <c r="B14" i="32"/>
  <c r="B14" i="12"/>
  <c r="A14" i="28"/>
  <c r="AZ13" i="10"/>
  <c r="B12" i="29"/>
  <c r="B15" i="31"/>
  <c r="A14" i="30"/>
  <c r="B12" i="24"/>
  <c r="G13" i="10"/>
  <c r="A14" i="25"/>
  <c r="A12" i="21"/>
  <c r="I13" i="28"/>
  <c r="I13" i="25"/>
  <c r="P14" i="12"/>
  <c r="P12" i="12"/>
  <c r="F15" i="12"/>
  <c r="AB14" i="10"/>
  <c r="F15" i="34" s="1"/>
  <c r="AM15" i="10"/>
  <c r="R15" i="10"/>
  <c r="H15" i="12"/>
  <c r="AW14" i="10"/>
  <c r="G15" i="34" s="1"/>
  <c r="AX14" i="10"/>
  <c r="AY13" i="10"/>
  <c r="K14" i="12"/>
  <c r="E12" i="21" s="1"/>
  <c r="I14" i="32"/>
  <c r="I12" i="32"/>
  <c r="K12" i="12"/>
  <c r="E10" i="21" s="1"/>
  <c r="AY11" i="10"/>
  <c r="J13" i="12"/>
  <c r="CR12" i="10"/>
  <c r="H13" i="32"/>
  <c r="I18" i="28"/>
  <c r="I18" i="25"/>
  <c r="G18" i="10"/>
  <c r="A19" i="10"/>
  <c r="DA19" i="10" s="1"/>
  <c r="B19" i="32"/>
  <c r="A19" i="30"/>
  <c r="A17" i="21"/>
  <c r="A19" i="25"/>
  <c r="B20" i="31"/>
  <c r="B17" i="29"/>
  <c r="B17" i="24"/>
  <c r="B19" i="12"/>
  <c r="A19" i="28"/>
  <c r="AZ18" i="10"/>
  <c r="I16" i="33" l="1"/>
  <c r="I15" i="34"/>
  <c r="J16" i="34"/>
  <c r="L11" i="34"/>
  <c r="H15" i="33"/>
  <c r="H14" i="34"/>
  <c r="B16" i="33"/>
  <c r="B15" i="34"/>
  <c r="B21" i="33"/>
  <c r="B20" i="34"/>
  <c r="H13" i="33"/>
  <c r="H12" i="34"/>
  <c r="G15" i="32"/>
  <c r="G16" i="33"/>
  <c r="F15" i="32"/>
  <c r="F16" i="33"/>
  <c r="BR10" i="10"/>
  <c r="J11" i="32"/>
  <c r="BT10" i="10"/>
  <c r="L11" i="12" s="1"/>
  <c r="L11" i="32"/>
  <c r="BU11" i="10"/>
  <c r="CD11" i="10" s="1"/>
  <c r="BA11" i="10"/>
  <c r="BJ11" i="10" s="1"/>
  <c r="P15" i="12"/>
  <c r="EI13" i="25"/>
  <c r="EH13" i="25"/>
  <c r="G14" i="10"/>
  <c r="B15" i="12"/>
  <c r="B16" i="31"/>
  <c r="A15" i="28"/>
  <c r="A13" i="21"/>
  <c r="A15" i="10"/>
  <c r="A15" i="25"/>
  <c r="A15" i="30"/>
  <c r="B15" i="32"/>
  <c r="AZ14" i="10"/>
  <c r="B13" i="29"/>
  <c r="B13" i="24"/>
  <c r="EM11" i="28"/>
  <c r="Z11" i="12"/>
  <c r="H9" i="21"/>
  <c r="E9" i="29"/>
  <c r="Z11" i="32"/>
  <c r="EL11" i="28"/>
  <c r="H9" i="24"/>
  <c r="EJ12" i="28"/>
  <c r="EJ12" i="25"/>
  <c r="X12" i="12"/>
  <c r="X12" i="32"/>
  <c r="EH13" i="28"/>
  <c r="EI13" i="28"/>
  <c r="I14" i="25"/>
  <c r="I14" i="28"/>
  <c r="CD16" i="10"/>
  <c r="BJ16" i="10"/>
  <c r="CR11" i="10"/>
  <c r="J12" i="12"/>
  <c r="H12" i="32"/>
  <c r="I15" i="32"/>
  <c r="AY14" i="10"/>
  <c r="K15" i="12"/>
  <c r="E13" i="21" s="1"/>
  <c r="AW15" i="10"/>
  <c r="G16" i="34" s="1"/>
  <c r="H16" i="12"/>
  <c r="AX15" i="10"/>
  <c r="G11" i="21"/>
  <c r="F11" i="24"/>
  <c r="AM16" i="10"/>
  <c r="R16" i="10"/>
  <c r="CR13" i="10"/>
  <c r="H14" i="32"/>
  <c r="J14" i="12"/>
  <c r="G9" i="21"/>
  <c r="F9" i="24"/>
  <c r="F16" i="12"/>
  <c r="AB15" i="10"/>
  <c r="F16" i="34" s="1"/>
  <c r="EH18" i="25"/>
  <c r="EI18" i="25"/>
  <c r="EJ18" i="28" s="1"/>
  <c r="I19" i="28"/>
  <c r="I19" i="25"/>
  <c r="G19" i="10"/>
  <c r="A20" i="10"/>
  <c r="DA20" i="10" s="1"/>
  <c r="A20" i="25"/>
  <c r="AZ19" i="10"/>
  <c r="B21" i="31"/>
  <c r="B20" i="32"/>
  <c r="B20" i="12"/>
  <c r="B18" i="29"/>
  <c r="B18" i="24"/>
  <c r="A18" i="21"/>
  <c r="A20" i="30"/>
  <c r="A20" i="28"/>
  <c r="EH18" i="28"/>
  <c r="EI18" i="28"/>
  <c r="L17" i="34" l="1"/>
  <c r="DA15" i="10"/>
  <c r="A16" i="10"/>
  <c r="J17" i="34"/>
  <c r="L12" i="34"/>
  <c r="I16" i="34"/>
  <c r="I17" i="33"/>
  <c r="B22" i="33"/>
  <c r="B21" i="34"/>
  <c r="H16" i="33"/>
  <c r="H15" i="34"/>
  <c r="B17" i="33"/>
  <c r="B16" i="34"/>
  <c r="F16" i="32"/>
  <c r="F17" i="33"/>
  <c r="G16" i="32"/>
  <c r="G17" i="33"/>
  <c r="L12" i="32"/>
  <c r="BA12" i="10"/>
  <c r="BJ12" i="10" s="1"/>
  <c r="BU12" i="10"/>
  <c r="CD12" i="10" s="1"/>
  <c r="BT11" i="10"/>
  <c r="L12" i="12" s="1"/>
  <c r="J12" i="32"/>
  <c r="P16" i="12"/>
  <c r="EM12" i="28"/>
  <c r="Z12" i="12"/>
  <c r="E10" i="29"/>
  <c r="EL12" i="28"/>
  <c r="H10" i="24"/>
  <c r="H10" i="21"/>
  <c r="Z12" i="32"/>
  <c r="A14" i="21"/>
  <c r="B14" i="29"/>
  <c r="AZ15" i="10"/>
  <c r="B14" i="24"/>
  <c r="A16" i="28"/>
  <c r="B16" i="32"/>
  <c r="G15" i="10"/>
  <c r="A16" i="25"/>
  <c r="B17" i="31"/>
  <c r="A16" i="30"/>
  <c r="B16" i="12"/>
  <c r="EH14" i="28"/>
  <c r="EI14" i="28"/>
  <c r="I15" i="25"/>
  <c r="I15" i="28"/>
  <c r="EH14" i="25"/>
  <c r="EI14" i="25"/>
  <c r="G9" i="29"/>
  <c r="EJ13" i="28"/>
  <c r="X13" i="12"/>
  <c r="X13" i="32"/>
  <c r="EJ13" i="25"/>
  <c r="G10" i="21"/>
  <c r="F10" i="24"/>
  <c r="F17" i="12"/>
  <c r="AB16" i="10"/>
  <c r="F17" i="34" s="1"/>
  <c r="G12" i="21"/>
  <c r="F12" i="24"/>
  <c r="J15" i="12"/>
  <c r="H15" i="32"/>
  <c r="CR14" i="10"/>
  <c r="J17" i="32"/>
  <c r="CQ16" i="10"/>
  <c r="BT16" i="10"/>
  <c r="L17" i="12" s="1"/>
  <c r="CT16" i="10"/>
  <c r="Q17" i="34" s="1"/>
  <c r="CO16" i="10"/>
  <c r="CP16" i="10"/>
  <c r="AW16" i="10"/>
  <c r="G17" i="34" s="1"/>
  <c r="AX16" i="10"/>
  <c r="H17" i="12"/>
  <c r="I16" i="32"/>
  <c r="K16" i="12"/>
  <c r="E14" i="21" s="1"/>
  <c r="AY15" i="10"/>
  <c r="L17" i="32"/>
  <c r="CN16" i="10"/>
  <c r="M17" i="12" s="1"/>
  <c r="I20" i="28"/>
  <c r="I20" i="25"/>
  <c r="EH19" i="28"/>
  <c r="EI19" i="28"/>
  <c r="EJ18" i="25"/>
  <c r="X18" i="32"/>
  <c r="X18" i="12"/>
  <c r="Z18" i="12"/>
  <c r="EM18" i="28"/>
  <c r="H16" i="21"/>
  <c r="E16" i="29"/>
  <c r="EL18" i="28"/>
  <c r="Z18" i="32"/>
  <c r="H16" i="24"/>
  <c r="A21" i="10"/>
  <c r="DA21" i="10" s="1"/>
  <c r="G20" i="10"/>
  <c r="B21" i="32"/>
  <c r="B22" i="31"/>
  <c r="A19" i="21"/>
  <c r="B19" i="29"/>
  <c r="A21" i="28"/>
  <c r="A21" i="25"/>
  <c r="AZ20" i="10"/>
  <c r="A21" i="30"/>
  <c r="B19" i="24"/>
  <c r="B21" i="12"/>
  <c r="EI19" i="25"/>
  <c r="EH19" i="25"/>
  <c r="P17" i="12" l="1"/>
  <c r="Q13" i="12" s="1"/>
  <c r="AX72" i="10"/>
  <c r="I27" i="14" s="1"/>
  <c r="I17" i="34"/>
  <c r="I18" i="33"/>
  <c r="DA16" i="10"/>
  <c r="A15" i="21"/>
  <c r="B18" i="31"/>
  <c r="B18" i="33"/>
  <c r="A17" i="30"/>
  <c r="B15" i="29"/>
  <c r="B17" i="32"/>
  <c r="AZ16" i="10"/>
  <c r="B17" i="34"/>
  <c r="A17" i="25"/>
  <c r="B15" i="24"/>
  <c r="B17" i="12"/>
  <c r="A17" i="28"/>
  <c r="G16" i="10"/>
  <c r="L13" i="34"/>
  <c r="H17" i="33"/>
  <c r="H16" i="34"/>
  <c r="B23" i="33"/>
  <c r="B22" i="34"/>
  <c r="G17" i="32"/>
  <c r="G18" i="33"/>
  <c r="F17" i="32"/>
  <c r="F18" i="33"/>
  <c r="CX19" i="10"/>
  <c r="Q8" i="12"/>
  <c r="Q19" i="12"/>
  <c r="Q7" i="12"/>
  <c r="Q17" i="12"/>
  <c r="Q18" i="12"/>
  <c r="Q9" i="12"/>
  <c r="Q15" i="12"/>
  <c r="Q12" i="12"/>
  <c r="Q11" i="12"/>
  <c r="BU13" i="10"/>
  <c r="CD13" i="10" s="1"/>
  <c r="BA13" i="10"/>
  <c r="BJ13" i="10" s="1"/>
  <c r="L13" i="32"/>
  <c r="BT12" i="10"/>
  <c r="L13" i="12" s="1"/>
  <c r="BR12" i="10"/>
  <c r="J13" i="32"/>
  <c r="EI15" i="28"/>
  <c r="EH15" i="28"/>
  <c r="EH15" i="25"/>
  <c r="EI15" i="25"/>
  <c r="EJ15" i="28" s="1"/>
  <c r="I16" i="28"/>
  <c r="I16" i="25"/>
  <c r="Z13" i="32"/>
  <c r="E11" i="29"/>
  <c r="H11" i="21"/>
  <c r="EL13" i="28"/>
  <c r="EM13" i="28"/>
  <c r="H11" i="24"/>
  <c r="Z13" i="12"/>
  <c r="EJ14" i="25"/>
  <c r="X14" i="32"/>
  <c r="X14" i="12"/>
  <c r="EJ14" i="28"/>
  <c r="G10" i="29"/>
  <c r="CY19" i="10"/>
  <c r="CX18" i="10"/>
  <c r="CX25" i="10"/>
  <c r="CX24" i="10"/>
  <c r="CX22" i="10"/>
  <c r="CX21" i="10"/>
  <c r="CX20" i="10"/>
  <c r="CX23" i="10"/>
  <c r="J16" i="12"/>
  <c r="H16" i="32"/>
  <c r="CR15" i="10"/>
  <c r="F13" i="24"/>
  <c r="G13" i="21"/>
  <c r="I17" i="32"/>
  <c r="F15" i="21"/>
  <c r="AY16" i="10"/>
  <c r="H17" i="34" s="1"/>
  <c r="K17" i="12"/>
  <c r="E15" i="21" s="1"/>
  <c r="CS16" i="10"/>
  <c r="O17" i="32"/>
  <c r="E15" i="24"/>
  <c r="O17" i="12"/>
  <c r="N17" i="32"/>
  <c r="N17" i="12"/>
  <c r="X19" i="32"/>
  <c r="EJ19" i="25"/>
  <c r="X19" i="12"/>
  <c r="I21" i="28"/>
  <c r="I21" i="25"/>
  <c r="AA18" i="32"/>
  <c r="AA18" i="12"/>
  <c r="EJ19" i="28"/>
  <c r="EH20" i="28"/>
  <c r="EI20" i="28"/>
  <c r="G21" i="10"/>
  <c r="A22" i="10"/>
  <c r="DA22" i="10" s="1"/>
  <c r="A22" i="30"/>
  <c r="A20" i="21"/>
  <c r="B22" i="12"/>
  <c r="AZ21" i="10"/>
  <c r="B22" i="32"/>
  <c r="A22" i="28"/>
  <c r="B20" i="29"/>
  <c r="B23" i="31"/>
  <c r="B20" i="24"/>
  <c r="A22" i="25"/>
  <c r="G16" i="29"/>
  <c r="EO18" i="28"/>
  <c r="I16" i="29" s="1"/>
  <c r="EN18" i="28"/>
  <c r="H16" i="29" s="1"/>
  <c r="Y18" i="12"/>
  <c r="Y18" i="32"/>
  <c r="EI20" i="25"/>
  <c r="EH20" i="25"/>
  <c r="Q14" i="12" l="1"/>
  <c r="Q16" i="12"/>
  <c r="Q10" i="12"/>
  <c r="I17" i="28"/>
  <c r="I17" i="25"/>
  <c r="L14" i="34"/>
  <c r="B24" i="33"/>
  <c r="B23" i="34"/>
  <c r="AB21" i="33"/>
  <c r="S20" i="34"/>
  <c r="W20" i="12"/>
  <c r="G18" i="24" s="1"/>
  <c r="W20" i="32"/>
  <c r="AX70" i="10"/>
  <c r="I25" i="14" s="1"/>
  <c r="H18" i="33"/>
  <c r="BT13" i="10"/>
  <c r="L14" i="12" s="1"/>
  <c r="J14" i="32"/>
  <c r="BR13" i="10"/>
  <c r="BU14" i="10"/>
  <c r="CD14" i="10" s="1"/>
  <c r="BA14" i="10"/>
  <c r="BJ14" i="10" s="1"/>
  <c r="L14" i="32"/>
  <c r="H13" i="24"/>
  <c r="EL15" i="28"/>
  <c r="Z15" i="12"/>
  <c r="EM15" i="28"/>
  <c r="E13" i="29"/>
  <c r="Z15" i="32"/>
  <c r="H13" i="21"/>
  <c r="Z14" i="12"/>
  <c r="E12" i="29"/>
  <c r="EM14" i="28"/>
  <c r="H12" i="24"/>
  <c r="Z14" i="32"/>
  <c r="H12" i="21"/>
  <c r="EL14" i="28"/>
  <c r="G11" i="29"/>
  <c r="EI16" i="25"/>
  <c r="EJ16" i="28" s="1"/>
  <c r="EH16" i="25"/>
  <c r="EH16" i="28"/>
  <c r="EI16" i="28"/>
  <c r="EJ15" i="25"/>
  <c r="X15" i="12"/>
  <c r="X15" i="32"/>
  <c r="W21" i="12"/>
  <c r="G19" i="24" s="1"/>
  <c r="CY20" i="10"/>
  <c r="W21" i="32"/>
  <c r="CY22" i="10"/>
  <c r="W23" i="12"/>
  <c r="G21" i="24" s="1"/>
  <c r="W23" i="32"/>
  <c r="W25" i="12"/>
  <c r="G23" i="24" s="1"/>
  <c r="W25" i="32"/>
  <c r="CY24" i="10"/>
  <c r="CY18" i="10"/>
  <c r="W19" i="32"/>
  <c r="W19" i="12"/>
  <c r="G17" i="24" s="1"/>
  <c r="Q20" i="32"/>
  <c r="W24" i="12"/>
  <c r="G22" i="24" s="1"/>
  <c r="W24" i="32"/>
  <c r="CY23" i="10"/>
  <c r="W22" i="32"/>
  <c r="W22" i="12"/>
  <c r="G20" i="24" s="1"/>
  <c r="CY21" i="10"/>
  <c r="CY25" i="10"/>
  <c r="W26" i="32"/>
  <c r="W26" i="12"/>
  <c r="G24" i="24" s="1"/>
  <c r="CU16" i="10"/>
  <c r="J17" i="12"/>
  <c r="CR16" i="10"/>
  <c r="H17" i="32"/>
  <c r="G14" i="21"/>
  <c r="F14" i="24"/>
  <c r="EJ20" i="25"/>
  <c r="X20" i="12"/>
  <c r="X20" i="32"/>
  <c r="G22" i="10"/>
  <c r="A23" i="10"/>
  <c r="DA23" i="10" s="1"/>
  <c r="B23" i="32"/>
  <c r="AZ22" i="10"/>
  <c r="B24" i="31"/>
  <c r="A23" i="30"/>
  <c r="A21" i="21"/>
  <c r="B21" i="29"/>
  <c r="B21" i="24"/>
  <c r="B23" i="12"/>
  <c r="A23" i="28"/>
  <c r="A23" i="25"/>
  <c r="EJ20" i="28"/>
  <c r="F16" i="29"/>
  <c r="I16" i="24"/>
  <c r="I16" i="21"/>
  <c r="EH21" i="25"/>
  <c r="EI21" i="25"/>
  <c r="I22" i="28"/>
  <c r="I22" i="25"/>
  <c r="Z19" i="32"/>
  <c r="E17" i="29"/>
  <c r="Z19" i="12"/>
  <c r="EM19" i="28"/>
  <c r="EL19" i="28"/>
  <c r="H17" i="21"/>
  <c r="H17" i="24"/>
  <c r="EI21" i="28"/>
  <c r="EH21" i="28"/>
  <c r="EJ21" i="28"/>
  <c r="Y19" i="32"/>
  <c r="Y19" i="12"/>
  <c r="EI17" i="25" l="1"/>
  <c r="EH17" i="25"/>
  <c r="EI17" i="28"/>
  <c r="EH17" i="28"/>
  <c r="L15" i="34"/>
  <c r="AB27" i="33"/>
  <c r="S26" i="34"/>
  <c r="AB25" i="33"/>
  <c r="S24" i="34"/>
  <c r="AB24" i="33"/>
  <c r="S23" i="34"/>
  <c r="AB23" i="33"/>
  <c r="S22" i="34"/>
  <c r="AB20" i="33"/>
  <c r="S19" i="34"/>
  <c r="AB22" i="33"/>
  <c r="S21" i="34"/>
  <c r="B25" i="33"/>
  <c r="B24" i="34"/>
  <c r="AB26" i="33"/>
  <c r="S25" i="34"/>
  <c r="BU15" i="10"/>
  <c r="CD15" i="10" s="1"/>
  <c r="BA15" i="10"/>
  <c r="BJ15" i="10" s="1"/>
  <c r="BT14" i="10"/>
  <c r="L15" i="12" s="1"/>
  <c r="J15" i="32"/>
  <c r="BR14" i="10"/>
  <c r="L15" i="32"/>
  <c r="G13" i="29"/>
  <c r="Z16" i="12"/>
  <c r="E14" i="29"/>
  <c r="H14" i="24"/>
  <c r="EL16" i="28"/>
  <c r="Z16" i="32"/>
  <c r="EM16" i="28"/>
  <c r="H14" i="21"/>
  <c r="EJ16" i="25"/>
  <c r="X16" i="32"/>
  <c r="X16" i="12"/>
  <c r="G12" i="29"/>
  <c r="Q26" i="32"/>
  <c r="Q24" i="32"/>
  <c r="Q25" i="32"/>
  <c r="Q22" i="32"/>
  <c r="Q19" i="32"/>
  <c r="Q23" i="32"/>
  <c r="Q21" i="32"/>
  <c r="CV16" i="10"/>
  <c r="CW16" i="10" s="1"/>
  <c r="AA19" i="12"/>
  <c r="AA19" i="32"/>
  <c r="EH22" i="28"/>
  <c r="EI22" i="28"/>
  <c r="EL21" i="28"/>
  <c r="Z21" i="12"/>
  <c r="Z21" i="32"/>
  <c r="H19" i="24"/>
  <c r="E19" i="29"/>
  <c r="H19" i="21"/>
  <c r="EM21" i="28"/>
  <c r="G17" i="29"/>
  <c r="EN19" i="28"/>
  <c r="H17" i="29" s="1"/>
  <c r="EO19" i="28"/>
  <c r="I17" i="29" s="1"/>
  <c r="EI22" i="25"/>
  <c r="EH22" i="25"/>
  <c r="EJ21" i="25"/>
  <c r="X21" i="32"/>
  <c r="X21" i="12"/>
  <c r="I23" i="28"/>
  <c r="I23" i="25"/>
  <c r="EL20" i="28"/>
  <c r="H18" i="24"/>
  <c r="Z20" i="12"/>
  <c r="Z20" i="32"/>
  <c r="H18" i="21"/>
  <c r="EM20" i="28"/>
  <c r="E18" i="29"/>
  <c r="G23" i="10"/>
  <c r="A24" i="10"/>
  <c r="DA24" i="10" s="1"/>
  <c r="B24" i="32"/>
  <c r="B25" i="31"/>
  <c r="A24" i="30"/>
  <c r="B22" i="29"/>
  <c r="A24" i="28"/>
  <c r="A24" i="25"/>
  <c r="A22" i="21"/>
  <c r="B22" i="24"/>
  <c r="B24" i="12"/>
  <c r="AZ23" i="10"/>
  <c r="Y20" i="12"/>
  <c r="Y20" i="32"/>
  <c r="DP16" i="10" l="1"/>
  <c r="W18" i="33" s="1"/>
  <c r="DC16" i="10"/>
  <c r="DN16" i="10"/>
  <c r="U18" i="33" s="1"/>
  <c r="DG16" i="10"/>
  <c r="N18" i="33" s="1"/>
  <c r="DE16" i="10"/>
  <c r="L18" i="33" s="1"/>
  <c r="DO16" i="10"/>
  <c r="V18" i="33" s="1"/>
  <c r="DK16" i="10"/>
  <c r="R18" i="33" s="1"/>
  <c r="DF16" i="10"/>
  <c r="M18" i="33" s="1"/>
  <c r="DJ16" i="10"/>
  <c r="Q18" i="33" s="1"/>
  <c r="DL16" i="10"/>
  <c r="S18" i="33" s="1"/>
  <c r="DM16" i="10"/>
  <c r="T18" i="33" s="1"/>
  <c r="DI16" i="10"/>
  <c r="DD16" i="10"/>
  <c r="K18" i="33" s="1"/>
  <c r="EJ17" i="28"/>
  <c r="X17" i="32"/>
  <c r="X17" i="12"/>
  <c r="EJ17" i="25"/>
  <c r="L16" i="34"/>
  <c r="AA18" i="33"/>
  <c r="R17" i="34"/>
  <c r="B26" i="33"/>
  <c r="B25" i="34"/>
  <c r="BT15" i="10"/>
  <c r="L16" i="12" s="1"/>
  <c r="J16" i="32"/>
  <c r="BR15" i="10"/>
  <c r="L16" i="32"/>
  <c r="G14" i="29"/>
  <c r="P17" i="32"/>
  <c r="I24" i="25"/>
  <c r="I24" i="28"/>
  <c r="G18" i="29"/>
  <c r="EO20" i="28"/>
  <c r="I18" i="29" s="1"/>
  <c r="EN20" i="28"/>
  <c r="H18" i="29" s="1"/>
  <c r="EI23" i="25"/>
  <c r="EH23" i="25"/>
  <c r="Y21" i="12"/>
  <c r="Y21" i="32"/>
  <c r="X22" i="12"/>
  <c r="EJ22" i="25"/>
  <c r="X22" i="32"/>
  <c r="G19" i="29"/>
  <c r="EN21" i="28"/>
  <c r="H19" i="29" s="1"/>
  <c r="EO21" i="28"/>
  <c r="I19" i="29" s="1"/>
  <c r="AA21" i="12"/>
  <c r="AA21" i="32"/>
  <c r="EJ22" i="28"/>
  <c r="G24" i="10"/>
  <c r="A25" i="10"/>
  <c r="DA25" i="10" s="1"/>
  <c r="A23" i="21"/>
  <c r="AZ24" i="10"/>
  <c r="B23" i="29"/>
  <c r="A25" i="28"/>
  <c r="A25" i="25"/>
  <c r="B25" i="12"/>
  <c r="B23" i="24"/>
  <c r="A25" i="30"/>
  <c r="B25" i="32"/>
  <c r="B26" i="31"/>
  <c r="AA20" i="32"/>
  <c r="AA20" i="12"/>
  <c r="EJ23" i="28"/>
  <c r="EH23" i="28"/>
  <c r="EI23" i="28"/>
  <c r="F17" i="29"/>
  <c r="I17" i="24"/>
  <c r="I17" i="21"/>
  <c r="Z17" i="32" l="1"/>
  <c r="E15" i="29"/>
  <c r="H15" i="21"/>
  <c r="Z17" i="12"/>
  <c r="H15" i="24"/>
  <c r="EM17" i="28"/>
  <c r="EL17" i="28"/>
  <c r="P18" i="33"/>
  <c r="DS16" i="10"/>
  <c r="J18" i="33"/>
  <c r="DH16" i="10"/>
  <c r="Y17" i="12"/>
  <c r="Y17" i="32"/>
  <c r="B27" i="33"/>
  <c r="B26" i="34"/>
  <c r="G15" i="21"/>
  <c r="F15" i="24"/>
  <c r="F18" i="29"/>
  <c r="I18" i="21"/>
  <c r="I18" i="24"/>
  <c r="I25" i="28"/>
  <c r="I25" i="25"/>
  <c r="Y22" i="12"/>
  <c r="Y22" i="32"/>
  <c r="H21" i="21"/>
  <c r="EL23" i="28"/>
  <c r="H21" i="24"/>
  <c r="Z23" i="12"/>
  <c r="E21" i="29"/>
  <c r="EM23" i="28"/>
  <c r="Z23" i="32"/>
  <c r="G25" i="10"/>
  <c r="A26" i="10"/>
  <c r="DA26" i="10" s="1"/>
  <c r="B27" i="31"/>
  <c r="A24" i="21"/>
  <c r="B24" i="29"/>
  <c r="A26" i="28"/>
  <c r="A26" i="25"/>
  <c r="AZ25" i="10"/>
  <c r="A26" i="30"/>
  <c r="B26" i="12"/>
  <c r="B24" i="24"/>
  <c r="B26" i="32"/>
  <c r="EM22" i="28"/>
  <c r="Z22" i="12"/>
  <c r="H20" i="24"/>
  <c r="E20" i="29"/>
  <c r="Z22" i="32"/>
  <c r="EL22" i="28"/>
  <c r="H20" i="21"/>
  <c r="F19" i="29"/>
  <c r="I19" i="24"/>
  <c r="I19" i="21"/>
  <c r="X23" i="32"/>
  <c r="X23" i="12"/>
  <c r="EJ23" i="25"/>
  <c r="EI24" i="28"/>
  <c r="EH24" i="28"/>
  <c r="EH24" i="25"/>
  <c r="EI24" i="25"/>
  <c r="AA17" i="32" l="1"/>
  <c r="AA17" i="12"/>
  <c r="G15" i="29"/>
  <c r="EO17" i="28"/>
  <c r="I15" i="29" s="1"/>
  <c r="EN17" i="28"/>
  <c r="H15" i="29" s="1"/>
  <c r="T17" i="34"/>
  <c r="O18" i="33"/>
  <c r="U17" i="12"/>
  <c r="U17" i="32"/>
  <c r="U17" i="34"/>
  <c r="V17" i="12"/>
  <c r="Z18" i="33"/>
  <c r="V17" i="32"/>
  <c r="B28" i="33"/>
  <c r="B27" i="34"/>
  <c r="CX17" i="10"/>
  <c r="Y23" i="12"/>
  <c r="Y23" i="32"/>
  <c r="G20" i="29"/>
  <c r="EO22" i="28"/>
  <c r="I20" i="29" s="1"/>
  <c r="EN22" i="28"/>
  <c r="H20" i="29" s="1"/>
  <c r="G26" i="10"/>
  <c r="A27" i="10"/>
  <c r="DA27" i="10" s="1"/>
  <c r="A27" i="30"/>
  <c r="B27" i="12"/>
  <c r="AZ26" i="10"/>
  <c r="B27" i="32"/>
  <c r="B28" i="31"/>
  <c r="A25" i="21"/>
  <c r="B25" i="29"/>
  <c r="B25" i="24"/>
  <c r="A27" i="28"/>
  <c r="A27" i="25"/>
  <c r="EH25" i="28"/>
  <c r="EI25" i="28"/>
  <c r="X24" i="12"/>
  <c r="EJ24" i="25"/>
  <c r="X24" i="32"/>
  <c r="EJ24" i="28"/>
  <c r="AA22" i="12"/>
  <c r="AA22" i="32"/>
  <c r="I26" i="28"/>
  <c r="I26" i="25"/>
  <c r="G21" i="29"/>
  <c r="EO23" i="28"/>
  <c r="I21" i="29" s="1"/>
  <c r="EN23" i="28"/>
  <c r="H21" i="29" s="1"/>
  <c r="AA23" i="32"/>
  <c r="AA23" i="12"/>
  <c r="EI25" i="25"/>
  <c r="EH25" i="25"/>
  <c r="I15" i="24" l="1"/>
  <c r="F15" i="29"/>
  <c r="I15" i="21"/>
  <c r="B29" i="33"/>
  <c r="B28" i="34"/>
  <c r="W18" i="12"/>
  <c r="G16" i="24" s="1"/>
  <c r="W18" i="32"/>
  <c r="CY17" i="10"/>
  <c r="S18" i="34" s="1"/>
  <c r="EJ25" i="25"/>
  <c r="X25" i="12"/>
  <c r="X25" i="32"/>
  <c r="EI26" i="25"/>
  <c r="EH26" i="25"/>
  <c r="E22" i="29"/>
  <c r="H22" i="24"/>
  <c r="EL24" i="28"/>
  <c r="H22" i="21"/>
  <c r="EM24" i="28"/>
  <c r="Z24" i="32"/>
  <c r="Z24" i="12"/>
  <c r="Y24" i="32"/>
  <c r="Y24" i="12"/>
  <c r="F21" i="29"/>
  <c r="I21" i="21"/>
  <c r="I21" i="24"/>
  <c r="EI26" i="28"/>
  <c r="EH26" i="28"/>
  <c r="EJ26" i="28"/>
  <c r="F20" i="29"/>
  <c r="I20" i="21"/>
  <c r="I20" i="24"/>
  <c r="EJ25" i="28"/>
  <c r="I27" i="28"/>
  <c r="I27" i="25"/>
  <c r="G27" i="10"/>
  <c r="A28" i="10"/>
  <c r="DA28" i="10" s="1"/>
  <c r="B26" i="29"/>
  <c r="A28" i="25"/>
  <c r="B28" i="32"/>
  <c r="A26" i="21"/>
  <c r="AZ27" i="10"/>
  <c r="B29" i="31"/>
  <c r="B26" i="24"/>
  <c r="A28" i="28"/>
  <c r="A28" i="30"/>
  <c r="B28" i="12"/>
  <c r="B30" i="33" l="1"/>
  <c r="B29" i="34"/>
  <c r="Q18" i="32"/>
  <c r="AB19" i="33"/>
  <c r="G28" i="10"/>
  <c r="A29" i="10"/>
  <c r="DA29" i="10" s="1"/>
  <c r="B30" i="31"/>
  <c r="A27" i="21"/>
  <c r="A29" i="28"/>
  <c r="AZ28" i="10"/>
  <c r="B29" i="32"/>
  <c r="A29" i="30"/>
  <c r="B27" i="29"/>
  <c r="B27" i="24"/>
  <c r="B29" i="12"/>
  <c r="A29" i="25"/>
  <c r="EI27" i="25"/>
  <c r="EH27" i="25"/>
  <c r="EL25" i="28"/>
  <c r="H23" i="21"/>
  <c r="H23" i="24"/>
  <c r="Z25" i="32"/>
  <c r="E23" i="29"/>
  <c r="EM25" i="28"/>
  <c r="Z25" i="12"/>
  <c r="Z26" i="12"/>
  <c r="H24" i="21"/>
  <c r="EL26" i="28"/>
  <c r="Z26" i="32"/>
  <c r="E24" i="29"/>
  <c r="H24" i="24"/>
  <c r="EM26" i="28"/>
  <c r="G22" i="29"/>
  <c r="EN24" i="28"/>
  <c r="H22" i="29" s="1"/>
  <c r="EO24" i="28"/>
  <c r="I22" i="29" s="1"/>
  <c r="AA24" i="32"/>
  <c r="AA24" i="12"/>
  <c r="X26" i="32"/>
  <c r="X26" i="12"/>
  <c r="EJ26" i="25"/>
  <c r="I28" i="28"/>
  <c r="I28" i="25"/>
  <c r="EH27" i="28"/>
  <c r="EJ27" i="28"/>
  <c r="EI27" i="28"/>
  <c r="Y25" i="12"/>
  <c r="Y25" i="32"/>
  <c r="B31" i="33" l="1"/>
  <c r="B30" i="34"/>
  <c r="Z27" i="32"/>
  <c r="EL27" i="28"/>
  <c r="EM27" i="28"/>
  <c r="Z27" i="12"/>
  <c r="E25" i="29"/>
  <c r="H25" i="21"/>
  <c r="H25" i="24"/>
  <c r="EH28" i="25"/>
  <c r="EI28" i="25"/>
  <c r="Y26" i="32"/>
  <c r="Y26" i="12"/>
  <c r="G24" i="29"/>
  <c r="EN26" i="28"/>
  <c r="H24" i="29" s="1"/>
  <c r="EO26" i="28"/>
  <c r="I24" i="29" s="1"/>
  <c r="AA26" i="12"/>
  <c r="AA26" i="32"/>
  <c r="G23" i="29"/>
  <c r="EO25" i="28"/>
  <c r="I23" i="29" s="1"/>
  <c r="EN25" i="28"/>
  <c r="H23" i="29" s="1"/>
  <c r="EI28" i="28"/>
  <c r="EJ28" i="28"/>
  <c r="EH28" i="28"/>
  <c r="F22" i="29"/>
  <c r="I22" i="24"/>
  <c r="I22" i="21"/>
  <c r="AA25" i="12"/>
  <c r="AA25" i="32"/>
  <c r="X27" i="12"/>
  <c r="EJ27" i="25"/>
  <c r="X27" i="32"/>
  <c r="G29" i="10"/>
  <c r="A30" i="10"/>
  <c r="DA30" i="10" s="1"/>
  <c r="B30" i="12"/>
  <c r="B28" i="29"/>
  <c r="AZ29" i="10"/>
  <c r="A28" i="21"/>
  <c r="A30" i="30"/>
  <c r="A30" i="28"/>
  <c r="B30" i="32"/>
  <c r="A30" i="25"/>
  <c r="B31" i="31"/>
  <c r="B28" i="24"/>
  <c r="I29" i="28"/>
  <c r="I29" i="25"/>
  <c r="B32" i="33" l="1"/>
  <c r="B31" i="34"/>
  <c r="AA27" i="12"/>
  <c r="AA27" i="32"/>
  <c r="EH29" i="28"/>
  <c r="EI29" i="28"/>
  <c r="G30" i="10"/>
  <c r="A31" i="10"/>
  <c r="DA31" i="10" s="1"/>
  <c r="B31" i="32"/>
  <c r="A31" i="30"/>
  <c r="A29" i="21"/>
  <c r="B29" i="29"/>
  <c r="A31" i="25"/>
  <c r="AZ30" i="10"/>
  <c r="B32" i="31"/>
  <c r="B29" i="24"/>
  <c r="B31" i="12"/>
  <c r="A31" i="28"/>
  <c r="I23" i="24"/>
  <c r="F23" i="29"/>
  <c r="I23" i="21"/>
  <c r="EI29" i="25"/>
  <c r="EH29" i="25"/>
  <c r="I30" i="28"/>
  <c r="I30" i="25"/>
  <c r="Y27" i="32"/>
  <c r="Y27" i="12"/>
  <c r="Z28" i="32"/>
  <c r="EL28" i="28"/>
  <c r="Z28" i="12"/>
  <c r="H26" i="24"/>
  <c r="E26" i="29"/>
  <c r="EM28" i="28"/>
  <c r="H26" i="21"/>
  <c r="F24" i="29"/>
  <c r="I24" i="24"/>
  <c r="I24" i="21"/>
  <c r="X28" i="32"/>
  <c r="X28" i="12"/>
  <c r="EJ28" i="25"/>
  <c r="G25" i="29"/>
  <c r="EO27" i="28"/>
  <c r="I25" i="29" s="1"/>
  <c r="EN27" i="28"/>
  <c r="H25" i="29" s="1"/>
  <c r="B33" i="33" l="1"/>
  <c r="B32" i="34"/>
  <c r="G31" i="10"/>
  <c r="A32" i="10"/>
  <c r="DA32" i="10" s="1"/>
  <c r="A30" i="21"/>
  <c r="B32" i="12"/>
  <c r="A32" i="28"/>
  <c r="A32" i="30"/>
  <c r="B30" i="29"/>
  <c r="B30" i="24"/>
  <c r="A32" i="25"/>
  <c r="AZ31" i="10"/>
  <c r="B32" i="32"/>
  <c r="B33" i="31"/>
  <c r="Y28" i="12"/>
  <c r="Y28" i="32"/>
  <c r="EI30" i="28"/>
  <c r="EH30" i="28"/>
  <c r="X29" i="12"/>
  <c r="EJ29" i="25"/>
  <c r="X29" i="32"/>
  <c r="I31" i="28"/>
  <c r="I31" i="25"/>
  <c r="EJ29" i="28"/>
  <c r="G26" i="29"/>
  <c r="EN28" i="28"/>
  <c r="H26" i="29" s="1"/>
  <c r="EO28" i="28"/>
  <c r="I26" i="29" s="1"/>
  <c r="AA28" i="12"/>
  <c r="AA28" i="32"/>
  <c r="EI30" i="25"/>
  <c r="EH30" i="25"/>
  <c r="I25" i="24"/>
  <c r="F25" i="29"/>
  <c r="I25" i="21"/>
  <c r="B34" i="33" l="1"/>
  <c r="B33" i="34"/>
  <c r="EI31" i="25"/>
  <c r="EH31" i="25"/>
  <c r="X30" i="32"/>
  <c r="X30" i="12"/>
  <c r="EJ30" i="25"/>
  <c r="F26" i="29"/>
  <c r="I26" i="21"/>
  <c r="I26" i="24"/>
  <c r="EL29" i="28"/>
  <c r="E27" i="29"/>
  <c r="H27" i="24"/>
  <c r="Z29" i="32"/>
  <c r="Z29" i="12"/>
  <c r="H27" i="21"/>
  <c r="EM29" i="28"/>
  <c r="EH31" i="28"/>
  <c r="EJ31" i="28"/>
  <c r="EI31" i="28"/>
  <c r="Y29" i="32"/>
  <c r="Y29" i="12"/>
  <c r="EJ30" i="28"/>
  <c r="G32" i="10"/>
  <c r="A33" i="10"/>
  <c r="DA33" i="10" s="1"/>
  <c r="B31" i="29"/>
  <c r="A33" i="25"/>
  <c r="AZ32" i="10"/>
  <c r="B33" i="32"/>
  <c r="A31" i="21"/>
  <c r="B31" i="24"/>
  <c r="A33" i="28"/>
  <c r="B34" i="31"/>
  <c r="A33" i="30"/>
  <c r="B33" i="12"/>
  <c r="I32" i="28"/>
  <c r="I32" i="25"/>
  <c r="B35" i="33" l="1"/>
  <c r="B34" i="34"/>
  <c r="EI32" i="25"/>
  <c r="EH32" i="25"/>
  <c r="I33" i="28"/>
  <c r="I33" i="25"/>
  <c r="EI32" i="28"/>
  <c r="EH32" i="28"/>
  <c r="EJ32" i="28"/>
  <c r="A34" i="10"/>
  <c r="DA34" i="10" s="1"/>
  <c r="G33" i="10"/>
  <c r="B34" i="32"/>
  <c r="B35" i="31"/>
  <c r="A34" i="30"/>
  <c r="A32" i="21"/>
  <c r="A34" i="28"/>
  <c r="B32" i="29"/>
  <c r="A34" i="25"/>
  <c r="AZ33" i="10"/>
  <c r="B34" i="12"/>
  <c r="B32" i="24"/>
  <c r="Z30" i="12"/>
  <c r="Z30" i="32"/>
  <c r="E28" i="29"/>
  <c r="H28" i="21"/>
  <c r="EM30" i="28"/>
  <c r="EL30" i="28"/>
  <c r="H28" i="24"/>
  <c r="H29" i="24"/>
  <c r="EL31" i="28"/>
  <c r="Z31" i="12"/>
  <c r="E29" i="29"/>
  <c r="EM31" i="28"/>
  <c r="H29" i="21"/>
  <c r="Z31" i="32"/>
  <c r="G27" i="29"/>
  <c r="EO29" i="28"/>
  <c r="I27" i="29" s="1"/>
  <c r="EN29" i="28"/>
  <c r="H27" i="29" s="1"/>
  <c r="AA29" i="12"/>
  <c r="AA29" i="32"/>
  <c r="Y30" i="12"/>
  <c r="Y30" i="32"/>
  <c r="EJ31" i="25"/>
  <c r="X31" i="32"/>
  <c r="X31" i="12"/>
  <c r="B36" i="33" l="1"/>
  <c r="B35" i="34"/>
  <c r="Y31" i="32"/>
  <c r="Y31" i="12"/>
  <c r="F27" i="29"/>
  <c r="I27" i="24"/>
  <c r="I27" i="21"/>
  <c r="G29" i="29"/>
  <c r="EN31" i="28"/>
  <c r="H29" i="29" s="1"/>
  <c r="EO31" i="28"/>
  <c r="I29" i="29" s="1"/>
  <c r="AA30" i="12"/>
  <c r="AA30" i="32"/>
  <c r="G34" i="10"/>
  <c r="A35" i="10"/>
  <c r="DA35" i="10" s="1"/>
  <c r="B33" i="29"/>
  <c r="B33" i="24"/>
  <c r="A35" i="25"/>
  <c r="B35" i="32"/>
  <c r="B36" i="31"/>
  <c r="A35" i="30"/>
  <c r="A33" i="21"/>
  <c r="B35" i="12"/>
  <c r="A35" i="28"/>
  <c r="AZ34" i="10"/>
  <c r="EH33" i="25"/>
  <c r="EI33" i="25"/>
  <c r="AA31" i="12"/>
  <c r="AA31" i="32"/>
  <c r="G28" i="29"/>
  <c r="EO30" i="28"/>
  <c r="I28" i="29" s="1"/>
  <c r="EN30" i="28"/>
  <c r="H28" i="29" s="1"/>
  <c r="I34" i="28"/>
  <c r="I34" i="25"/>
  <c r="H30" i="21"/>
  <c r="EL32" i="28"/>
  <c r="H30" i="24"/>
  <c r="EM32" i="28"/>
  <c r="Z32" i="12"/>
  <c r="Z32" i="32"/>
  <c r="E30" i="29"/>
  <c r="EI33" i="28"/>
  <c r="EJ33" i="28"/>
  <c r="EH33" i="28"/>
  <c r="X32" i="12"/>
  <c r="X32" i="32"/>
  <c r="EJ32" i="25"/>
  <c r="B37" i="33" l="1"/>
  <c r="B36" i="34"/>
  <c r="G35" i="10"/>
  <c r="A36" i="10"/>
  <c r="DA36" i="10" s="1"/>
  <c r="AZ35" i="10"/>
  <c r="A36" i="25"/>
  <c r="A36" i="30"/>
  <c r="B36" i="32"/>
  <c r="B34" i="24"/>
  <c r="B36" i="12"/>
  <c r="A36" i="28"/>
  <c r="B37" i="31"/>
  <c r="A34" i="21"/>
  <c r="B34" i="29"/>
  <c r="G30" i="29"/>
  <c r="EN32" i="28"/>
  <c r="H30" i="29" s="1"/>
  <c r="EO32" i="28"/>
  <c r="I30" i="29" s="1"/>
  <c r="AA32" i="12"/>
  <c r="AA32" i="32"/>
  <c r="EI34" i="25"/>
  <c r="EH34" i="25"/>
  <c r="F29" i="29"/>
  <c r="I29" i="21"/>
  <c r="I29" i="24"/>
  <c r="Y32" i="12"/>
  <c r="Y32" i="32"/>
  <c r="EL33" i="28"/>
  <c r="H31" i="21"/>
  <c r="Z33" i="12"/>
  <c r="E31" i="29"/>
  <c r="H31" i="24"/>
  <c r="EM33" i="28"/>
  <c r="Z33" i="32"/>
  <c r="EI34" i="28"/>
  <c r="EH34" i="28"/>
  <c r="EJ34" i="28"/>
  <c r="X33" i="32"/>
  <c r="X33" i="12"/>
  <c r="EJ33" i="25"/>
  <c r="I35" i="28"/>
  <c r="I35" i="25"/>
  <c r="I28" i="21"/>
  <c r="I28" i="24"/>
  <c r="F28" i="29"/>
  <c r="B38" i="33" l="1"/>
  <c r="B37" i="34"/>
  <c r="AA33" i="12"/>
  <c r="AA33" i="32"/>
  <c r="G36" i="10"/>
  <c r="A37" i="10"/>
  <c r="DA37" i="10" s="1"/>
  <c r="B38" i="31"/>
  <c r="A37" i="30"/>
  <c r="A35" i="21"/>
  <c r="B35" i="24"/>
  <c r="B37" i="12"/>
  <c r="A37" i="28"/>
  <c r="A37" i="25"/>
  <c r="B37" i="32"/>
  <c r="B35" i="29"/>
  <c r="AZ36" i="10"/>
  <c r="EI35" i="25"/>
  <c r="EH35" i="25"/>
  <c r="Y33" i="32"/>
  <c r="Y33" i="12"/>
  <c r="EH35" i="28"/>
  <c r="EJ35" i="28"/>
  <c r="EI35" i="28"/>
  <c r="EM34" i="28"/>
  <c r="Z34" i="32"/>
  <c r="H32" i="21"/>
  <c r="EL34" i="28"/>
  <c r="E32" i="29"/>
  <c r="H32" i="24"/>
  <c r="Z34" i="12"/>
  <c r="G31" i="29"/>
  <c r="EN33" i="28"/>
  <c r="H31" i="29" s="1"/>
  <c r="EO33" i="28"/>
  <c r="I31" i="29" s="1"/>
  <c r="X34" i="32"/>
  <c r="EJ34" i="25"/>
  <c r="X34" i="12"/>
  <c r="F30" i="29"/>
  <c r="I30" i="24"/>
  <c r="I30" i="21"/>
  <c r="I36" i="28"/>
  <c r="I36" i="25"/>
  <c r="B39" i="33" l="1"/>
  <c r="B38" i="34"/>
  <c r="EI36" i="25"/>
  <c r="EH36" i="25"/>
  <c r="Y34" i="12"/>
  <c r="Y34" i="32"/>
  <c r="AA34" i="12"/>
  <c r="AA34" i="32"/>
  <c r="X35" i="12"/>
  <c r="X35" i="32"/>
  <c r="EJ35" i="25"/>
  <c r="G37" i="10"/>
  <c r="A38" i="10"/>
  <c r="DA38" i="10" s="1"/>
  <c r="B38" i="12"/>
  <c r="B36" i="29"/>
  <c r="AZ37" i="10"/>
  <c r="B39" i="31"/>
  <c r="B38" i="32"/>
  <c r="A38" i="28"/>
  <c r="A36" i="21"/>
  <c r="A38" i="30"/>
  <c r="B36" i="24"/>
  <c r="A38" i="25"/>
  <c r="EJ36" i="28"/>
  <c r="EH36" i="28"/>
  <c r="EI36" i="28"/>
  <c r="G32" i="29"/>
  <c r="EN34" i="28"/>
  <c r="H32" i="29" s="1"/>
  <c r="EO34" i="28"/>
  <c r="I32" i="29" s="1"/>
  <c r="H33" i="24"/>
  <c r="EL35" i="28"/>
  <c r="Z35" i="12"/>
  <c r="E33" i="29"/>
  <c r="H33" i="21"/>
  <c r="EM35" i="28"/>
  <c r="Z35" i="32"/>
  <c r="I37" i="28"/>
  <c r="I37" i="25"/>
  <c r="F31" i="29"/>
  <c r="I31" i="21"/>
  <c r="I31" i="24"/>
  <c r="B40" i="33" l="1"/>
  <c r="B39" i="34"/>
  <c r="EI37" i="28"/>
  <c r="EH37" i="28"/>
  <c r="G33" i="29"/>
  <c r="EN35" i="28"/>
  <c r="H33" i="29" s="1"/>
  <c r="EO35" i="28"/>
  <c r="I33" i="29" s="1"/>
  <c r="AA35" i="32"/>
  <c r="AA35" i="12"/>
  <c r="I38" i="28"/>
  <c r="I38" i="25"/>
  <c r="EH37" i="25"/>
  <c r="EI37" i="25"/>
  <c r="EL36" i="28"/>
  <c r="EM36" i="28"/>
  <c r="Z36" i="32"/>
  <c r="H34" i="21"/>
  <c r="Z36" i="12"/>
  <c r="H34" i="24"/>
  <c r="E34" i="29"/>
  <c r="G38" i="10"/>
  <c r="A39" i="10"/>
  <c r="DA39" i="10" s="1"/>
  <c r="B39" i="32"/>
  <c r="A37" i="21"/>
  <c r="B37" i="29"/>
  <c r="B39" i="12"/>
  <c r="AZ38" i="10"/>
  <c r="B40" i="31"/>
  <c r="A39" i="30"/>
  <c r="B37" i="24"/>
  <c r="A39" i="28"/>
  <c r="A39" i="25"/>
  <c r="Y35" i="12"/>
  <c r="Y35" i="32"/>
  <c r="I32" i="21"/>
  <c r="F32" i="29"/>
  <c r="I32" i="24"/>
  <c r="EJ36" i="25"/>
  <c r="X36" i="12"/>
  <c r="X36" i="32"/>
  <c r="B41" i="33" l="1"/>
  <c r="B40" i="34"/>
  <c r="A40" i="10"/>
  <c r="DA40" i="10" s="1"/>
  <c r="G39" i="10"/>
  <c r="B41" i="31"/>
  <c r="A40" i="30"/>
  <c r="A38" i="21"/>
  <c r="B38" i="24"/>
  <c r="B40" i="12"/>
  <c r="A40" i="28"/>
  <c r="A40" i="25"/>
  <c r="AZ39" i="10"/>
  <c r="B40" i="32"/>
  <c r="B38" i="29"/>
  <c r="AA36" i="12"/>
  <c r="AA36" i="32"/>
  <c r="Y36" i="32"/>
  <c r="Y36" i="12"/>
  <c r="I39" i="28"/>
  <c r="I39" i="25"/>
  <c r="G34" i="29"/>
  <c r="EN36" i="28"/>
  <c r="H34" i="29" s="1"/>
  <c r="EO36" i="28"/>
  <c r="I34" i="29" s="1"/>
  <c r="EJ37" i="25"/>
  <c r="X37" i="12"/>
  <c r="X37" i="32"/>
  <c r="EI38" i="25"/>
  <c r="EH38" i="25"/>
  <c r="I33" i="21"/>
  <c r="I33" i="24"/>
  <c r="F33" i="29"/>
  <c r="EH38" i="28"/>
  <c r="EJ38" i="28"/>
  <c r="EI38" i="28"/>
  <c r="EJ37" i="28"/>
  <c r="B42" i="33" l="1"/>
  <c r="B41" i="34"/>
  <c r="Y37" i="12"/>
  <c r="Y37" i="32"/>
  <c r="G40" i="10"/>
  <c r="A41" i="10"/>
  <c r="DA41" i="10" s="1"/>
  <c r="B39" i="29"/>
  <c r="A39" i="21"/>
  <c r="B41" i="12"/>
  <c r="A41" i="28"/>
  <c r="A41" i="25"/>
  <c r="AZ40" i="10"/>
  <c r="B42" i="31"/>
  <c r="B39" i="24"/>
  <c r="A41" i="30"/>
  <c r="B41" i="32"/>
  <c r="Z37" i="32"/>
  <c r="EL37" i="28"/>
  <c r="H35" i="21"/>
  <c r="H35" i="24"/>
  <c r="EM37" i="28"/>
  <c r="Z37" i="12"/>
  <c r="E35" i="29"/>
  <c r="Z38" i="32"/>
  <c r="EL38" i="28"/>
  <c r="EM38" i="28"/>
  <c r="H36" i="21"/>
  <c r="E36" i="29"/>
  <c r="Z38" i="12"/>
  <c r="H36" i="24"/>
  <c r="X38" i="32"/>
  <c r="EJ38" i="25"/>
  <c r="X38" i="12"/>
  <c r="EH39" i="28"/>
  <c r="EI39" i="28"/>
  <c r="F34" i="29"/>
  <c r="I34" i="21"/>
  <c r="I34" i="24"/>
  <c r="I40" i="28"/>
  <c r="I40" i="25"/>
  <c r="EI39" i="25"/>
  <c r="EJ39" i="28" s="1"/>
  <c r="EH39" i="25"/>
  <c r="B43" i="33" l="1"/>
  <c r="B42" i="34"/>
  <c r="E37" i="29"/>
  <c r="EL39" i="28"/>
  <c r="EM39" i="28"/>
  <c r="H37" i="24"/>
  <c r="H37" i="21"/>
  <c r="Z39" i="32"/>
  <c r="Z39" i="12"/>
  <c r="EI40" i="25"/>
  <c r="EH40" i="25"/>
  <c r="AA38" i="12"/>
  <c r="AA38" i="32"/>
  <c r="G35" i="29"/>
  <c r="EN37" i="28"/>
  <c r="H35" i="29" s="1"/>
  <c r="EO37" i="28"/>
  <c r="I35" i="29" s="1"/>
  <c r="G41" i="10"/>
  <c r="A42" i="10"/>
  <c r="DA42" i="10" s="1"/>
  <c r="B43" i="31"/>
  <c r="A40" i="21"/>
  <c r="B42" i="12"/>
  <c r="A42" i="28"/>
  <c r="A42" i="25"/>
  <c r="A42" i="30"/>
  <c r="B40" i="29"/>
  <c r="AZ41" i="10"/>
  <c r="B42" i="32"/>
  <c r="B40" i="24"/>
  <c r="X39" i="12"/>
  <c r="X39" i="32"/>
  <c r="EJ39" i="25"/>
  <c r="EH40" i="28"/>
  <c r="EJ40" i="28"/>
  <c r="EI40" i="28"/>
  <c r="Y38" i="12"/>
  <c r="Y38" i="32"/>
  <c r="G36" i="29"/>
  <c r="EO38" i="28"/>
  <c r="I36" i="29" s="1"/>
  <c r="EN38" i="28"/>
  <c r="H36" i="29" s="1"/>
  <c r="AA37" i="12"/>
  <c r="AA37" i="32"/>
  <c r="I41" i="28"/>
  <c r="I41" i="25"/>
  <c r="B44" i="33" l="1"/>
  <c r="B43" i="34"/>
  <c r="I42" i="28"/>
  <c r="I42" i="25"/>
  <c r="EH41" i="25"/>
  <c r="EI41" i="25"/>
  <c r="Z40" i="12"/>
  <c r="EM40" i="28"/>
  <c r="H38" i="21"/>
  <c r="H38" i="24"/>
  <c r="E38" i="29"/>
  <c r="Z40" i="32"/>
  <c r="EL40" i="28"/>
  <c r="Y39" i="32"/>
  <c r="Y39" i="12"/>
  <c r="G42" i="10"/>
  <c r="A43" i="10"/>
  <c r="DA43" i="10" s="1"/>
  <c r="B43" i="32"/>
  <c r="A43" i="30"/>
  <c r="A41" i="21"/>
  <c r="B41" i="29"/>
  <c r="B41" i="24"/>
  <c r="AZ42" i="10"/>
  <c r="B44" i="31"/>
  <c r="B43" i="12"/>
  <c r="A43" i="28"/>
  <c r="A43" i="25"/>
  <c r="F36" i="29"/>
  <c r="I36" i="24"/>
  <c r="I36" i="21"/>
  <c r="EJ40" i="25"/>
  <c r="X40" i="12"/>
  <c r="X40" i="32"/>
  <c r="AA39" i="32"/>
  <c r="AA39" i="12"/>
  <c r="EJ41" i="28"/>
  <c r="EH41" i="28"/>
  <c r="EI41" i="28"/>
  <c r="I35" i="24"/>
  <c r="I35" i="21"/>
  <c r="F35" i="29"/>
  <c r="G37" i="29"/>
  <c r="EN39" i="28"/>
  <c r="H37" i="29" s="1"/>
  <c r="EO39" i="28"/>
  <c r="I37" i="29" s="1"/>
  <c r="B45" i="33" l="1"/>
  <c r="B44" i="34"/>
  <c r="F37" i="29"/>
  <c r="I37" i="24"/>
  <c r="I37" i="21"/>
  <c r="Y40" i="32"/>
  <c r="Y40" i="12"/>
  <c r="I43" i="28"/>
  <c r="I43" i="25"/>
  <c r="G38" i="29"/>
  <c r="EO40" i="28"/>
  <c r="I38" i="29" s="1"/>
  <c r="EN40" i="28"/>
  <c r="H38" i="29" s="1"/>
  <c r="EJ41" i="25"/>
  <c r="X41" i="32"/>
  <c r="X41" i="12"/>
  <c r="EI42" i="25"/>
  <c r="EH42" i="25"/>
  <c r="H39" i="21"/>
  <c r="E39" i="29"/>
  <c r="H39" i="24"/>
  <c r="EL41" i="28"/>
  <c r="Z41" i="12"/>
  <c r="Z41" i="32"/>
  <c r="EM41" i="28"/>
  <c r="A44" i="10"/>
  <c r="DA44" i="10" s="1"/>
  <c r="G43" i="10"/>
  <c r="A42" i="21"/>
  <c r="A44" i="25"/>
  <c r="AZ43" i="10"/>
  <c r="B42" i="29"/>
  <c r="B44" i="32"/>
  <c r="A44" i="30"/>
  <c r="B42" i="24"/>
  <c r="B45" i="31"/>
  <c r="A44" i="28"/>
  <c r="B44" i="12"/>
  <c r="AA40" i="32"/>
  <c r="AA40" i="12"/>
  <c r="EH42" i="28"/>
  <c r="EJ42" i="28"/>
  <c r="EI42" i="28"/>
  <c r="B46" i="33" l="1"/>
  <c r="B45" i="34"/>
  <c r="I44" i="28"/>
  <c r="I44" i="25"/>
  <c r="G39" i="29"/>
  <c r="EO41" i="28"/>
  <c r="I39" i="29" s="1"/>
  <c r="EN41" i="28"/>
  <c r="H39" i="29" s="1"/>
  <c r="X42" i="32"/>
  <c r="EJ42" i="25"/>
  <c r="X42" i="12"/>
  <c r="EH43" i="28"/>
  <c r="EI43" i="28"/>
  <c r="H40" i="21"/>
  <c r="EL42" i="28"/>
  <c r="EM42" i="28"/>
  <c r="Z42" i="12"/>
  <c r="Z42" i="32"/>
  <c r="H40" i="24"/>
  <c r="E40" i="29"/>
  <c r="I38" i="24"/>
  <c r="F38" i="29"/>
  <c r="I38" i="21"/>
  <c r="G44" i="10"/>
  <c r="A45" i="10"/>
  <c r="DA45" i="10" s="1"/>
  <c r="B45" i="32"/>
  <c r="B46" i="31"/>
  <c r="A43" i="21"/>
  <c r="B43" i="29"/>
  <c r="B43" i="24"/>
  <c r="A45" i="28"/>
  <c r="AZ44" i="10"/>
  <c r="A45" i="30"/>
  <c r="B45" i="12"/>
  <c r="A45" i="25"/>
  <c r="AA41" i="32"/>
  <c r="AA41" i="12"/>
  <c r="Y41" i="32"/>
  <c r="Y41" i="12"/>
  <c r="EI43" i="25"/>
  <c r="EH43" i="25"/>
  <c r="B47" i="33" l="1"/>
  <c r="B46" i="34"/>
  <c r="X43" i="32"/>
  <c r="X43" i="12"/>
  <c r="EJ43" i="25"/>
  <c r="I39" i="24"/>
  <c r="F39" i="29"/>
  <c r="I39" i="21"/>
  <c r="I45" i="28"/>
  <c r="I45" i="25"/>
  <c r="G40" i="29"/>
  <c r="EN42" i="28"/>
  <c r="H40" i="29" s="1"/>
  <c r="EO42" i="28"/>
  <c r="I40" i="29" s="1"/>
  <c r="EJ43" i="28"/>
  <c r="EI44" i="25"/>
  <c r="EH44" i="25"/>
  <c r="G45" i="10"/>
  <c r="A46" i="10"/>
  <c r="DA46" i="10" s="1"/>
  <c r="B44" i="29"/>
  <c r="A46" i="30"/>
  <c r="A46" i="25"/>
  <c r="A44" i="21"/>
  <c r="B46" i="32"/>
  <c r="B44" i="24"/>
  <c r="B47" i="31"/>
  <c r="A46" i="28"/>
  <c r="AZ45" i="10"/>
  <c r="B46" i="12"/>
  <c r="AA42" i="12"/>
  <c r="AA42" i="32"/>
  <c r="Y42" i="12"/>
  <c r="Y42" i="32"/>
  <c r="EH44" i="28"/>
  <c r="EJ44" i="28"/>
  <c r="EI44" i="28"/>
  <c r="B48" i="33" l="1"/>
  <c r="B47" i="34"/>
  <c r="Z43" i="32"/>
  <c r="EL43" i="28"/>
  <c r="EM43" i="28"/>
  <c r="H41" i="21"/>
  <c r="E41" i="29"/>
  <c r="H41" i="24"/>
  <c r="Z43" i="12"/>
  <c r="EI45" i="25"/>
  <c r="EH45" i="25"/>
  <c r="I40" i="24"/>
  <c r="F40" i="29"/>
  <c r="I40" i="21"/>
  <c r="G46" i="10"/>
  <c r="A47" i="10"/>
  <c r="DA47" i="10" s="1"/>
  <c r="B47" i="32"/>
  <c r="A47" i="30"/>
  <c r="B47" i="12"/>
  <c r="A47" i="25"/>
  <c r="B48" i="31"/>
  <c r="A45" i="21"/>
  <c r="B45" i="29"/>
  <c r="B45" i="24"/>
  <c r="A47" i="28"/>
  <c r="AZ46" i="10"/>
  <c r="EM44" i="28"/>
  <c r="H42" i="21"/>
  <c r="Z44" i="12"/>
  <c r="E42" i="29"/>
  <c r="EL44" i="28"/>
  <c r="Z44" i="32"/>
  <c r="H42" i="24"/>
  <c r="I46" i="28"/>
  <c r="I46" i="25"/>
  <c r="X44" i="12"/>
  <c r="X44" i="32"/>
  <c r="EJ44" i="25"/>
  <c r="EJ45" i="28"/>
  <c r="EH45" i="28"/>
  <c r="EI45" i="28"/>
  <c r="Y43" i="12"/>
  <c r="Y43" i="32"/>
  <c r="B49" i="33" l="1"/>
  <c r="B48" i="34"/>
  <c r="Y44" i="32"/>
  <c r="Y44" i="12"/>
  <c r="EH46" i="28"/>
  <c r="EI46" i="28"/>
  <c r="I47" i="28"/>
  <c r="I47" i="25"/>
  <c r="Z45" i="32"/>
  <c r="EM45" i="28"/>
  <c r="H43" i="24"/>
  <c r="Z45" i="12"/>
  <c r="E43" i="29"/>
  <c r="H43" i="21"/>
  <c r="EL45" i="28"/>
  <c r="EI46" i="25"/>
  <c r="EJ46" i="28" s="1"/>
  <c r="EH46" i="25"/>
  <c r="AA44" i="12"/>
  <c r="AA44" i="32"/>
  <c r="EN44" i="28"/>
  <c r="H42" i="29" s="1"/>
  <c r="G42" i="29"/>
  <c r="EO44" i="28"/>
  <c r="I42" i="29" s="1"/>
  <c r="G47" i="10"/>
  <c r="A48" i="10"/>
  <c r="DA48" i="10" s="1"/>
  <c r="A46" i="21"/>
  <c r="B46" i="29"/>
  <c r="B48" i="12"/>
  <c r="A48" i="28"/>
  <c r="AZ47" i="10"/>
  <c r="A48" i="30"/>
  <c r="B46" i="24"/>
  <c r="A48" i="25"/>
  <c r="B48" i="32"/>
  <c r="B49" i="31"/>
  <c r="X45" i="12"/>
  <c r="EJ45" i="25"/>
  <c r="X45" i="32"/>
  <c r="AA43" i="12"/>
  <c r="AA43" i="32"/>
  <c r="G41" i="29"/>
  <c r="EO43" i="28"/>
  <c r="I41" i="29" s="1"/>
  <c r="EN43" i="28"/>
  <c r="H41" i="29" s="1"/>
  <c r="B50" i="33" l="1"/>
  <c r="B49" i="34"/>
  <c r="Z46" i="32"/>
  <c r="H44" i="21"/>
  <c r="H44" i="24"/>
  <c r="Z46" i="12"/>
  <c r="EL46" i="28"/>
  <c r="E44" i="29"/>
  <c r="EM46" i="28"/>
  <c r="I42" i="21"/>
  <c r="F42" i="29"/>
  <c r="I42" i="24"/>
  <c r="I41" i="21"/>
  <c r="I41" i="24"/>
  <c r="F41" i="29"/>
  <c r="Y45" i="12"/>
  <c r="Y45" i="32"/>
  <c r="I48" i="28"/>
  <c r="I48" i="25"/>
  <c r="AA45" i="12"/>
  <c r="AA45" i="32"/>
  <c r="EH47" i="28"/>
  <c r="EI47" i="28"/>
  <c r="G48" i="10"/>
  <c r="A49" i="10"/>
  <c r="DA49" i="10" s="1"/>
  <c r="A47" i="21"/>
  <c r="B49" i="12"/>
  <c r="A49" i="25"/>
  <c r="B49" i="32"/>
  <c r="B47" i="29"/>
  <c r="A49" i="28"/>
  <c r="AZ48" i="10"/>
  <c r="B50" i="31"/>
  <c r="B47" i="24"/>
  <c r="A49" i="30"/>
  <c r="X46" i="32"/>
  <c r="X46" i="12"/>
  <c r="EJ46" i="25"/>
  <c r="G43" i="29"/>
  <c r="EO45" i="28"/>
  <c r="I43" i="29" s="1"/>
  <c r="EN45" i="28"/>
  <c r="H43" i="29" s="1"/>
  <c r="EI47" i="25"/>
  <c r="EH47" i="25"/>
  <c r="B51" i="33" l="1"/>
  <c r="B50" i="34"/>
  <c r="Y46" i="12"/>
  <c r="Y46" i="32"/>
  <c r="A50" i="10"/>
  <c r="DA50" i="10" s="1"/>
  <c r="G49" i="10"/>
  <c r="B51" i="31"/>
  <c r="A50" i="30"/>
  <c r="A48" i="21"/>
  <c r="B48" i="29"/>
  <c r="B48" i="24"/>
  <c r="B50" i="12"/>
  <c r="A50" i="28"/>
  <c r="A50" i="25"/>
  <c r="AZ49" i="10"/>
  <c r="B50" i="32"/>
  <c r="F43" i="29"/>
  <c r="I43" i="21"/>
  <c r="I43" i="24"/>
  <c r="EH48" i="28"/>
  <c r="EI48" i="28"/>
  <c r="X47" i="32"/>
  <c r="EJ47" i="25"/>
  <c r="X47" i="12"/>
  <c r="I49" i="28"/>
  <c r="I49" i="25"/>
  <c r="EJ47" i="28"/>
  <c r="EH48" i="25"/>
  <c r="EI48" i="25"/>
  <c r="G44" i="29"/>
  <c r="EN46" i="28"/>
  <c r="H44" i="29" s="1"/>
  <c r="EO46" i="28"/>
  <c r="I44" i="29" s="1"/>
  <c r="AA46" i="32"/>
  <c r="AA46" i="12"/>
  <c r="B52" i="33" l="1"/>
  <c r="B51" i="34"/>
  <c r="X48" i="32"/>
  <c r="EJ48" i="25"/>
  <c r="X48" i="12"/>
  <c r="G50" i="10"/>
  <c r="A51" i="10"/>
  <c r="DA51" i="10" s="1"/>
  <c r="B49" i="24"/>
  <c r="A51" i="25"/>
  <c r="AZ50" i="10"/>
  <c r="B51" i="32"/>
  <c r="B52" i="31"/>
  <c r="A51" i="30"/>
  <c r="A49" i="21"/>
  <c r="B49" i="29"/>
  <c r="B51" i="12"/>
  <c r="A51" i="28"/>
  <c r="I44" i="21"/>
  <c r="F44" i="29"/>
  <c r="I44" i="24"/>
  <c r="EI49" i="25"/>
  <c r="EH49" i="25"/>
  <c r="I50" i="28"/>
  <c r="I50" i="25"/>
  <c r="EM47" i="28"/>
  <c r="Z47" i="32"/>
  <c r="E45" i="29"/>
  <c r="EL47" i="28"/>
  <c r="Z47" i="12"/>
  <c r="H45" i="24"/>
  <c r="H45" i="21"/>
  <c r="EI49" i="28"/>
  <c r="EJ49" i="28"/>
  <c r="EH49" i="28"/>
  <c r="Y47" i="12"/>
  <c r="Y47" i="32"/>
  <c r="EJ48" i="28"/>
  <c r="B53" i="33" l="1"/>
  <c r="B52" i="34"/>
  <c r="AA47" i="12"/>
  <c r="AA47" i="32"/>
  <c r="EI50" i="25"/>
  <c r="EH50" i="25"/>
  <c r="H46" i="24"/>
  <c r="Z48" i="32"/>
  <c r="H46" i="21"/>
  <c r="E46" i="29"/>
  <c r="EL48" i="28"/>
  <c r="Z48" i="12"/>
  <c r="EM48" i="28"/>
  <c r="H47" i="21"/>
  <c r="EL49" i="28"/>
  <c r="Z49" i="32"/>
  <c r="Z49" i="12"/>
  <c r="EM49" i="28"/>
  <c r="H47" i="24"/>
  <c r="E47" i="29"/>
  <c r="G45" i="29"/>
  <c r="EO47" i="28"/>
  <c r="I45" i="29" s="1"/>
  <c r="EN47" i="28"/>
  <c r="H45" i="29" s="1"/>
  <c r="EH50" i="28"/>
  <c r="EJ50" i="28"/>
  <c r="EI50" i="28"/>
  <c r="X49" i="12"/>
  <c r="EJ49" i="25"/>
  <c r="X49" i="32"/>
  <c r="I51" i="28"/>
  <c r="I51" i="25"/>
  <c r="Y48" i="12"/>
  <c r="Y48" i="32"/>
  <c r="G51" i="10"/>
  <c r="A52" i="10"/>
  <c r="DA52" i="10" s="1"/>
  <c r="B52" i="32"/>
  <c r="AZ51" i="10"/>
  <c r="A52" i="25"/>
  <c r="B53" i="31"/>
  <c r="B52" i="12"/>
  <c r="A52" i="28"/>
  <c r="A50" i="21"/>
  <c r="A52" i="30"/>
  <c r="B50" i="24"/>
  <c r="B50" i="29"/>
  <c r="B54" i="33" l="1"/>
  <c r="B53" i="34"/>
  <c r="I52" i="28"/>
  <c r="I52" i="25"/>
  <c r="EH51" i="28"/>
  <c r="EI51" i="28"/>
  <c r="Y49" i="32"/>
  <c r="Y49" i="12"/>
  <c r="G47" i="29"/>
  <c r="EO49" i="28"/>
  <c r="I47" i="29" s="1"/>
  <c r="EN49" i="28"/>
  <c r="H47" i="29" s="1"/>
  <c r="G52" i="10"/>
  <c r="A53" i="10"/>
  <c r="DA53" i="10" s="1"/>
  <c r="B54" i="31"/>
  <c r="A53" i="30"/>
  <c r="B51" i="29"/>
  <c r="B53" i="12"/>
  <c r="A53" i="28"/>
  <c r="A53" i="25"/>
  <c r="AZ52" i="10"/>
  <c r="B53" i="32"/>
  <c r="A51" i="21"/>
  <c r="B51" i="24"/>
  <c r="EI51" i="25"/>
  <c r="EH51" i="25"/>
  <c r="H48" i="21"/>
  <c r="Z50" i="32"/>
  <c r="E48" i="29"/>
  <c r="Z50" i="12"/>
  <c r="EL50" i="28"/>
  <c r="EM50" i="28"/>
  <c r="H48" i="24"/>
  <c r="AA49" i="12"/>
  <c r="AA49" i="32"/>
  <c r="G46" i="29"/>
  <c r="EN48" i="28"/>
  <c r="H46" i="29" s="1"/>
  <c r="EO48" i="28"/>
  <c r="I46" i="29" s="1"/>
  <c r="AA48" i="32"/>
  <c r="AA48" i="12"/>
  <c r="X50" i="12"/>
  <c r="EJ50" i="25"/>
  <c r="X50" i="32"/>
  <c r="F45" i="29"/>
  <c r="I45" i="21"/>
  <c r="I45" i="24"/>
  <c r="B55" i="33" l="1"/>
  <c r="B54" i="34"/>
  <c r="I53" i="28"/>
  <c r="I53" i="25"/>
  <c r="AA50" i="12"/>
  <c r="AA50" i="32"/>
  <c r="X51" i="32"/>
  <c r="EJ51" i="25"/>
  <c r="X51" i="12"/>
  <c r="A54" i="10"/>
  <c r="DA54" i="10" s="1"/>
  <c r="G53" i="10"/>
  <c r="A54" i="30"/>
  <c r="A52" i="21"/>
  <c r="A54" i="28"/>
  <c r="B52" i="24"/>
  <c r="AZ53" i="10"/>
  <c r="A54" i="25"/>
  <c r="B52" i="29"/>
  <c r="B55" i="31"/>
  <c r="B54" i="32"/>
  <c r="B54" i="12"/>
  <c r="EJ51" i="28"/>
  <c r="EH52" i="25"/>
  <c r="EI52" i="25"/>
  <c r="EJ52" i="28" s="1"/>
  <c r="Y50" i="32"/>
  <c r="Y50" i="12"/>
  <c r="I46" i="21"/>
  <c r="F46" i="29"/>
  <c r="I46" i="24"/>
  <c r="F47" i="29"/>
  <c r="I47" i="24"/>
  <c r="I47" i="21"/>
  <c r="G48" i="29"/>
  <c r="EN50" i="28"/>
  <c r="H48" i="29" s="1"/>
  <c r="EO50" i="28"/>
  <c r="I48" i="29" s="1"/>
  <c r="EH52" i="28"/>
  <c r="EI52" i="28"/>
  <c r="B56" i="33" l="1"/>
  <c r="B55" i="34"/>
  <c r="H50" i="24"/>
  <c r="E50" i="29"/>
  <c r="H50" i="21"/>
  <c r="EL52" i="28"/>
  <c r="Z52" i="12"/>
  <c r="Z52" i="32"/>
  <c r="EM52" i="28"/>
  <c r="G54" i="10"/>
  <c r="A55" i="10"/>
  <c r="DA55" i="10" s="1"/>
  <c r="A55" i="30"/>
  <c r="A53" i="21"/>
  <c r="B55" i="12"/>
  <c r="A55" i="28"/>
  <c r="AZ54" i="10"/>
  <c r="B55" i="32"/>
  <c r="B56" i="31"/>
  <c r="B53" i="29"/>
  <c r="B53" i="24"/>
  <c r="A55" i="25"/>
  <c r="Y51" i="12"/>
  <c r="Y51" i="32"/>
  <c r="EI53" i="25"/>
  <c r="EH53" i="25"/>
  <c r="EJ52" i="25"/>
  <c r="X52" i="32"/>
  <c r="X52" i="12"/>
  <c r="EM51" i="28"/>
  <c r="H49" i="24"/>
  <c r="Z51" i="12"/>
  <c r="Z51" i="32"/>
  <c r="E49" i="29"/>
  <c r="H49" i="21"/>
  <c r="EL51" i="28"/>
  <c r="I54" i="28"/>
  <c r="I54" i="25"/>
  <c r="F48" i="29"/>
  <c r="I48" i="24"/>
  <c r="I48" i="21"/>
  <c r="EH53" i="28"/>
  <c r="EJ53" i="28"/>
  <c r="EI53" i="28"/>
  <c r="B57" i="33" l="1"/>
  <c r="B56" i="34"/>
  <c r="I55" i="28"/>
  <c r="I55" i="25"/>
  <c r="AA52" i="32"/>
  <c r="AA52" i="12"/>
  <c r="EI54" i="25"/>
  <c r="EH54" i="25"/>
  <c r="AA51" i="12"/>
  <c r="AA51" i="32"/>
  <c r="G49" i="29"/>
  <c r="EN51" i="28"/>
  <c r="H49" i="29" s="1"/>
  <c r="EO51" i="28"/>
  <c r="I49" i="29" s="1"/>
  <c r="Z53" i="12"/>
  <c r="EM53" i="28"/>
  <c r="Z53" i="32"/>
  <c r="H51" i="24"/>
  <c r="E51" i="29"/>
  <c r="H51" i="21"/>
  <c r="EL53" i="28"/>
  <c r="EH54" i="28"/>
  <c r="EJ54" i="28"/>
  <c r="EI54" i="28"/>
  <c r="Y52" i="32"/>
  <c r="Y52" i="12"/>
  <c r="EJ53" i="25"/>
  <c r="X53" i="32"/>
  <c r="X53" i="12"/>
  <c r="G55" i="10"/>
  <c r="B57" i="31"/>
  <c r="A54" i="21"/>
  <c r="B54" i="29"/>
  <c r="A56" i="25"/>
  <c r="A56" i="30"/>
  <c r="B54" i="24"/>
  <c r="B56" i="12"/>
  <c r="A56" i="28"/>
  <c r="AZ55" i="10"/>
  <c r="B56" i="32"/>
  <c r="G50" i="29"/>
  <c r="EO52" i="28"/>
  <c r="I50" i="29" s="1"/>
  <c r="EN52" i="28"/>
  <c r="H50" i="29" s="1"/>
  <c r="Y53" i="12" l="1"/>
  <c r="Y53" i="32"/>
  <c r="EL54" i="28"/>
  <c r="EM54" i="28"/>
  <c r="H52" i="21"/>
  <c r="Z54" i="32"/>
  <c r="Z54" i="12"/>
  <c r="E52" i="29"/>
  <c r="H52" i="24"/>
  <c r="AA53" i="12"/>
  <c r="AA53" i="32"/>
  <c r="I50" i="21"/>
  <c r="I50" i="24"/>
  <c r="F50" i="29"/>
  <c r="EI55" i="25"/>
  <c r="EJ55" i="28" s="1"/>
  <c r="EH55" i="25"/>
  <c r="I56" i="28"/>
  <c r="I56" i="25"/>
  <c r="G51" i="29"/>
  <c r="EO53" i="28"/>
  <c r="I51" i="29" s="1"/>
  <c r="EN53" i="28"/>
  <c r="H51" i="29" s="1"/>
  <c r="I49" i="21"/>
  <c r="F49" i="29"/>
  <c r="I49" i="24"/>
  <c r="X54" i="32"/>
  <c r="EJ54" i="25"/>
  <c r="X54" i="12"/>
  <c r="EH55" i="28"/>
  <c r="EI55" i="28"/>
  <c r="I51" i="21" l="1"/>
  <c r="F51" i="29"/>
  <c r="I51" i="24"/>
  <c r="G52" i="29"/>
  <c r="EO54" i="28"/>
  <c r="I52" i="29" s="1"/>
  <c r="EN54" i="28"/>
  <c r="H52" i="29" s="1"/>
  <c r="Y54" i="12"/>
  <c r="Y54" i="32"/>
  <c r="EH56" i="25"/>
  <c r="EI56" i="25"/>
  <c r="EL55" i="28"/>
  <c r="H53" i="24"/>
  <c r="H53" i="21"/>
  <c r="E53" i="29"/>
  <c r="EM55" i="28"/>
  <c r="Z55" i="12"/>
  <c r="Z55" i="32"/>
  <c r="EH56" i="28"/>
  <c r="EJ56" i="28"/>
  <c r="EI56" i="28"/>
  <c r="X55" i="12"/>
  <c r="EJ55" i="25"/>
  <c r="X55" i="32"/>
  <c r="AA54" i="12"/>
  <c r="AA54" i="32"/>
  <c r="I52" i="24" l="1"/>
  <c r="I52" i="21"/>
  <c r="F52" i="29"/>
  <c r="Y55" i="12"/>
  <c r="Y55" i="32"/>
  <c r="EJ56" i="25"/>
  <c r="X56" i="12"/>
  <c r="X56" i="32"/>
  <c r="EL56" i="28"/>
  <c r="H54" i="24"/>
  <c r="Z56" i="32"/>
  <c r="EM56" i="28"/>
  <c r="E54" i="29"/>
  <c r="H54" i="21"/>
  <c r="Z56" i="12"/>
  <c r="G53" i="29"/>
  <c r="EN55" i="28"/>
  <c r="H53" i="29" s="1"/>
  <c r="EO55" i="28"/>
  <c r="I53" i="29" s="1"/>
  <c r="AA55" i="32"/>
  <c r="AA55" i="12"/>
  <c r="G54" i="29" l="1"/>
  <c r="EN56" i="28"/>
  <c r="H54" i="29" s="1"/>
  <c r="EO56" i="28"/>
  <c r="I54" i="29" s="1"/>
  <c r="Y56" i="12"/>
  <c r="Y56" i="32"/>
  <c r="I53" i="21"/>
  <c r="I53" i="24"/>
  <c r="F53" i="29"/>
  <c r="AA56" i="12"/>
  <c r="AA56" i="32"/>
  <c r="F54" i="29" l="1"/>
  <c r="I54" i="21"/>
  <c r="I54" i="24"/>
  <c r="P3" i="34"/>
  <c r="CI13" i="10"/>
  <c r="CI11" i="10"/>
  <c r="CI7" i="10"/>
  <c r="CJ7" i="10" s="1"/>
  <c r="CI8" i="10"/>
  <c r="CJ8" i="10" s="1"/>
  <c r="CI12" i="10"/>
  <c r="N3" i="34"/>
  <c r="CI10" i="10"/>
  <c r="CI5" i="10"/>
  <c r="CI6" i="10"/>
  <c r="CJ6" i="10" s="1"/>
  <c r="N7" i="34" s="1"/>
  <c r="CI14" i="10"/>
  <c r="CI9" i="10"/>
  <c r="CJ9" i="10" s="1"/>
  <c r="N10" i="34" s="1"/>
  <c r="CI15" i="10"/>
  <c r="CJ15" i="10" s="1"/>
  <c r="N16" i="34" s="1"/>
  <c r="CJ3" i="10"/>
  <c r="N4" i="34" s="1"/>
  <c r="CK3" i="10"/>
  <c r="O4" i="34" s="1"/>
  <c r="CJ12" i="10"/>
  <c r="N13" i="34" s="1"/>
  <c r="CJ14" i="10"/>
  <c r="N15" i="34" s="1"/>
  <c r="CJ11" i="10"/>
  <c r="N12" i="34" s="1"/>
  <c r="CI3" i="10"/>
  <c r="M4" i="34" s="1"/>
  <c r="CJ13" i="10"/>
  <c r="N14" i="34" s="1"/>
  <c r="CJ10" i="10"/>
  <c r="N11" i="34" s="1"/>
  <c r="CK1" i="10"/>
  <c r="O3" i="34" s="1"/>
  <c r="CL3" i="10"/>
  <c r="P4" i="34" s="1"/>
  <c r="N9" i="34" l="1"/>
  <c r="CJ5" i="10"/>
  <c r="N8" i="34"/>
  <c r="N6" i="34" l="1"/>
  <c r="CL5" i="10"/>
  <c r="CL12" i="10" l="1"/>
  <c r="CL13" i="10"/>
  <c r="CL11" i="10"/>
  <c r="CL7" i="10"/>
  <c r="CL10" i="10"/>
  <c r="CL14" i="10"/>
  <c r="P6" i="34"/>
  <c r="CL9" i="10"/>
  <c r="CL8" i="10"/>
  <c r="CL15" i="10"/>
  <c r="CL6" i="10"/>
  <c r="CM5" i="10"/>
  <c r="P8" i="34" l="1"/>
  <c r="CM7" i="10"/>
  <c r="P12" i="34"/>
  <c r="CM11" i="10"/>
  <c r="CM9" i="10"/>
  <c r="P10" i="34"/>
  <c r="P15" i="34"/>
  <c r="CM14" i="10"/>
  <c r="P14" i="34"/>
  <c r="CM13" i="10"/>
  <c r="AJ1" i="10"/>
  <c r="M6" i="34"/>
  <c r="AW1" i="10"/>
  <c r="H33" i="14" s="1"/>
  <c r="M6" i="32"/>
  <c r="CN5" i="10"/>
  <c r="M6" i="12" s="1"/>
  <c r="CP5" i="10"/>
  <c r="P7" i="34"/>
  <c r="CM6" i="10"/>
  <c r="P16" i="34"/>
  <c r="CM15" i="10"/>
  <c r="P9" i="34"/>
  <c r="CM8" i="10"/>
  <c r="P11" i="34"/>
  <c r="CM10" i="10"/>
  <c r="P13" i="34"/>
  <c r="CM12" i="10"/>
  <c r="M11" i="34" l="1"/>
  <c r="CO10" i="10"/>
  <c r="F9" i="21" s="1"/>
  <c r="CP10" i="10"/>
  <c r="CS10" i="10" s="1"/>
  <c r="M11" i="32"/>
  <c r="CN10" i="10"/>
  <c r="M11" i="12" s="1"/>
  <c r="CS5" i="10"/>
  <c r="CQ5" i="10"/>
  <c r="M15" i="34"/>
  <c r="CO14" i="10"/>
  <c r="F13" i="21" s="1"/>
  <c r="M15" i="32"/>
  <c r="CN14" i="10"/>
  <c r="M15" i="12" s="1"/>
  <c r="CP14" i="10"/>
  <c r="CS14" i="10" s="1"/>
  <c r="CO15" i="10"/>
  <c r="F14" i="21" s="1"/>
  <c r="M16" i="32"/>
  <c r="M16" i="34"/>
  <c r="CN15" i="10"/>
  <c r="M16" i="12" s="1"/>
  <c r="CP15" i="10"/>
  <c r="CS15" i="10" s="1"/>
  <c r="M12" i="32"/>
  <c r="M12" i="34"/>
  <c r="CO11" i="10"/>
  <c r="F10" i="21" s="1"/>
  <c r="CN11" i="10"/>
  <c r="M12" i="12" s="1"/>
  <c r="CP11" i="10"/>
  <c r="CS11" i="10" s="1"/>
  <c r="CO12" i="10"/>
  <c r="F11" i="21" s="1"/>
  <c r="M13" i="32"/>
  <c r="M13" i="34"/>
  <c r="CN12" i="10"/>
  <c r="M13" i="12" s="1"/>
  <c r="CP12" i="10"/>
  <c r="CS12" i="10" s="1"/>
  <c r="M9" i="32"/>
  <c r="CO8" i="10"/>
  <c r="F7" i="21" s="1"/>
  <c r="M9" i="34"/>
  <c r="CP8" i="10"/>
  <c r="CS8" i="10" s="1"/>
  <c r="CN8" i="10"/>
  <c r="M9" i="12" s="1"/>
  <c r="CL73" i="10"/>
  <c r="F28" i="14" s="1"/>
  <c r="M7" i="32"/>
  <c r="M7" i="34"/>
  <c r="CO6" i="10"/>
  <c r="F5" i="21" s="1"/>
  <c r="CP6" i="10"/>
  <c r="CS6" i="10" s="1"/>
  <c r="CN6" i="10"/>
  <c r="M7" i="12" s="1"/>
  <c r="M14" i="32"/>
  <c r="CO13" i="10"/>
  <c r="F12" i="21" s="1"/>
  <c r="CN13" i="10"/>
  <c r="M14" i="12" s="1"/>
  <c r="CP13" i="10"/>
  <c r="CS13" i="10" s="1"/>
  <c r="M14" i="34"/>
  <c r="M8" i="32"/>
  <c r="M8" i="34"/>
  <c r="CO7" i="10"/>
  <c r="F6" i="21" s="1"/>
  <c r="CN7" i="10"/>
  <c r="M8" i="12" s="1"/>
  <c r="CP7" i="10"/>
  <c r="CS7" i="10" s="1"/>
  <c r="CO9" i="10"/>
  <c r="F8" i="21" s="1"/>
  <c r="M10" i="34"/>
  <c r="CN9" i="10"/>
  <c r="M10" i="12" s="1"/>
  <c r="M10" i="32"/>
  <c r="CP9" i="10"/>
  <c r="CS9" i="10" s="1"/>
  <c r="EN9" i="28" l="1"/>
  <c r="H7" i="29" s="1"/>
  <c r="EO14" i="28"/>
  <c r="I12" i="29" s="1"/>
  <c r="EO9" i="28"/>
  <c r="I7" i="29" s="1"/>
  <c r="CQ8" i="10"/>
  <c r="N9" i="32" s="1"/>
  <c r="CQ12" i="10"/>
  <c r="N13" i="12" s="1"/>
  <c r="CQ10" i="10"/>
  <c r="N11" i="32" s="1"/>
  <c r="EO8" i="28"/>
  <c r="I6" i="29" s="1"/>
  <c r="EN14" i="28"/>
  <c r="H12" i="29" s="1"/>
  <c r="CQ15" i="10"/>
  <c r="N16" i="12" s="1"/>
  <c r="EN11" i="28"/>
  <c r="H9" i="29" s="1"/>
  <c r="CQ75" i="10"/>
  <c r="CQ74" i="10"/>
  <c r="CU6" i="10"/>
  <c r="CT6" i="10"/>
  <c r="CQ6" i="10"/>
  <c r="CU14" i="10"/>
  <c r="CT14" i="10"/>
  <c r="CU13" i="10"/>
  <c r="CT13" i="10"/>
  <c r="EO13" i="28"/>
  <c r="I11" i="29" s="1"/>
  <c r="CT15" i="10"/>
  <c r="CU15" i="10"/>
  <c r="EN16" i="28"/>
  <c r="H14" i="29" s="1"/>
  <c r="EN15" i="28"/>
  <c r="H13" i="29" s="1"/>
  <c r="EO11" i="28"/>
  <c r="I9" i="29" s="1"/>
  <c r="EO7" i="28"/>
  <c r="I5" i="29" s="1"/>
  <c r="CT11" i="10"/>
  <c r="CU11" i="10"/>
  <c r="CT5" i="10"/>
  <c r="CQ73" i="10"/>
  <c r="I28" i="14" s="1"/>
  <c r="EO10" i="28"/>
  <c r="I8" i="29" s="1"/>
  <c r="EN8" i="28"/>
  <c r="H6" i="29" s="1"/>
  <c r="CQ7" i="10"/>
  <c r="CU8" i="10"/>
  <c r="CT8" i="10"/>
  <c r="EN13" i="28"/>
  <c r="H11" i="29" s="1"/>
  <c r="CQ11" i="10"/>
  <c r="EO16" i="28"/>
  <c r="I14" i="29" s="1"/>
  <c r="EO15" i="28"/>
  <c r="I13" i="29" s="1"/>
  <c r="CQ14" i="10"/>
  <c r="CU9" i="10"/>
  <c r="CT9" i="10"/>
  <c r="CQ9" i="10"/>
  <c r="EN10" i="28"/>
  <c r="H8" i="29" s="1"/>
  <c r="CU7" i="10"/>
  <c r="CT7" i="10"/>
  <c r="CQ13" i="10"/>
  <c r="EN7" i="28"/>
  <c r="H5" i="29" s="1"/>
  <c r="CU12" i="10"/>
  <c r="CT12" i="10"/>
  <c r="EO12" i="28"/>
  <c r="I10" i="29" s="1"/>
  <c r="EN12" i="28"/>
  <c r="H10" i="29" s="1"/>
  <c r="N6" i="12"/>
  <c r="N6" i="32"/>
  <c r="CU10" i="10"/>
  <c r="CT10" i="10"/>
  <c r="N13" i="32" l="1"/>
  <c r="CX16" i="10"/>
  <c r="N11" i="12"/>
  <c r="N16" i="32"/>
  <c r="N9" i="12"/>
  <c r="N15" i="32"/>
  <c r="N15" i="12"/>
  <c r="AA16" i="32"/>
  <c r="Y16" i="32"/>
  <c r="AA16" i="12"/>
  <c r="Y16" i="12"/>
  <c r="CV15" i="10"/>
  <c r="CW15" i="10" s="1"/>
  <c r="O7" i="32"/>
  <c r="E5" i="24"/>
  <c r="CS74" i="10"/>
  <c r="O7" i="12"/>
  <c r="Q7" i="34"/>
  <c r="CT60" i="10"/>
  <c r="CX6" i="10"/>
  <c r="AA13" i="12"/>
  <c r="Y13" i="32"/>
  <c r="AA13" i="32"/>
  <c r="Y13" i="12"/>
  <c r="CV12" i="10"/>
  <c r="CW12" i="10" s="1"/>
  <c r="Y8" i="32"/>
  <c r="Y8" i="12"/>
  <c r="AA8" i="12"/>
  <c r="AA8" i="32"/>
  <c r="CV7" i="10"/>
  <c r="CW7" i="10" s="1"/>
  <c r="E7" i="24"/>
  <c r="O9" i="12"/>
  <c r="Q9" i="34"/>
  <c r="O9" i="32"/>
  <c r="CX8" i="10"/>
  <c r="E14" i="24"/>
  <c r="O16" i="32"/>
  <c r="O16" i="12"/>
  <c r="CX15" i="10"/>
  <c r="Q16" i="34"/>
  <c r="Q14" i="34"/>
  <c r="E12" i="24"/>
  <c r="O14" i="32"/>
  <c r="CX13" i="10"/>
  <c r="O14" i="12"/>
  <c r="O15" i="12"/>
  <c r="O15" i="32"/>
  <c r="E13" i="24"/>
  <c r="Q15" i="34"/>
  <c r="CX14" i="10"/>
  <c r="Y7" i="32"/>
  <c r="AA7" i="12"/>
  <c r="AA7" i="32"/>
  <c r="Y7" i="12"/>
  <c r="CQ72" i="10"/>
  <c r="I29" i="14" s="1"/>
  <c r="CV6" i="10"/>
  <c r="CW6" i="10" s="1"/>
  <c r="Q13" i="34"/>
  <c r="O13" i="32"/>
  <c r="E11" i="24"/>
  <c r="CX12" i="10"/>
  <c r="O13" i="12"/>
  <c r="O10" i="32"/>
  <c r="Q10" i="34"/>
  <c r="E8" i="24"/>
  <c r="O10" i="12"/>
  <c r="CX9" i="10"/>
  <c r="Y9" i="12"/>
  <c r="AA9" i="32"/>
  <c r="Y9" i="32"/>
  <c r="AA9" i="12"/>
  <c r="CV8" i="10"/>
  <c r="CW8" i="10" s="1"/>
  <c r="Y12" i="32"/>
  <c r="AA12" i="32"/>
  <c r="AA12" i="12"/>
  <c r="Y12" i="12"/>
  <c r="CV11" i="10"/>
  <c r="CW11" i="10" s="1"/>
  <c r="Y14" i="12"/>
  <c r="Y14" i="32"/>
  <c r="AA14" i="32"/>
  <c r="AA14" i="12"/>
  <c r="CV13" i="10"/>
  <c r="CW13" i="10" s="1"/>
  <c r="AA15" i="32"/>
  <c r="Y15" i="12"/>
  <c r="AA15" i="12"/>
  <c r="Y15" i="32"/>
  <c r="CV14" i="10"/>
  <c r="CW14" i="10" s="1"/>
  <c r="O8" i="12"/>
  <c r="E6" i="24"/>
  <c r="O8" i="32"/>
  <c r="CX7" i="10"/>
  <c r="Q8" i="34"/>
  <c r="O11" i="32"/>
  <c r="O11" i="12"/>
  <c r="E9" i="24"/>
  <c r="CX10" i="10"/>
  <c r="Q11" i="34"/>
  <c r="Y11" i="32"/>
  <c r="AA11" i="12"/>
  <c r="Y11" i="12"/>
  <c r="AA11" i="32"/>
  <c r="CV10" i="10"/>
  <c r="CW10" i="10" s="1"/>
  <c r="N14" i="32"/>
  <c r="N14" i="12"/>
  <c r="N10" i="32"/>
  <c r="N10" i="12"/>
  <c r="AA10" i="12"/>
  <c r="AA10" i="32"/>
  <c r="Y10" i="32"/>
  <c r="Y10" i="12"/>
  <c r="CV9" i="10"/>
  <c r="CW9" i="10" s="1"/>
  <c r="N12" i="32"/>
  <c r="N12" i="12"/>
  <c r="N8" i="32"/>
  <c r="N8" i="12"/>
  <c r="Q6" i="34"/>
  <c r="O6" i="12"/>
  <c r="O6" i="32"/>
  <c r="O12" i="12"/>
  <c r="E10" i="24"/>
  <c r="O12" i="32"/>
  <c r="Q12" i="34"/>
  <c r="CX11" i="10"/>
  <c r="N7" i="32"/>
  <c r="N7" i="12"/>
  <c r="CY16" i="10" l="1"/>
  <c r="W17" i="12"/>
  <c r="G15" i="24" s="1"/>
  <c r="W17" i="32"/>
  <c r="Q8" i="33"/>
  <c r="R8" i="33"/>
  <c r="T8" i="33"/>
  <c r="S8" i="33"/>
  <c r="P8" i="33"/>
  <c r="K15" i="33"/>
  <c r="N15" i="33"/>
  <c r="Q15" i="33"/>
  <c r="DP13" i="10"/>
  <c r="W15" i="33" s="1"/>
  <c r="T15" i="33"/>
  <c r="M15" i="33"/>
  <c r="S15" i="33"/>
  <c r="DO13" i="10"/>
  <c r="V15" i="33" s="1"/>
  <c r="P15" i="33"/>
  <c r="L15" i="33"/>
  <c r="R15" i="33"/>
  <c r="DN13" i="10"/>
  <c r="U15" i="33" s="1"/>
  <c r="DO12" i="10"/>
  <c r="V14" i="33" s="1"/>
  <c r="R14" i="33"/>
  <c r="K14" i="33"/>
  <c r="DN12" i="10"/>
  <c r="U14" i="33" s="1"/>
  <c r="T14" i="33"/>
  <c r="DP12" i="10"/>
  <c r="W14" i="33" s="1"/>
  <c r="N14" i="33"/>
  <c r="Q14" i="33"/>
  <c r="P14" i="33"/>
  <c r="S14" i="33"/>
  <c r="M14" i="33"/>
  <c r="L14" i="33"/>
  <c r="K17" i="33"/>
  <c r="M17" i="33"/>
  <c r="DP15" i="10"/>
  <c r="W17" i="33" s="1"/>
  <c r="DO15" i="10"/>
  <c r="V17" i="33" s="1"/>
  <c r="L17" i="33"/>
  <c r="T17" i="33"/>
  <c r="S17" i="33"/>
  <c r="R17" i="33"/>
  <c r="DN15" i="10"/>
  <c r="U17" i="33" s="1"/>
  <c r="P17" i="33"/>
  <c r="N17" i="33"/>
  <c r="Q17" i="33"/>
  <c r="M16" i="33"/>
  <c r="L16" i="33"/>
  <c r="DO14" i="10"/>
  <c r="V16" i="33" s="1"/>
  <c r="N16" i="33"/>
  <c r="K16" i="33"/>
  <c r="DN14" i="10"/>
  <c r="U16" i="33" s="1"/>
  <c r="T16" i="33"/>
  <c r="DP14" i="10"/>
  <c r="W16" i="33" s="1"/>
  <c r="R16" i="33"/>
  <c r="Q16" i="33"/>
  <c r="P16" i="33"/>
  <c r="S16" i="33"/>
  <c r="DN8" i="10"/>
  <c r="U10" i="33" s="1"/>
  <c r="P10" i="33"/>
  <c r="N10" i="33"/>
  <c r="DP8" i="10"/>
  <c r="W10" i="33" s="1"/>
  <c r="DO8" i="10"/>
  <c r="V10" i="33" s="1"/>
  <c r="Q10" i="33"/>
  <c r="T10" i="33"/>
  <c r="S10" i="33"/>
  <c r="R10" i="33"/>
  <c r="L10" i="33"/>
  <c r="DN9" i="10"/>
  <c r="U11" i="33" s="1"/>
  <c r="P11" i="33"/>
  <c r="N11" i="33"/>
  <c r="T11" i="33"/>
  <c r="DO9" i="10"/>
  <c r="V11" i="33" s="1"/>
  <c r="Q11" i="33"/>
  <c r="S11" i="33"/>
  <c r="DP9" i="10"/>
  <c r="W11" i="33" s="1"/>
  <c r="R11" i="33"/>
  <c r="L11" i="33"/>
  <c r="M11" i="33"/>
  <c r="DN10" i="10"/>
  <c r="U12" i="33" s="1"/>
  <c r="P12" i="33"/>
  <c r="R12" i="33"/>
  <c r="Q12" i="33"/>
  <c r="K12" i="33"/>
  <c r="T12" i="33"/>
  <c r="S12" i="33"/>
  <c r="DO10" i="10"/>
  <c r="V12" i="33" s="1"/>
  <c r="DP10" i="10"/>
  <c r="W12" i="33" s="1"/>
  <c r="M12" i="33"/>
  <c r="P13" i="33"/>
  <c r="DP11" i="10"/>
  <c r="W13" i="33" s="1"/>
  <c r="Q13" i="33"/>
  <c r="N13" i="33"/>
  <c r="DN11" i="10"/>
  <c r="U13" i="33" s="1"/>
  <c r="R13" i="33"/>
  <c r="K13" i="33"/>
  <c r="DO11" i="10"/>
  <c r="V13" i="33" s="1"/>
  <c r="S13" i="33"/>
  <c r="T13" i="33"/>
  <c r="J13" i="33"/>
  <c r="L13" i="33"/>
  <c r="DD6" i="10"/>
  <c r="K8" i="33" s="1"/>
  <c r="DE6" i="10"/>
  <c r="L8" i="33" s="1"/>
  <c r="DN6" i="10"/>
  <c r="U8" i="33" s="1"/>
  <c r="DG6" i="10"/>
  <c r="N8" i="33" s="1"/>
  <c r="DO6" i="10"/>
  <c r="V8" i="33" s="1"/>
  <c r="DC6" i="10"/>
  <c r="J8" i="33" s="1"/>
  <c r="DP6" i="10"/>
  <c r="W8" i="33" s="1"/>
  <c r="DF6" i="10"/>
  <c r="M8" i="33" s="1"/>
  <c r="DP7" i="10"/>
  <c r="W9" i="33" s="1"/>
  <c r="DO7" i="10"/>
  <c r="V9" i="33" s="1"/>
  <c r="Q9" i="33"/>
  <c r="J9" i="33"/>
  <c r="T9" i="33"/>
  <c r="S9" i="33"/>
  <c r="R9" i="33"/>
  <c r="L9" i="33"/>
  <c r="K9" i="33"/>
  <c r="P9" i="33"/>
  <c r="N9" i="33"/>
  <c r="M9" i="33"/>
  <c r="DN7" i="10"/>
  <c r="U9" i="33" s="1"/>
  <c r="M13" i="33"/>
  <c r="M10" i="33"/>
  <c r="J10" i="33"/>
  <c r="K10" i="33"/>
  <c r="J12" i="33"/>
  <c r="N12" i="33"/>
  <c r="L12" i="33"/>
  <c r="K11" i="33"/>
  <c r="J11" i="33"/>
  <c r="W12" i="32"/>
  <c r="W12" i="12"/>
  <c r="G10" i="24" s="1"/>
  <c r="CY11" i="10"/>
  <c r="R10" i="34"/>
  <c r="AA11" i="33"/>
  <c r="P10" i="32"/>
  <c r="I8" i="21"/>
  <c r="F8" i="29"/>
  <c r="I8" i="24"/>
  <c r="I9" i="21"/>
  <c r="I9" i="24"/>
  <c r="F9" i="29"/>
  <c r="W8" i="32"/>
  <c r="W8" i="12"/>
  <c r="G6" i="24" s="1"/>
  <c r="CY7" i="10"/>
  <c r="P15" i="32"/>
  <c r="AA16" i="33"/>
  <c r="R15" i="34"/>
  <c r="I10" i="21"/>
  <c r="F10" i="29"/>
  <c r="I10" i="24"/>
  <c r="I7" i="21"/>
  <c r="F7" i="29"/>
  <c r="I7" i="24"/>
  <c r="CY9" i="10"/>
  <c r="W10" i="12"/>
  <c r="G8" i="24" s="1"/>
  <c r="W10" i="32"/>
  <c r="W15" i="32"/>
  <c r="W15" i="12"/>
  <c r="G13" i="24" s="1"/>
  <c r="CY14" i="10"/>
  <c r="AA9" i="33"/>
  <c r="P8" i="32"/>
  <c r="R8" i="34"/>
  <c r="AA12" i="33"/>
  <c r="R11" i="34"/>
  <c r="P11" i="32"/>
  <c r="P14" i="32"/>
  <c r="AA15" i="33"/>
  <c r="R14" i="34"/>
  <c r="R13" i="34"/>
  <c r="P13" i="32"/>
  <c r="AA14" i="33"/>
  <c r="I11" i="21"/>
  <c r="F11" i="29"/>
  <c r="I11" i="24"/>
  <c r="AA17" i="33"/>
  <c r="P16" i="32"/>
  <c r="R16" i="34"/>
  <c r="I13" i="21"/>
  <c r="F13" i="29"/>
  <c r="I13" i="24"/>
  <c r="I12" i="24"/>
  <c r="F12" i="29"/>
  <c r="I12" i="21"/>
  <c r="P12" i="32"/>
  <c r="AA13" i="33"/>
  <c r="R12" i="34"/>
  <c r="AA8" i="33"/>
  <c r="R7" i="34"/>
  <c r="P7" i="32"/>
  <c r="CQ70" i="10"/>
  <c r="CQ66" i="10"/>
  <c r="C22" i="14" s="1"/>
  <c r="W15" i="22" s="1"/>
  <c r="L6" i="22" s="1"/>
  <c r="L18" i="22" s="1"/>
  <c r="CW76" i="10"/>
  <c r="CQ61" i="10"/>
  <c r="C17" i="14" s="1"/>
  <c r="CQ71" i="10"/>
  <c r="C27" i="14" s="1"/>
  <c r="CQ64" i="10"/>
  <c r="C20" i="14" s="1"/>
  <c r="W13" i="22" s="1"/>
  <c r="J6" i="22" s="1"/>
  <c r="J18" i="22" s="1"/>
  <c r="CQ67" i="10"/>
  <c r="C23" i="14" s="1"/>
  <c r="W16" i="22" s="1"/>
  <c r="M6" i="22" s="1"/>
  <c r="M18" i="22" s="1"/>
  <c r="CQ62" i="10"/>
  <c r="C18" i="14" s="1"/>
  <c r="W11" i="22" s="1"/>
  <c r="H6" i="22" s="1"/>
  <c r="CQ68" i="10"/>
  <c r="C24" i="14" s="1"/>
  <c r="W17" i="22" s="1"/>
  <c r="N6" i="22" s="1"/>
  <c r="CQ63" i="10"/>
  <c r="C19" i="14" s="1"/>
  <c r="W12" i="22" s="1"/>
  <c r="I6" i="22" s="1"/>
  <c r="I18" i="22" s="1"/>
  <c r="CQ69" i="10"/>
  <c r="C25" i="14" s="1"/>
  <c r="W18" i="22" s="1"/>
  <c r="O6" i="22" s="1"/>
  <c r="CQ60" i="10"/>
  <c r="C16" i="14" s="1"/>
  <c r="CQ65" i="10"/>
  <c r="C21" i="14" s="1"/>
  <c r="W14" i="22" s="1"/>
  <c r="K6" i="22" s="1"/>
  <c r="K18" i="22" s="1"/>
  <c r="I5" i="21"/>
  <c r="I5" i="24"/>
  <c r="F5" i="29"/>
  <c r="CY13" i="10"/>
  <c r="W14" i="32"/>
  <c r="W14" i="12"/>
  <c r="G12" i="24" s="1"/>
  <c r="F6" i="29"/>
  <c r="I6" i="21"/>
  <c r="I6" i="24"/>
  <c r="W7" i="32"/>
  <c r="CY6" i="10"/>
  <c r="W7" i="12"/>
  <c r="G5" i="24" s="1"/>
  <c r="W13" i="12"/>
  <c r="G11" i="24" s="1"/>
  <c r="CY12" i="10"/>
  <c r="W13" i="32"/>
  <c r="W11" i="32"/>
  <c r="W11" i="12"/>
  <c r="G9" i="24" s="1"/>
  <c r="CY10" i="10"/>
  <c r="P9" i="32"/>
  <c r="R9" i="34"/>
  <c r="AA10" i="33"/>
  <c r="CY15" i="10"/>
  <c r="W16" i="12"/>
  <c r="G14" i="24" s="1"/>
  <c r="W16" i="32"/>
  <c r="CY8" i="10"/>
  <c r="W9" i="32"/>
  <c r="W9" i="12"/>
  <c r="G7" i="24" s="1"/>
  <c r="I14" i="24"/>
  <c r="F14" i="29"/>
  <c r="I14" i="21"/>
  <c r="S17" i="34" l="1"/>
  <c r="Q17" i="32"/>
  <c r="AB18" i="33"/>
  <c r="J16" i="33"/>
  <c r="DH14" i="10"/>
  <c r="J17" i="33"/>
  <c r="DH15" i="10"/>
  <c r="J14" i="33"/>
  <c r="DH12" i="10"/>
  <c r="DS14" i="10"/>
  <c r="DS12" i="10"/>
  <c r="DS13" i="10"/>
  <c r="J15" i="33"/>
  <c r="DH13" i="10"/>
  <c r="DS15" i="10"/>
  <c r="DS10" i="10"/>
  <c r="DS7" i="10"/>
  <c r="DS6" i="10"/>
  <c r="DH11" i="10"/>
  <c r="DS9" i="10"/>
  <c r="DS8" i="10"/>
  <c r="DH7" i="10"/>
  <c r="DH6" i="10"/>
  <c r="DS11" i="10"/>
  <c r="DH10" i="10"/>
  <c r="DH9" i="10"/>
  <c r="DH8" i="10"/>
  <c r="W10" i="22"/>
  <c r="G6" i="22" s="1"/>
  <c r="D16" i="22" s="1"/>
  <c r="Q16" i="32"/>
  <c r="AB17" i="33"/>
  <c r="S16" i="34"/>
  <c r="S11" i="34"/>
  <c r="AB12" i="33"/>
  <c r="Q11" i="32"/>
  <c r="S13" i="34"/>
  <c r="AB14" i="33"/>
  <c r="Q13" i="32"/>
  <c r="O18" i="22"/>
  <c r="C6" i="22"/>
  <c r="C18" i="22" s="1"/>
  <c r="Q8" i="32"/>
  <c r="AB9" i="33"/>
  <c r="S8" i="34"/>
  <c r="Q12" i="32"/>
  <c r="S12" i="34"/>
  <c r="AB13" i="33"/>
  <c r="AB8" i="33"/>
  <c r="Q7" i="32"/>
  <c r="S7" i="34"/>
  <c r="D21" i="14"/>
  <c r="D18" i="14"/>
  <c r="D17" i="14"/>
  <c r="D19" i="14"/>
  <c r="D20" i="14"/>
  <c r="C26" i="14"/>
  <c r="D16" i="14"/>
  <c r="D22" i="14"/>
  <c r="D23" i="14"/>
  <c r="S9" i="34"/>
  <c r="AB10" i="33"/>
  <c r="Q9" i="32"/>
  <c r="Q15" i="32"/>
  <c r="S15" i="34"/>
  <c r="AB16" i="33"/>
  <c r="D17" i="22"/>
  <c r="H18" i="22"/>
  <c r="Q14" i="32"/>
  <c r="S14" i="34"/>
  <c r="AB15" i="33"/>
  <c r="N18" i="22"/>
  <c r="D6" i="22"/>
  <c r="Q10" i="32"/>
  <c r="S10" i="34"/>
  <c r="AB11" i="33"/>
  <c r="Z17" i="33" l="1"/>
  <c r="V16" i="32"/>
  <c r="V16" i="12"/>
  <c r="U16" i="34"/>
  <c r="U14" i="34"/>
  <c r="V14" i="12"/>
  <c r="Z15" i="33"/>
  <c r="V14" i="32"/>
  <c r="Z16" i="33"/>
  <c r="V15" i="32"/>
  <c r="U15" i="34"/>
  <c r="V15" i="12"/>
  <c r="O17" i="33"/>
  <c r="T16" i="34"/>
  <c r="U16" i="32"/>
  <c r="U16" i="12"/>
  <c r="T14" i="34"/>
  <c r="U14" i="12"/>
  <c r="O15" i="33"/>
  <c r="U14" i="32"/>
  <c r="U13" i="34"/>
  <c r="V13" i="12"/>
  <c r="Z14" i="33"/>
  <c r="V13" i="32"/>
  <c r="T13" i="34"/>
  <c r="O14" i="33"/>
  <c r="U13" i="12"/>
  <c r="U13" i="32"/>
  <c r="O16" i="33"/>
  <c r="T15" i="34"/>
  <c r="U15" i="32"/>
  <c r="U15" i="12"/>
  <c r="O8" i="33"/>
  <c r="T7" i="34"/>
  <c r="U7" i="32"/>
  <c r="U7" i="12"/>
  <c r="O12" i="33"/>
  <c r="T11" i="34"/>
  <c r="U11" i="32"/>
  <c r="U11" i="12"/>
  <c r="T10" i="34"/>
  <c r="U10" i="32"/>
  <c r="U10" i="12"/>
  <c r="O11" i="33"/>
  <c r="O9" i="33"/>
  <c r="U8" i="12"/>
  <c r="U8" i="32"/>
  <c r="T8" i="34"/>
  <c r="U10" i="34"/>
  <c r="V10" i="12"/>
  <c r="Z11" i="33"/>
  <c r="V10" i="32"/>
  <c r="Z8" i="33"/>
  <c r="V7" i="32"/>
  <c r="U7" i="34"/>
  <c r="V7" i="12"/>
  <c r="Z9" i="33"/>
  <c r="V8" i="32"/>
  <c r="U8" i="34"/>
  <c r="V8" i="12"/>
  <c r="U9" i="34"/>
  <c r="V9" i="12"/>
  <c r="Z10" i="33"/>
  <c r="V9" i="32"/>
  <c r="O13" i="33"/>
  <c r="U12" i="32"/>
  <c r="T12" i="34"/>
  <c r="U12" i="12"/>
  <c r="T9" i="34"/>
  <c r="O10" i="33"/>
  <c r="U9" i="12"/>
  <c r="U9" i="32"/>
  <c r="Z12" i="33"/>
  <c r="V11" i="32"/>
  <c r="U11" i="34"/>
  <c r="V11" i="12"/>
  <c r="Z13" i="33"/>
  <c r="V12" i="32"/>
  <c r="U12" i="34"/>
  <c r="V12" i="12"/>
  <c r="DS61" i="10"/>
  <c r="I18" i="14" s="1"/>
  <c r="DS63" i="10"/>
  <c r="I22" i="14" s="1"/>
  <c r="J22" i="14" s="1"/>
  <c r="DS60" i="10"/>
  <c r="I16" i="14" s="1"/>
  <c r="DS62" i="10"/>
  <c r="I20" i="14" s="1"/>
  <c r="DH62" i="10"/>
  <c r="DH63" i="10"/>
  <c r="DH61" i="10"/>
  <c r="F18" i="14" s="1"/>
  <c r="DH60" i="10"/>
  <c r="F16" i="14" s="1"/>
  <c r="C28" i="14"/>
  <c r="E33" i="14"/>
  <c r="W9" i="22"/>
  <c r="F6" i="22" s="1"/>
  <c r="F18" i="22" s="1"/>
  <c r="G18" i="22"/>
  <c r="D27" i="14"/>
  <c r="D26" i="14"/>
  <c r="D25" i="14"/>
  <c r="D24" i="14"/>
  <c r="C32" i="14"/>
  <c r="D18" i="22"/>
  <c r="F30" i="14" l="1"/>
  <c r="J16" i="14"/>
  <c r="J18" i="14"/>
  <c r="J20" i="14"/>
  <c r="B6" i="22"/>
  <c r="B18" i="22" s="1"/>
  <c r="E6" i="22" l="1"/>
  <c r="E18" i="22" s="1"/>
  <c r="P18" i="22" s="1"/>
  <c r="P6" i="22" l="1"/>
  <c r="C29" i="14" s="1"/>
  <c r="J19" i="22"/>
  <c r="G19" i="22"/>
  <c r="I19" i="22"/>
  <c r="H19" i="22"/>
  <c r="N19" i="22"/>
  <c r="K19" i="22"/>
  <c r="M19" i="22"/>
  <c r="O19" i="22"/>
  <c r="F19" i="22"/>
  <c r="L19" i="22"/>
  <c r="R18" i="22"/>
  <c r="S18" i="22" s="1"/>
  <c r="Q6" i="22" l="1"/>
  <c r="C30" i="14" s="1"/>
  <c r="P19" i="22"/>
  <c r="T18" i="22"/>
  <c r="C31" i="14" s="1"/>
  <c r="F20" i="14"/>
  <c r="F22" i="14"/>
  <c r="G18" i="14" l="1"/>
  <c r="G16" i="14"/>
  <c r="G20" i="14"/>
  <c r="G22" i="14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aaa</author>
  </authors>
  <commentList>
    <comment ref="CE5" authorId="0" shapeId="0" xr:uid="{00000000-0006-0000-0100-000001000000}">
      <text>
        <r>
          <rPr>
            <b/>
            <sz val="8"/>
            <color indexed="10"/>
            <rFont val="MS Sans Serif"/>
            <family val="2"/>
            <charset val="222"/>
          </rPr>
          <t>คะแนนเต็มเฉลี่ยจาก</t>
        </r>
        <r>
          <rPr>
            <sz val="8"/>
            <color indexed="81"/>
            <rFont val="MS Sans Serif"/>
            <family val="2"/>
            <charset val="222"/>
          </rPr>
          <t xml:space="preserve">
การบันทึกคุณลักษณะ</t>
        </r>
        <r>
          <rPr>
            <b/>
            <sz val="8"/>
            <color indexed="10"/>
            <rFont val="MS Sans Serif"/>
            <family val="2"/>
            <charset val="222"/>
          </rPr>
          <t>หลัง</t>
        </r>
      </text>
    </comment>
  </commentList>
</comments>
</file>

<file path=xl/sharedStrings.xml><?xml version="1.0" encoding="utf-8"?>
<sst xmlns="http://schemas.openxmlformats.org/spreadsheetml/2006/main" count="650" uniqueCount="418">
  <si>
    <t>สรุปผลการพัฒนาคุณภาพผู้เรียน</t>
  </si>
  <si>
    <t>ผลการประเมิน
คุณลักษณะอันพึงประสงค์</t>
  </si>
  <si>
    <t>ผลการเรียน</t>
  </si>
  <si>
    <t>ผลการประเมิน</t>
  </si>
  <si>
    <t>ร</t>
  </si>
  <si>
    <t>มส</t>
  </si>
  <si>
    <t>การอนุมัติผลการพัฒนาคุณภาพผู้เรียน</t>
  </si>
  <si>
    <t>[   ] อนุมัติ</t>
  </si>
  <si>
    <t>[  ]  เห็นควรอนุมัติ</t>
  </si>
  <si>
    <t>[  ]  เห็นควรปรับปรุง ………………………………..</t>
  </si>
  <si>
    <t>เลขที่</t>
  </si>
  <si>
    <t>ชื่อ - สกุล</t>
  </si>
  <si>
    <t>สอบครั้งที่ 1</t>
  </si>
  <si>
    <t>รวมครึ่งปี</t>
  </si>
  <si>
    <t>หมายเหตุ</t>
  </si>
  <si>
    <t>สอบครั้งที่ 3</t>
  </si>
  <si>
    <t>รวม</t>
  </si>
  <si>
    <t>ระดับผล</t>
  </si>
  <si>
    <t>เฉลี่ย</t>
  </si>
  <si>
    <t>ผลการประเมินการเรียนรู้</t>
  </si>
  <si>
    <t>เลขประจำตัว</t>
  </si>
  <si>
    <t>เลข
ประจำตัว</t>
  </si>
  <si>
    <t>มั่ว</t>
  </si>
  <si>
    <t>ข้อแนะนำในการใช้งาน</t>
  </si>
  <si>
    <t xml:space="preserve">    สูงกว่า   80   คะแนน  ระดับ  4   ดีเยี่ยม</t>
  </si>
  <si>
    <t xml:space="preserve">    75 - 79.5                    ระดับ  3.5  ดีมาก</t>
  </si>
  <si>
    <t xml:space="preserve">    70 - 74.5                   ระดับ  3   ดี</t>
  </si>
  <si>
    <t xml:space="preserve">    65 - 69.5                    ระดับ  2.5    ดีพอใช้</t>
  </si>
  <si>
    <t xml:space="preserve">    60 - 64.5                   ระดับ  2    พอใช้</t>
  </si>
  <si>
    <t xml:space="preserve">    50 - 54.5                   ระดับ 1    ผ่านเกณฑ์ขั้นต่ำ</t>
  </si>
  <si>
    <t>รวมทั้งปี</t>
  </si>
  <si>
    <t>ลำดับที่</t>
  </si>
  <si>
    <t xml:space="preserve">  ระดับผล</t>
  </si>
  <si>
    <t xml:space="preserve">     *** เมื่อปฏิบัติตามนี้จำนวนนักเรียนจะถูกปรับให้เป็นปัจจุบันตามไปด้วย  ***</t>
  </si>
  <si>
    <t xml:space="preserve">    สูงกว่า   80   คะแนน  ระดับ  3   ดีเยี่ยม</t>
  </si>
  <si>
    <t xml:space="preserve">              60 - 79           ระดับ  2   ดี</t>
  </si>
  <si>
    <t xml:space="preserve">              50 - 69           ระดับ  1   ผ่านเกณฑ์การประเมิน</t>
  </si>
  <si>
    <t xml:space="preserve">    ต่ำกว่า   50   คะแนน  ระดับ  0   ควรปรับปรุง</t>
  </si>
  <si>
    <t xml:space="preserve">   ต่ำกว่า  50                 ระดับ  0   ไม่ผ่านเกณฑ์ขั้นต่ำ</t>
  </si>
  <si>
    <t xml:space="preserve">    55 - 59.5                   ระดับ 1.5    ผ่านเกณฑ์พอใช้</t>
  </si>
  <si>
    <t>ที่</t>
  </si>
  <si>
    <t>ผล</t>
  </si>
  <si>
    <t>วิธีการแก้</t>
  </si>
  <si>
    <t>ผู้แก้</t>
  </si>
  <si>
    <t>............................................</t>
  </si>
  <si>
    <t>เสนอ ผู้อำนวยการ  เพื่ออนุมัติ</t>
  </si>
  <si>
    <t>รองผู้อำนวยการกลุ่มบริหารวิชาการ</t>
  </si>
  <si>
    <t>อนุมัติ</t>
  </si>
  <si>
    <t>จำนวนน้ำหนัก</t>
  </si>
  <si>
    <t>แบบสรุปผลการเรียน</t>
  </si>
  <si>
    <t>ห้อง</t>
  </si>
  <si>
    <t>จำนวนนักเรียน</t>
  </si>
  <si>
    <t>หมาย</t>
  </si>
  <si>
    <t>ชั้น</t>
  </si>
  <si>
    <t>ทั้งหมด</t>
  </si>
  <si>
    <t>เหตุ</t>
  </si>
  <si>
    <t>นร</t>
  </si>
  <si>
    <t>……./……../………</t>
  </si>
  <si>
    <t xml:space="preserve">          เพื่อโปรดทราบ</t>
  </si>
  <si>
    <t>…………………………………………..</t>
  </si>
  <si>
    <t>…………/……………../…………..</t>
  </si>
  <si>
    <t xml:space="preserve">     หากไม่พิมพ์คะแนนเต็มก่อนจะถูกแจ้งว่า "ผิด"  คะแนนที่ผ่านจะต้องมากกว่าครี่งหนึ่งของคะแนนเต็ม  และต้องประเมินครบ  ทั้งการ คิดวิเคราะห์ การสื่อความ</t>
  </si>
  <si>
    <t>คะแนน</t>
  </si>
  <si>
    <t>……………………………….</t>
  </si>
  <si>
    <t>......../......../.......</t>
  </si>
  <si>
    <t>S.D.</t>
  </si>
  <si>
    <t xml:space="preserve">ร้อยละ  </t>
  </si>
  <si>
    <t>ผิด</t>
  </si>
  <si>
    <t>0</t>
  </si>
  <si>
    <t>พัฒนาโดย</t>
  </si>
  <si>
    <t>นายพรศักดิ์  วงศ์ศิริ</t>
  </si>
  <si>
    <t>โรงเรียนนครพนมวิทยาคม</t>
  </si>
  <si>
    <t>อ.เมือง  จ.นครพนม 48000</t>
  </si>
  <si>
    <t xml:space="preserve"> (พิมพ์ชื่อห้องให้ตรง </t>
  </si>
  <si>
    <t>ข้อแนะนำในการคัดลอกข้อมูลลงแบบสรุป</t>
  </si>
  <si>
    <t>1. ให้คัดลอกข้อมูลผลการเรียนจากหน้าปก (เว้นห้อง /1 จะลงอัตโนมัติคัดลอกไม่ได้)</t>
  </si>
  <si>
    <t>เฉพาะห้องอื่นที่เรียนด้วยกัน ลงในช่องให้ตรงตามห้องที่ละห้อง</t>
  </si>
  <si>
    <t>ครูผู้สอน</t>
  </si>
  <si>
    <r>
      <t>เลือกวางแบบพิเศษ...</t>
    </r>
    <r>
      <rPr>
        <sz val="15"/>
        <color indexed="12"/>
        <rFont val="Cordia New"/>
        <family val="2"/>
      </rPr>
      <t xml:space="preserve">  และ</t>
    </r>
    <r>
      <rPr>
        <sz val="15"/>
        <color indexed="10"/>
        <rFont val="Cordia New"/>
        <family val="2"/>
      </rPr>
      <t xml:space="preserve">คลิกเลือกที่ ค่า </t>
    </r>
    <r>
      <rPr>
        <sz val="15"/>
        <color indexed="12"/>
        <rFont val="Cordia New"/>
        <family val="2"/>
      </rPr>
      <t xml:space="preserve">แล้วตกลง </t>
    </r>
  </si>
  <si>
    <r>
      <t xml:space="preserve"> 2. คัดลอกแล้วให้</t>
    </r>
    <r>
      <rPr>
        <sz val="15"/>
        <color indexed="12"/>
        <rFont val="Cordia New"/>
        <family val="2"/>
      </rPr>
      <t>คลิกขวาในช่องขอบสีแดง</t>
    </r>
    <r>
      <rPr>
        <sz val="15"/>
        <color indexed="10"/>
        <rFont val="Cordia New"/>
        <family val="2"/>
      </rPr>
      <t xml:space="preserve">ให้ตรงห้องที่ต้องการ </t>
    </r>
    <r>
      <rPr>
        <sz val="16"/>
        <color indexed="12"/>
        <rFont val="Cordia New"/>
        <family val="2"/>
      </rPr>
      <t/>
    </r>
  </si>
  <si>
    <t xml:space="preserve">  3.  หรือพิมพ์ในช่องสีขาวให้ตรงห้องก็ได้</t>
  </si>
  <si>
    <t xml:space="preserve"> 4. ห้องต้นฉบับให้เป็นห้องแรกที่เป็นหลักของแผนการเรียน  (เปลี่ยนไม่ได้)</t>
  </si>
  <si>
    <t>…….../...……/………</t>
  </si>
  <si>
    <t xml:space="preserve"> (ลงชื่อ) …………………………….. </t>
  </si>
  <si>
    <t>หัวหน้างานวัดผล</t>
  </si>
  <si>
    <t>................................</t>
  </si>
  <si>
    <t>..................................</t>
  </si>
  <si>
    <t xml:space="preserve">  </t>
  </si>
  <si>
    <t>สัปดาห์ 1</t>
  </si>
  <si>
    <t>สัปดาห์ 2</t>
  </si>
  <si>
    <t>สัปดาห์ 3</t>
  </si>
  <si>
    <t>สัปดาห์ 4</t>
  </si>
  <si>
    <t>สัปดาห์ 5</t>
  </si>
  <si>
    <t>สัปดาห์ 6</t>
  </si>
  <si>
    <t>สัปดาห์ 7</t>
  </si>
  <si>
    <t>สัปดาห์ 8</t>
  </si>
  <si>
    <t>สัปดาห์ 9</t>
  </si>
  <si>
    <t>สัปดาห์ 10</t>
  </si>
  <si>
    <t>สัปดาห์ 11</t>
  </si>
  <si>
    <t>สัปดาห์ 12</t>
  </si>
  <si>
    <t>สัปดาห์ 13</t>
  </si>
  <si>
    <t>สัปดาห์ 14</t>
  </si>
  <si>
    <t>สัปดาห์ 15</t>
  </si>
  <si>
    <t>สัปดาห์ 16</t>
  </si>
  <si>
    <t>สัปดาห์ 17</t>
  </si>
  <si>
    <t>สัปดาห์ 18</t>
  </si>
  <si>
    <t>สัปดาห์ 19</t>
  </si>
  <si>
    <t>สัปดาห์ 20</t>
  </si>
  <si>
    <t>/</t>
  </si>
  <si>
    <t>ข</t>
  </si>
  <si>
    <t>สัปดาห์ 21</t>
  </si>
  <si>
    <t>สัปดาห์ 22</t>
  </si>
  <si>
    <t>ป</t>
  </si>
  <si>
    <t>ล</t>
  </si>
  <si>
    <t>เลขประจำตัว
ประชาชน 13 หลัก</t>
  </si>
  <si>
    <t>เวลามา</t>
  </si>
  <si>
    <t>หลังจากนักเรียนเรียนรู้วิชานี้แล้วนักเรียนควรจะสามารถ</t>
  </si>
  <si>
    <t>ชม เต็ม</t>
  </si>
  <si>
    <t>ขาดได้</t>
  </si>
  <si>
    <t>ชม/สัปดาห์</t>
  </si>
  <si>
    <t>ซ่อม</t>
  </si>
  <si>
    <t xml:space="preserve">การประเมิน </t>
  </si>
  <si>
    <t>คุณลักษณ ฯ</t>
  </si>
  <si>
    <t>จำนวน ชม มส</t>
  </si>
  <si>
    <t>ปรับจำนวนชั่วโมง และชั่วโมงที่ขาดได้</t>
  </si>
  <si>
    <t>ร้อยละ</t>
  </si>
  <si>
    <t>ผล "มส"</t>
  </si>
  <si>
    <t>&lt;80%</t>
  </si>
  <si>
    <t>ซ่อม "มส"</t>
  </si>
  <si>
    <t>รวมหลังกลางปี</t>
  </si>
  <si>
    <t>เก็บก่อนกลางปี</t>
  </si>
  <si>
    <t>รวมทั้งสิ้น</t>
  </si>
  <si>
    <t>3. ทุกหน้าพิมพ์ด้วยกระดาษ A4  (พิมพ์เป็นขาวดำ)</t>
  </si>
  <si>
    <t>ข้อแนะนำเพิ่มเติม</t>
  </si>
  <si>
    <t>1. ต้องพิมพ์ชื่อนักเรียนก่อนจึงจะแสดงการคำนวณได้</t>
  </si>
  <si>
    <t>2. เมื่อมีนักเรียนมาเพิ่มพิมพ์ขื่อนักเรียนต่อจากคนสุดท้ายได้เลย</t>
  </si>
  <si>
    <t>ปรับปรุงและพัฒนาโดย</t>
  </si>
  <si>
    <t>2. ชื่อนักเรียน ให้กรอกที่แผ่นงาน "ชื่อ-คะแนน" ที่เดียว</t>
  </si>
  <si>
    <t>ห้องที่ไม่มีให้ลบออก</t>
  </si>
  <si>
    <r>
      <t>ระบบจะปรับการคำนวณเมื่อพิมพ์ห้อง</t>
    </r>
    <r>
      <rPr>
        <sz val="18"/>
        <color indexed="10"/>
        <rFont val="Cordia New"/>
        <family val="2"/>
      </rPr>
      <t>)</t>
    </r>
  </si>
  <si>
    <t xml:space="preserve">3.  หากพิมพ์ข้อมูลผิดให้ยกเลิกโดยใช้เมาส์คลิกปุ่ม               ทันทีเพื่อยกเลิกสิ่งที่กระทำทันที   </t>
  </si>
  <si>
    <t xml:space="preserve">     การพิมพ์ชื่อนักเรียนให้ครบ เพื่อหน้าปกจะแสดงจำนวนจริงเช่นกัน</t>
  </si>
  <si>
    <t>เรียน  ผู้อำนวยการเพื่อโปรดทราบ</t>
  </si>
  <si>
    <t>สถานะนักเรียน</t>
  </si>
  <si>
    <t>เรียน</t>
  </si>
  <si>
    <t>ออก</t>
  </si>
  <si>
    <t>ย้าย</t>
  </si>
  <si>
    <t>พัก</t>
  </si>
  <si>
    <t>ครึ่งปี 
(50)</t>
  </si>
  <si>
    <t>สถานภาพ นร.</t>
  </si>
  <si>
    <t>คะแนนเดิม
(100)</t>
  </si>
  <si>
    <t>เลือกชั่วโมง</t>
  </si>
  <si>
    <t>-</t>
  </si>
  <si>
    <t>การงานอาชีพและเทคโนโลยี</t>
  </si>
  <si>
    <t>ผ</t>
  </si>
  <si>
    <t>มผ</t>
  </si>
  <si>
    <t>คลิกปรับชั่วโมง</t>
  </si>
  <si>
    <t>สำหรับเช็คเวลาเรียน --&gt;</t>
  </si>
  <si>
    <t>คลิกเลือก / เพื่อบันทึกมาเรียน/ไม่มาเรียน</t>
  </si>
  <si>
    <t xml:space="preserve">     เวลาครบเกิน 80 % สถานภาพ "มส" จะหายไป ในการเช็คเวลา หากในใบแจ้ง ร้อยละ 80 ไม่สอดคล้องให้สั่งบันทึกเพื่อปรับฐานข้อมูลปัจจุบัน</t>
  </si>
  <si>
    <t>หากจำนวนข้อผลการเรียนรู้ไม่พอ</t>
  </si>
  <si>
    <r>
      <t>เลือก</t>
    </r>
    <r>
      <rPr>
        <sz val="14"/>
        <color indexed="12"/>
        <rFont val="Cordia New"/>
        <family val="2"/>
      </rPr>
      <t xml:space="preserve"> ย้าย/คัดลอก</t>
    </r>
  </si>
  <si>
    <r>
      <t>คลิกเลือก</t>
    </r>
    <r>
      <rPr>
        <sz val="14"/>
        <color indexed="12"/>
        <rFont val="Cordia New"/>
        <family val="2"/>
      </rPr>
      <t xml:space="preserve">   </t>
    </r>
    <r>
      <rPr>
        <b/>
        <sz val="14"/>
        <color indexed="10"/>
        <rFont val="Cordia New"/>
        <family val="2"/>
      </rPr>
      <t>/ สร้างสำเนา</t>
    </r>
  </si>
  <si>
    <t>เลือก แจ้งผล</t>
  </si>
  <si>
    <t>ตกลง</t>
  </si>
  <si>
    <t>ได้</t>
  </si>
  <si>
    <t>ดังรูป</t>
  </si>
  <si>
    <t>สำหรับพิมพ์รายชื่อนักเรียนของห้อง</t>
  </si>
  <si>
    <t xml:space="preserve">      หน้านี้สำหรับพิมพ์รายชื่อนักเรียนในห้องที่สอน พิมพ์ด้วยกระดาษ A4</t>
  </si>
  <si>
    <t>3. เมื่อนักเรียน ลาออก ย้าย ห้ามลบชื่อนักเรียนออกโดยเด็ดขาด ให้แจ้งที่สถานะนักเรียน</t>
  </si>
  <si>
    <t>ให้สั่งวางแบบพิเศษ…</t>
  </si>
  <si>
    <t>- เลือกข้อความ Unicode</t>
  </si>
  <si>
    <t xml:space="preserve">การคัดลอกจาก Word </t>
  </si>
  <si>
    <t>หมายเหตุ  รายละเอียดกรอกที่แผ่น ปก</t>
  </si>
  <si>
    <t>หมายเหตุ  วิธีการแก้พิมพ์ที่ช่องหมายเหตุ ของแผ่นงาน ชื่อ-คะแนน</t>
  </si>
  <si>
    <t>[  ]</t>
  </si>
  <si>
    <t>ผลแก้
ครั้งที่ 1</t>
  </si>
  <si>
    <t>ผลแก้
ครั้งที่ 2</t>
  </si>
  <si>
    <t>ที่แถบด้านบน หรือเลือกตัวเลขบอกจำนวนชั่วโมง</t>
  </si>
  <si>
    <t>A</t>
  </si>
  <si>
    <t>K</t>
  </si>
  <si>
    <t>P</t>
  </si>
  <si>
    <t>คะแนนพิเศษ</t>
  </si>
  <si>
    <t>เก็บก่อนสอบ</t>
  </si>
  <si>
    <t>สอบ</t>
  </si>
  <si>
    <t>สอบครั้งที่ 2</t>
  </si>
  <si>
    <t>สอบครั้งที่ 4</t>
  </si>
  <si>
    <t>สรุปร้อยละ KPA</t>
  </si>
  <si>
    <t>6.  การประเมิน KPA ให้พิมพ์กำหนดเหนือคะแนนในช่องนั้นๆ  (คะแนนพิเศษ ลงคะแนนได้โดยไม่ต้องมีคะแนนเต็ม)</t>
  </si>
  <si>
    <t>13.  การประเมินการวิเคราะห์อ่านเขียน และการประเมินคุณลักษณะ ต้องพิมพ์คะแนนเต็มก่อน มี 4 ระดับ  ดังนี้</t>
  </si>
  <si>
    <t xml:space="preserve">      14.1 ให้คลิกที่ปุ่ม                     ตรงตำแหน่งระดับผล  จะปรากฏ                                           ให้เลือกที่ (กำหนดเอง) </t>
  </si>
  <si>
    <t>K
P
A</t>
  </si>
  <si>
    <t>การคัดลอกเพิ่มข้อ</t>
  </si>
  <si>
    <t>รวมคะแนนครั้งที่ 2</t>
  </si>
  <si>
    <t>รวมคะแนนครั้งที่ 1</t>
  </si>
  <si>
    <t>รวมคะแนนครั้งที่ 3</t>
  </si>
  <si>
    <t>รวมคะแนนครั้งที่ 4</t>
  </si>
  <si>
    <t>เช็คเวลาสัปดาห์ที่</t>
  </si>
  <si>
    <t>(1) เช็คชื่อสัปดาห์ที่</t>
  </si>
  <si>
    <t>(2) เช็คชื่อสัปดาห์ที่</t>
  </si>
  <si>
    <t>ครั้งที่ 1</t>
  </si>
  <si>
    <t>ครั้งที่ 2</t>
  </si>
  <si>
    <t>ผล อ่าน เขียน</t>
  </si>
  <si>
    <t>ผล คุณลักษณะฯ</t>
  </si>
  <si>
    <t>ครั้งที่ 3</t>
  </si>
  <si>
    <t>ครั้งที่ 4</t>
  </si>
  <si>
    <t xml:space="preserve">สัปดาห์ </t>
  </si>
  <si>
    <t>เริ่ม</t>
  </si>
  <si>
    <t>อ</t>
  </si>
  <si>
    <t>ก</t>
  </si>
  <si>
    <t>ด</t>
  </si>
  <si>
    <t>ย</t>
  </si>
  <si>
    <t>ชม. มาเรียน</t>
  </si>
  <si>
    <t>ชม.ครึ่งปี/ขาดได้</t>
  </si>
  <si>
    <t>ฟ</t>
  </si>
  <si>
    <t>เก็บ 1</t>
  </si>
  <si>
    <t>เก็บ 2</t>
  </si>
  <si>
    <t>เก็บ 3</t>
  </si>
  <si>
    <t xml:space="preserve">       </t>
  </si>
  <si>
    <t>รวม 3 + 4</t>
  </si>
  <si>
    <t>รวม 1 + 2</t>
  </si>
  <si>
    <t xml:space="preserve">สอบครั้งที่ 1  </t>
  </si>
  <si>
    <t xml:space="preserve">สอบครั้งที่ 2  </t>
  </si>
  <si>
    <t>ครึ่งปี</t>
  </si>
  <si>
    <t>ครึ่งปี 2/
ขาดได้</t>
  </si>
  <si>
    <t>รวม มาเรียน</t>
  </si>
  <si>
    <t>ตัวชี้วัด</t>
  </si>
  <si>
    <r>
      <t xml:space="preserve">ให้คัดลอกแผ่นงาน </t>
    </r>
    <r>
      <rPr>
        <b/>
        <sz val="14"/>
        <color indexed="10"/>
        <rFont val="Cordia New"/>
        <family val="2"/>
      </rPr>
      <t>"ตัวชี้วัด"</t>
    </r>
  </si>
  <si>
    <r>
      <t xml:space="preserve">เพิ่มเติมได้ โดยคลิกขวาที่ </t>
    </r>
    <r>
      <rPr>
        <sz val="14"/>
        <color indexed="10"/>
        <rFont val="Cordia New"/>
        <family val="2"/>
      </rPr>
      <t>ตัวชี้วัด</t>
    </r>
  </si>
  <si>
    <t>ตัวชี้วัด (2)</t>
  </si>
  <si>
    <t>6. พิมพ์ตัวเลขเพื่อบอกระดับที่นี้ --&gt;</t>
  </si>
  <si>
    <t>แบบบันทึกผลการพัฒนาคุณภาพผู้เรียน หลักสูตรแกนกลางการศึกษาขั้นพื้นฐาน 2551</t>
  </si>
  <si>
    <t xml:space="preserve">นายพรศักดิ์  วงศ์ศิริ </t>
  </si>
  <si>
    <t>ผู้อำนวยการ</t>
  </si>
  <si>
    <t>%เกรดดี</t>
  </si>
  <si>
    <t>เก็บ 4</t>
  </si>
  <si>
    <t>ง11201 สารสนเทศเบื้องต้น</t>
  </si>
  <si>
    <t>1/1</t>
  </si>
  <si>
    <t>พิมพ์วันที่จันทร์แรกเปิดเรียนตามรูปแบบ ค.ศ. (วว/ดด/ปปปป)-&gt;</t>
  </si>
  <si>
    <t>นาย………………… ………...……..</t>
  </si>
  <si>
    <t>รวมไม่มา</t>
  </si>
  <si>
    <t>คาบ.ทั้งปี/
ขาดได้</t>
  </si>
  <si>
    <t xml:space="preserve">เมื่อเลือกกิจกรรมพัฒนาผู้เรียน จำนวนน้ำหนักให้ใช้ - </t>
  </si>
  <si>
    <t>ครั้ง/ชม.</t>
  </si>
  <si>
    <r>
      <t xml:space="preserve">ผลการประเมิน
</t>
    </r>
    <r>
      <rPr>
        <b/>
        <sz val="14"/>
        <color indexed="10"/>
        <rFont val="TH SarabunPSK"/>
        <family val="2"/>
      </rPr>
      <t>การอ่าน คิดวิเคราะห์ เขียนสื่อความ</t>
    </r>
  </si>
  <si>
    <r>
      <t xml:space="preserve">สอบ 1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</si>
  <si>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เป็น 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</si>
  <si>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2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</si>
  <si>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รวมครึ่งปี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</si>
  <si>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3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</si>
  <si>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>นร ครึ่งปี</t>
    </r>
    <r>
      <rPr>
        <b/>
        <sz val="12"/>
        <color indexed="12"/>
        <rFont val="TH SarabunPSK"/>
        <family val="2"/>
      </rPr>
      <t xml:space="preserve"> 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</si>
  <si>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สอบ 4 </t>
    </r>
    <r>
      <rPr>
        <b/>
        <sz val="13"/>
        <color indexed="12"/>
        <rFont val="TH SarabunPSK"/>
        <family val="2"/>
      </rPr>
      <t xml:space="preserve">มี 0 </t>
    </r>
    <r>
      <rPr>
        <b/>
        <sz val="13"/>
        <color indexed="10"/>
        <rFont val="TH SarabunPSK"/>
        <family val="2"/>
      </rPr>
      <t xml:space="preserve">= </t>
    </r>
    <r>
      <rPr>
        <b/>
        <sz val="13"/>
        <color indexed="12"/>
        <rFont val="TH SarabunPSK"/>
        <family val="2"/>
      </rPr>
      <t xml:space="preserve"> </t>
    </r>
  </si>
  <si>
    <r>
      <t xml:space="preserve">ผิดเกิน 100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</si>
  <si>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r>
      <t xml:space="preserve">ระดับผล </t>
    </r>
    <r>
      <rPr>
        <b/>
        <sz val="12"/>
        <color indexed="12"/>
        <rFont val="TH SarabunPSK"/>
        <family val="2"/>
      </rPr>
      <t xml:space="preserve">ผิด </t>
    </r>
    <r>
      <rPr>
        <b/>
        <sz val="12"/>
        <color indexed="10"/>
        <rFont val="TH SarabunPSK"/>
        <family val="2"/>
      </rPr>
      <t xml:space="preserve">= </t>
    </r>
    <r>
      <rPr>
        <b/>
        <sz val="12"/>
        <color indexed="12"/>
        <rFont val="TH SarabunPSK"/>
        <family val="2"/>
      </rPr>
      <t xml:space="preserve"> </t>
    </r>
  </si>
  <si>
    <t>2) ร้อยละ รวมคะแนนจริงไม่มีการปัด</t>
  </si>
  <si>
    <t>1) คะแนนรวมครึ่งปี ปัดเศษ</t>
  </si>
  <si>
    <t>ส่วนตรวจสอบ</t>
  </si>
  <si>
    <r>
      <t xml:space="preserve">   "0 ร มส มผ"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</si>
  <si>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 16.1 ให้คลิกที่ปุ่ม                     ตรงตำแหน่ง "ผล"  จะปรากฏ                                               ให้เลือกที่ </t>
    </r>
    <r>
      <rPr>
        <sz val="14"/>
        <color indexed="14"/>
        <rFont val="TH SarabunPSK"/>
        <family val="2"/>
      </rPr>
      <t xml:space="preserve">(เลือกทั้งหมด) </t>
    </r>
  </si>
  <si>
    <r>
      <t xml:space="preserve">     16.2  ให้เลือก "0" "มส" "ร" ตามที่ปรากฏ</t>
    </r>
    <r>
      <rPr>
        <sz val="14"/>
        <color rgb="FFFF0000"/>
        <rFont val="TH SarabunPSK"/>
        <family val="2"/>
      </rPr>
      <t xml:space="preserve"> กรณีมีผล ทั้ง 0  ร  และ มส</t>
    </r>
  </si>
  <si>
    <t xml:space="preserve">                                                           16.3  เมื่อคลิกที่ "ตกลง" จะปรากฎแสดงเฉพาะ "0" "มส" "ร" (ตามที่มี)</t>
  </si>
  <si>
    <r>
      <t xml:space="preserve">    หมายเหตุ </t>
    </r>
    <r>
      <rPr>
        <sz val="14"/>
        <rFont val="TH SarabunPSK"/>
        <family val="2"/>
      </rPr>
      <t xml:space="preserve"> ที่ปุ่ม ผล ผู้ใช้สามารถเลือกผลการเรียนของแต่ละระดับผลตามรายชื่อนักเรียนที่ได้เพื่อพิจารณาความเหมาะสมก็ได้</t>
    </r>
  </si>
  <si>
    <r>
      <t xml:space="preserve">     16.3 ใบแบบแจ้งผล </t>
    </r>
    <r>
      <rPr>
        <sz val="14"/>
        <color indexed="10"/>
        <rFont val="TH SarabunPSK"/>
        <family val="2"/>
      </rPr>
      <t xml:space="preserve">"0 ร มส" </t>
    </r>
    <r>
      <rPr>
        <sz val="14"/>
        <rFont val="TH SarabunPSK"/>
        <family val="2"/>
      </rPr>
      <t>หากมีส่วนต้องการบันทึก วิธีการแก้ไข  ให้บันทึกใน</t>
    </r>
    <r>
      <rPr>
        <sz val="14"/>
        <color indexed="14"/>
        <rFont val="TH SarabunPSK"/>
        <family val="2"/>
      </rPr>
      <t>ช่องหมายเหตุ</t>
    </r>
    <r>
      <rPr>
        <sz val="14"/>
        <rFont val="TH SarabunPSK"/>
        <family val="2"/>
      </rPr>
      <t xml:space="preserve"> ในแผ่นงาน </t>
    </r>
    <r>
      <rPr>
        <sz val="14"/>
        <color indexed="10"/>
        <rFont val="TH SarabunPSK"/>
        <family val="2"/>
      </rPr>
      <t>"ชื่อ-คะแนน"</t>
    </r>
    <r>
      <rPr>
        <sz val="14"/>
        <rFont val="TH SarabunPSK"/>
        <family val="2"/>
      </rPr>
      <t xml:space="preserve"> (พิมพ์แล้วจะไปปรากฏในแผ่นงาน "แจ้ง 0 ร มส")</t>
    </r>
  </si>
  <si>
    <r>
      <t xml:space="preserve">แบบแยกห้องเรียน </t>
    </r>
    <r>
      <rPr>
        <b/>
        <sz val="20"/>
        <color indexed="10"/>
        <rFont val="TH SarabunPSK"/>
        <family val="2"/>
      </rPr>
      <t>(วิชาเพิ่มเติม)</t>
    </r>
  </si>
  <si>
    <r>
      <t>แบบแจ้งเวลาเรียนน้อยกว่า</t>
    </r>
    <r>
      <rPr>
        <b/>
        <sz val="20"/>
        <color indexed="10"/>
        <rFont val="TH SarabunPSK"/>
        <family val="2"/>
      </rPr>
      <t>ร้อยละ 80</t>
    </r>
  </si>
  <si>
    <t>หากผู้ใช้ สามารถบันทึกคะแนนกิจกรรม เพิ่มเติมได้</t>
  </si>
  <si>
    <t>จำนวน (คน)</t>
  </si>
  <si>
    <t>สำนักงานเขตพื้นที่การศึกษามัธยมศึกษา เขต ๒๒ (นครพนม - มุกดาหาร)</t>
  </si>
  <si>
    <r>
      <t xml:space="preserve">1. บริเวณสีขาวพิมพ์เปลี่ยนแปลงตามต้องการ </t>
    </r>
    <r>
      <rPr>
        <sz val="18"/>
        <color indexed="14"/>
        <rFont val="TH SarabunPSK"/>
        <family val="2"/>
      </rPr>
      <t>(ต้องกรอกให้ครบ)</t>
    </r>
  </si>
  <si>
    <r>
      <t xml:space="preserve">4.  </t>
    </r>
    <r>
      <rPr>
        <sz val="18"/>
        <color indexed="12"/>
        <rFont val="TH SarabunPSK"/>
        <family val="2"/>
      </rPr>
      <t xml:space="preserve">เปลี่ยนสัญญลักษณ์ได้ </t>
    </r>
    <r>
      <rPr>
        <sz val="18"/>
        <color indexed="10"/>
        <rFont val="TH SarabunPSK"/>
        <family val="2"/>
      </rPr>
      <t>(โดยใช้การคัดลอก แล้ววาง)</t>
    </r>
  </si>
  <si>
    <r>
      <t>ปรับอัตราส่วนคะแนนการประเมินวิเคราะห์ ฯ 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FK7:FN10</t>
    </r>
    <r>
      <rPr>
        <sz val="14"/>
        <color indexed="10"/>
        <rFont val="TH SarabunPSK"/>
        <family val="2"/>
      </rPr>
      <t>)</t>
    </r>
  </si>
  <si>
    <r>
      <t>ปรับอัตราส่วนคะแนนการประเมินคุณลักษณะ ฯ(เมื่อมีการปรับอัตราส่วนใหม่ที่</t>
    </r>
    <r>
      <rPr>
        <sz val="14"/>
        <color rgb="FF0000FF"/>
        <rFont val="TH SarabunPSK"/>
        <family val="2"/>
      </rPr>
      <t>แผ่นงาน "ชื่อ-คะแนน"  FK13:FN15</t>
    </r>
    <r>
      <rPr>
        <sz val="14"/>
        <color indexed="10"/>
        <rFont val="TH SarabunPSK"/>
        <family val="2"/>
      </rPr>
      <t>)</t>
    </r>
  </si>
  <si>
    <r>
      <t>เมื่อเลือก "กิจกรรมพัฒนาผู้เรียน" เวลาเรียนจะปรับเป็นคะแนนให้โดยอัตโนมัติ</t>
    </r>
    <r>
      <rPr>
        <b/>
        <sz val="14"/>
        <color rgb="FFFF0000"/>
        <rFont val="TH SarabunPSK"/>
        <family val="2"/>
      </rPr>
      <t xml:space="preserve"> เวลาเรียนต้องไม่น้อยว่า </t>
    </r>
    <r>
      <rPr>
        <b/>
        <sz val="14"/>
        <color rgb="FF0000FF"/>
        <rFont val="TH SarabunPSK"/>
        <family val="2"/>
      </rPr>
      <t>"ร้อยละ 80"</t>
    </r>
  </si>
  <si>
    <r>
      <t xml:space="preserve">ช่องที่ 1 ของการบันทึกคะแนนเก็บ </t>
    </r>
    <r>
      <rPr>
        <b/>
        <sz val="14"/>
        <color rgb="FFFF0000"/>
        <rFont val="TH SarabunPSK"/>
        <family val="2"/>
      </rPr>
      <t>"สงวนไว้สำหรับการแสดงคะแนน ตามเวลาเรียนกิจกรรม"</t>
    </r>
  </si>
  <si>
    <t>คะแนนเก็บครึ่งปีแรก (ครั้งที่ 2)</t>
  </si>
  <si>
    <t>คะแนนเก็บครึ่งปีแรก (ครั้งที่ 1)</t>
  </si>
  <si>
    <t>คะแนนเก็บครึ่งปีหลัง (ครั้งที่ 3)</t>
  </si>
  <si>
    <t>คะแนนเก็บครึ่งปีหลัง (ครั้งที่ 4)</t>
  </si>
  <si>
    <r>
      <t>5.  ถ้าต้อง</t>
    </r>
    <r>
      <rPr>
        <sz val="18"/>
        <color indexed="12"/>
        <rFont val="TH SarabunPSK"/>
        <family val="2"/>
      </rPr>
      <t>การแสดงการประเมิน KPA ต้องพิมพ์แจ้งที่เหนือคะแนนด้วย</t>
    </r>
  </si>
  <si>
    <r>
      <t xml:space="preserve">      </t>
    </r>
    <r>
      <rPr>
        <sz val="16"/>
        <color indexed="10"/>
        <rFont val="TH SarabunPSK"/>
        <family val="2"/>
      </rPr>
      <t xml:space="preserve"> (ต้องกำหนดใช้ KPA เริ่มต้นที่แผ่นงาน </t>
    </r>
    <r>
      <rPr>
        <sz val="16"/>
        <color rgb="FF0000FF"/>
        <rFont val="TH SarabunPSK"/>
        <family val="2"/>
      </rPr>
      <t>"ชื่อ-คะแนน"</t>
    </r>
    <r>
      <rPr>
        <sz val="16"/>
        <color indexed="10"/>
        <rFont val="TH SarabunPSK"/>
        <family val="2"/>
      </rPr>
      <t xml:space="preserve"> เซลล์ K4 ด้วย)</t>
    </r>
  </si>
  <si>
    <t>7. ใช้ได้ทั้ง 8 กลุ่มสาระ (8 ระดับ) และกิจกรรมพัฒนาผู้เรียน (ผ/มผ) ตามการเลือกกลุ่มสาระการเรียนรู้</t>
  </si>
  <si>
    <t>ครูที่ปรึกษา</t>
  </si>
  <si>
    <t>รหัส/รายวิชา</t>
  </si>
  <si>
    <t>&lt;------ "ครูที่ปรึกษา" พิมพ์เปลี่ยนได้</t>
  </si>
  <si>
    <t>&lt;------ "ครูผู้สอน" พิมพ์เปลี่ยนได้</t>
  </si>
  <si>
    <t>....………….........…………………......</t>
  </si>
  <si>
    <r>
      <t xml:space="preserve">[   ] ไม่อนุมัติ </t>
    </r>
    <r>
      <rPr>
        <sz val="16"/>
        <rFont val="TH SarabunPSK"/>
        <family val="2"/>
      </rPr>
      <t>……………………</t>
    </r>
  </si>
  <si>
    <t xml:space="preserve"> (ลงชื่อ) ………......................…...……….. </t>
  </si>
  <si>
    <r>
      <t xml:space="preserve">1.  ต้องพิมพ์ชื่อนักเรียนก่อนที่แผ่นงาน </t>
    </r>
    <r>
      <rPr>
        <b/>
        <sz val="14"/>
        <color indexed="10"/>
        <rFont val="TH SarabunPSK"/>
        <family val="2"/>
      </rPr>
      <t xml:space="preserve">"ชื่อ-คะแนน" </t>
    </r>
    <r>
      <rPr>
        <sz val="14"/>
        <rFont val="TH SarabunPSK"/>
        <family val="2"/>
      </rPr>
      <t>เมื่อมีชื่อนักเรียน</t>
    </r>
    <r>
      <rPr>
        <b/>
        <sz val="14"/>
        <color indexed="10"/>
        <rFont val="TH SarabunPSK"/>
        <family val="2"/>
      </rPr>
      <t>ระบบคำนวณต่างๆ จะปรากฏขึ้นโดยอัตโนมัติ</t>
    </r>
  </si>
  <si>
    <r>
      <t xml:space="preserve">2.  ในการกรอกข้อมูลตัวเลข  กรอกได้ ทศนิยม 1 ตำแหน่ง </t>
    </r>
    <r>
      <rPr>
        <b/>
        <sz val="14"/>
        <color indexed="10"/>
        <rFont val="TH SarabunPSK"/>
        <family val="2"/>
      </rPr>
      <t>กรอกได้เฉพาะบริเวณที่เป็นสีขาวเท่านั้น</t>
    </r>
  </si>
  <si>
    <r>
      <t xml:space="preserve">4.  ในการกรอกข้อมูลที่เป็นตัวเลข   ตามที่กำหนดเท่านั้น และต้องมีคะแนนเต็มก่อน </t>
    </r>
    <r>
      <rPr>
        <sz val="14"/>
        <color indexed="10"/>
        <rFont val="TH SarabunPSK"/>
        <family val="2"/>
      </rPr>
      <t xml:space="preserve">บริเวณที่เป็นแถบสีทุกบริเวณห้ามพิมพ์ </t>
    </r>
  </si>
  <si>
    <r>
      <t xml:space="preserve">5.  </t>
    </r>
    <r>
      <rPr>
        <b/>
        <sz val="14"/>
        <color indexed="10"/>
        <rFont val="TH SarabunPSK"/>
        <family val="2"/>
      </rPr>
      <t xml:space="preserve">การเช็คเวลา </t>
    </r>
    <r>
      <rPr>
        <sz val="14"/>
        <rFont val="TH SarabunPSK"/>
        <family val="2"/>
      </rPr>
      <t xml:space="preserve"> พิมพ์หรือเลือกเป็นตามรูปแบบกำหนด </t>
    </r>
    <r>
      <rPr>
        <sz val="14"/>
        <color indexed="10"/>
        <rFont val="TH SarabunPSK"/>
        <family val="2"/>
      </rPr>
      <t>/-มา ข-ขาด ป-ป่วย ล-ลา</t>
    </r>
    <r>
      <rPr>
        <sz val="14"/>
        <rFont val="TH SarabunPSK"/>
        <family val="2"/>
      </rPr>
      <t xml:space="preserve"> หรือพิมพ์ตัวเลข 1 - 5 โดยพิมพ์หรือเลือกที่ช่องบนสุด </t>
    </r>
  </si>
  <si>
    <r>
      <t xml:space="preserve">     </t>
    </r>
    <r>
      <rPr>
        <b/>
        <sz val="14"/>
        <color indexed="10"/>
        <rFont val="TH SarabunPSK"/>
        <family val="2"/>
      </rPr>
      <t xml:space="preserve">หมายเหตุ  </t>
    </r>
    <r>
      <rPr>
        <sz val="14"/>
        <rFont val="TH SarabunPSK"/>
        <family val="2"/>
      </rPr>
      <t xml:space="preserve">--- การเช็คเลือกจะเหมือนกันทั้งห้อง  นักเรียนที่ไม่มาเรียนพิมพ์เฉพาะบุคคลตามรูปแบบกำหนด 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</si>
  <si>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หากเลือกผิดช่อง มีความประสงค์จะยกเลิก  ให้ กดปุ่ม Delete ทิ้งที่                       ได้เลย</t>
    </r>
  </si>
  <si>
    <r>
      <t xml:space="preserve">                         </t>
    </r>
    <r>
      <rPr>
        <b/>
        <sz val="14"/>
        <color indexed="10"/>
        <rFont val="TH SarabunPSK"/>
        <family val="2"/>
      </rPr>
      <t xml:space="preserve"> </t>
    </r>
    <r>
      <rPr>
        <sz val="14"/>
        <rFont val="TH SarabunPSK"/>
        <family val="2"/>
      </rPr>
      <t>---  ***</t>
    </r>
    <r>
      <rPr>
        <sz val="14"/>
        <color indexed="10"/>
        <rFont val="TH SarabunPSK"/>
        <family val="2"/>
      </rPr>
      <t>ระวังหากพิมพ์ไปแล้วระบบอัตโนมัติจะไม่ทำงาน</t>
    </r>
    <r>
      <rPr>
        <sz val="14"/>
        <rFont val="TH SarabunPSK"/>
        <family val="2"/>
      </rPr>
      <t xml:space="preserve"> ผู้สอนต้องพิมพ์เอง***</t>
    </r>
  </si>
  <si>
    <r>
      <t xml:space="preserve">7.  </t>
    </r>
    <r>
      <rPr>
        <b/>
        <sz val="14"/>
        <color indexed="10"/>
        <rFont val="TH SarabunPSK"/>
        <family val="2"/>
      </rPr>
      <t>การประเมินการวิเคราห์อ่านเขียนและสื่อความ</t>
    </r>
    <r>
      <rPr>
        <sz val="14"/>
        <rFont val="TH SarabunPSK"/>
        <family val="2"/>
      </rPr>
      <t xml:space="preserve">  ให้พิมพ์คะแนนเต็มก่อนและพิมพ์คะแนนที่ได้ ในช่องประเมิน</t>
    </r>
  </si>
  <si>
    <r>
      <t xml:space="preserve">8.  </t>
    </r>
    <r>
      <rPr>
        <b/>
        <sz val="14"/>
        <color indexed="10"/>
        <rFont val="TH SarabunPSK"/>
        <family val="2"/>
      </rPr>
      <t>การประเมินคุณลักษณะ</t>
    </r>
    <r>
      <rPr>
        <sz val="14"/>
        <rFont val="TH SarabunPSK"/>
        <family val="2"/>
      </rPr>
      <t xml:space="preserve"> ให้พิมพ์คะแนนเต็มก่อนและพิมพ์คะแนนที่ได้ ในช่องประเมิน คะแนน เต็ม 100</t>
    </r>
  </si>
  <si>
    <r>
      <t xml:space="preserve">   </t>
    </r>
    <r>
      <rPr>
        <b/>
        <sz val="14"/>
        <color indexed="12"/>
        <rFont val="TH SarabunPSK"/>
        <family val="2"/>
      </rPr>
      <t xml:space="preserve"> หากไม่พิมพ์คะแนนเต็มก่อนจะถูกแจ้งว่า "ผิด"  คะแนนที่ผ่านจะต้องมากกว่าครี่งหนึ่งของคะแนนเต็ม</t>
    </r>
  </si>
  <si>
    <r>
      <t xml:space="preserve">9. </t>
    </r>
    <r>
      <rPr>
        <sz val="14"/>
        <color indexed="10"/>
        <rFont val="TH SarabunPSK"/>
        <family val="2"/>
      </rPr>
      <t xml:space="preserve"> </t>
    </r>
    <r>
      <rPr>
        <b/>
        <sz val="14"/>
        <color indexed="10"/>
        <rFont val="TH SarabunPSK"/>
        <family val="2"/>
      </rPr>
      <t>การเพิ่มจำนวนนักเรียน</t>
    </r>
    <r>
      <rPr>
        <sz val="14"/>
        <rFont val="TH SarabunPSK"/>
        <family val="2"/>
      </rPr>
      <t xml:space="preserve">   </t>
    </r>
  </si>
  <si>
    <r>
      <t xml:space="preserve">     ให้พิมพ์ชื่อนักเรียนในแผ่นงาน "ชื่อ-คะแนน"  ต่อจากนักเรียนคนสุดท้ายของแผ่นงาน ระบบ</t>
    </r>
    <r>
      <rPr>
        <sz val="14"/>
        <color indexed="12"/>
        <rFont val="TH SarabunPSK"/>
        <family val="2"/>
      </rPr>
      <t>การคำนวณจึงจะปรากฎขึ้น</t>
    </r>
  </si>
  <si>
    <r>
      <t xml:space="preserve">10.  </t>
    </r>
    <r>
      <rPr>
        <b/>
        <sz val="14"/>
        <color indexed="10"/>
        <rFont val="TH SarabunPSK"/>
        <family val="2"/>
      </rPr>
      <t xml:space="preserve">นักเรียนลาออก / ย้าย / พักการเรียน </t>
    </r>
    <r>
      <rPr>
        <sz val="14"/>
        <rFont val="TH SarabunPSK"/>
        <family val="2"/>
      </rPr>
      <t xml:space="preserve"> </t>
    </r>
    <r>
      <rPr>
        <b/>
        <sz val="14"/>
        <color indexed="12"/>
        <rFont val="TH SarabunPSK"/>
        <family val="2"/>
      </rPr>
      <t xml:space="preserve">ห้ามลบชื่อนักเรียนและคะแนนที่มีอยู่เดิมทิ้ง </t>
    </r>
    <r>
      <rPr>
        <sz val="14"/>
        <rFont val="TH SarabunPSK"/>
        <family val="2"/>
      </rPr>
      <t xml:space="preserve">  </t>
    </r>
    <r>
      <rPr>
        <sz val="14"/>
        <color indexed="10"/>
        <rFont val="TH SarabunPSK"/>
        <family val="2"/>
      </rPr>
      <t>ให้ปฏิบัติดังนี้</t>
    </r>
  </si>
  <si>
    <r>
      <t xml:space="preserve">     10.1 </t>
    </r>
    <r>
      <rPr>
        <sz val="14"/>
        <color indexed="10"/>
        <rFont val="TH SarabunPSK"/>
        <family val="2"/>
      </rPr>
      <t xml:space="preserve">ให้ลบคะแนนตำแหน่ง  </t>
    </r>
    <r>
      <rPr>
        <b/>
        <sz val="14"/>
        <color indexed="12"/>
        <rFont val="TH SarabunPSK"/>
        <family val="2"/>
      </rPr>
      <t>"ระดับผล"</t>
    </r>
  </si>
  <si>
    <r>
      <t xml:space="preserve">     10.2 ในช่องหมายเหตุ พิมพ์คำว่า</t>
    </r>
    <r>
      <rPr>
        <sz val="14"/>
        <color indexed="10"/>
        <rFont val="TH SarabunPSK"/>
        <family val="2"/>
      </rPr>
      <t>ลาออก / ย้าย / พักการเรียน</t>
    </r>
    <r>
      <rPr>
        <sz val="14"/>
        <rFont val="TH SarabunPSK"/>
        <family val="2"/>
      </rPr>
      <t xml:space="preserve"> (แล้วแต่กรณี)</t>
    </r>
  </si>
  <si>
    <r>
      <t xml:space="preserve">11. </t>
    </r>
    <r>
      <rPr>
        <b/>
        <sz val="14"/>
        <color indexed="10"/>
        <rFont val="TH SarabunPSK"/>
        <family val="2"/>
      </rPr>
      <t xml:space="preserve"> การประเมินผล "ร"  "มส" </t>
    </r>
    <r>
      <rPr>
        <sz val="14"/>
        <rFont val="TH SarabunPSK"/>
        <family val="2"/>
      </rPr>
      <t xml:space="preserve">  ให้พิมพ์ อักษร  </t>
    </r>
    <r>
      <rPr>
        <b/>
        <sz val="14"/>
        <color indexed="10"/>
        <rFont val="TH SarabunPSK"/>
        <family val="2"/>
      </rPr>
      <t xml:space="preserve">ร  </t>
    </r>
    <r>
      <rPr>
        <sz val="14"/>
        <rFont val="TH SarabunPSK"/>
        <family val="2"/>
      </rPr>
      <t xml:space="preserve">หรือ </t>
    </r>
    <r>
      <rPr>
        <b/>
        <sz val="14"/>
        <color indexed="10"/>
        <rFont val="TH SarabunPSK"/>
        <family val="2"/>
      </rPr>
      <t xml:space="preserve">มส  </t>
    </r>
    <r>
      <rPr>
        <sz val="14"/>
        <rFont val="TH SarabunPSK"/>
        <family val="2"/>
      </rPr>
      <t xml:space="preserve">ลงในช่อง ระดับผล </t>
    </r>
    <r>
      <rPr>
        <sz val="14"/>
        <color indexed="14"/>
        <rFont val="TH SarabunPSK"/>
        <family val="2"/>
      </rPr>
      <t xml:space="preserve"> และพิมพ์วิธีการแก้ที่ช่องหมายเหตุ</t>
    </r>
  </si>
  <si>
    <r>
      <t xml:space="preserve">12.  </t>
    </r>
    <r>
      <rPr>
        <b/>
        <sz val="14"/>
        <color indexed="10"/>
        <rFont val="TH SarabunPSK"/>
        <family val="2"/>
      </rPr>
      <t>การประเมินผลการเรียน  8 ระดับ</t>
    </r>
  </si>
  <si>
    <r>
      <t xml:space="preserve">14. แบบแจ้ง </t>
    </r>
    <r>
      <rPr>
        <sz val="14"/>
        <color indexed="10"/>
        <rFont val="TH SarabunPSK"/>
        <family val="2"/>
      </rPr>
      <t>"0 ร มส มผ"</t>
    </r>
    <r>
      <rPr>
        <sz val="14"/>
        <rFont val="TH SarabunPSK"/>
        <family val="2"/>
      </rPr>
      <t xml:space="preserve"> </t>
    </r>
  </si>
  <si>
    <r>
      <t xml:space="preserve">       แจ้ง "0 ร มส"</t>
    </r>
    <r>
      <rPr>
        <sz val="14"/>
        <rFont val="TH SarabunPSK"/>
        <family val="2"/>
      </rPr>
      <t xml:space="preserve"> มีขั้นตอน ดังนี้ </t>
    </r>
  </si>
  <si>
    <r>
      <t xml:space="preserve">     14.2  จะปรากฏ ดังรูป 3  ให้กำหนดตามลำดับ 1, 2, 3, 4 และ 5                                              แล้ว</t>
    </r>
    <r>
      <rPr>
        <sz val="14"/>
        <color indexed="10"/>
        <rFont val="TH SarabunPSK"/>
        <family val="2"/>
      </rPr>
      <t>พิมพ์ตามข้อ 1</t>
    </r>
  </si>
  <si>
    <r>
      <t xml:space="preserve">               </t>
    </r>
    <r>
      <rPr>
        <sz val="14"/>
        <color indexed="10"/>
        <rFont val="TH SarabunPSK"/>
        <family val="2"/>
      </rPr>
      <t xml:space="preserve">กรณีมีผล ทั้ง 0  ร  และ มส    </t>
    </r>
    <r>
      <rPr>
        <sz val="14"/>
        <rFont val="TH SarabunPSK"/>
        <family val="2"/>
      </rPr>
      <t xml:space="preserve">                                                                                            </t>
    </r>
    <r>
      <rPr>
        <sz val="14"/>
        <color indexed="10"/>
        <rFont val="TH SarabunPSK"/>
        <family val="2"/>
      </rPr>
      <t>กรณีมีเฉพาะ 0  หรือ  0 และ ร  หรือ  0 และ มส  เช่น มี</t>
    </r>
    <r>
      <rPr>
        <sz val="14"/>
        <color indexed="12"/>
        <rFont val="TH SarabunPSK"/>
        <family val="2"/>
      </rPr>
      <t xml:space="preserve"> 0 และ ร</t>
    </r>
  </si>
  <si>
    <r>
      <t>15.</t>
    </r>
    <r>
      <rPr>
        <b/>
        <sz val="14"/>
        <color indexed="10"/>
        <rFont val="TH SarabunPSK"/>
        <family val="2"/>
      </rPr>
      <t xml:space="preserve"> แบบแยกห้อง </t>
    </r>
    <r>
      <rPr>
        <sz val="14"/>
        <rFont val="TH SarabunPSK"/>
        <family val="2"/>
      </rPr>
      <t>ใช้สำหรับวิชาเพิ่มเติมที่มีนักเรียนเรียนรวมกันหลายๆ ห้อง  ให้ปฏิบัติ ดังนี้</t>
    </r>
  </si>
  <si>
    <r>
      <t xml:space="preserve">      15.1 ให้พิมพ์ห้องเรียนในช่อง</t>
    </r>
    <r>
      <rPr>
        <sz val="14"/>
        <color indexed="10"/>
        <rFont val="TH SarabunPSK"/>
        <family val="2"/>
      </rPr>
      <t xml:space="preserve"> เลขประจำตัว</t>
    </r>
    <r>
      <rPr>
        <sz val="14"/>
        <rFont val="TH SarabunPSK"/>
        <family val="2"/>
      </rPr>
      <t xml:space="preserve"> ต้องพิมพ์ในรูปแบบเดียวกันในแต่ละห้อง  เช่น  ม 1/1  </t>
    </r>
    <r>
      <rPr>
        <sz val="14"/>
        <color indexed="10"/>
        <rFont val="TH SarabunPSK"/>
        <family val="2"/>
      </rPr>
      <t xml:space="preserve">หรือ </t>
    </r>
    <r>
      <rPr>
        <sz val="14"/>
        <rFont val="TH SarabunPSK"/>
        <family val="2"/>
      </rPr>
      <t xml:space="preserve">ม. 1/1  </t>
    </r>
    <r>
      <rPr>
        <sz val="14"/>
        <color indexed="10"/>
        <rFont val="TH SarabunPSK"/>
        <family val="2"/>
      </rPr>
      <t>หรือ</t>
    </r>
    <r>
      <rPr>
        <sz val="14"/>
        <rFont val="TH SarabunPSK"/>
        <family val="2"/>
      </rPr>
      <t xml:space="preserve"> 1/1 (เคาะวรรคต้อง</t>
    </r>
    <r>
      <rPr>
        <sz val="14"/>
        <color indexed="10"/>
        <rFont val="TH SarabunPSK"/>
        <family val="2"/>
      </rPr>
      <t>เท่ากัน</t>
    </r>
    <r>
      <rPr>
        <sz val="14"/>
        <rFont val="TH SarabunPSK"/>
        <family val="2"/>
      </rPr>
      <t>ด้วย)</t>
    </r>
  </si>
  <si>
    <r>
      <t xml:space="preserve">      15.2 ที่ปุ่มห้อง                     ให้คลิก  จะปรากฏ                                      เลือกห้องตามต้องการ แล้ว</t>
    </r>
    <r>
      <rPr>
        <sz val="14"/>
        <color indexed="10"/>
        <rFont val="TH SarabunPSK"/>
        <family val="2"/>
      </rPr>
      <t>พิมพ์</t>
    </r>
    <r>
      <rPr>
        <sz val="14"/>
        <rFont val="TH SarabunPSK"/>
        <family val="2"/>
      </rPr>
      <t>ที่ละห้องที่เลือกไว้</t>
    </r>
  </si>
  <si>
    <r>
      <t xml:space="preserve">16. </t>
    </r>
    <r>
      <rPr>
        <b/>
        <sz val="14"/>
        <color indexed="10"/>
        <rFont val="TH SarabunPSK"/>
        <family val="2"/>
      </rPr>
      <t>การพิมพ์แบบร้อยละ 80</t>
    </r>
    <r>
      <rPr>
        <sz val="14"/>
        <rFont val="TH SarabunPSK"/>
        <family val="2"/>
      </rPr>
      <t xml:space="preserve"> สำหรับแจ้งนักเรียนที่มีเวลาเรียนไม่ถึงร้อยละ 80 หากมีนักเรียนมีเวลาเรียนไม่ถึงร้อยละ 80 ให้พิมพ์ส่งดังนี้</t>
    </r>
  </si>
  <si>
    <r>
      <t xml:space="preserve">      คลิกที่                                      จะปรากฎ                                                     เลือก  "มส"  โปรแกรมจะเลือกเฉพาะนักเรียนที่มี  "มส" เท่านั้น </t>
    </r>
    <r>
      <rPr>
        <sz val="14"/>
        <color indexed="14"/>
        <rFont val="TH SarabunPSK"/>
        <family val="2"/>
      </rPr>
      <t>แล้วสั่งพิมพ์ออกการะดาษ</t>
    </r>
  </si>
  <si>
    <r>
      <t xml:space="preserve">17. </t>
    </r>
    <r>
      <rPr>
        <b/>
        <sz val="14"/>
        <color indexed="10"/>
        <rFont val="TH SarabunPSK"/>
        <family val="2"/>
      </rPr>
      <t>การพิมพ์ชื่อนักเรียน</t>
    </r>
  </si>
  <si>
    <r>
      <t xml:space="preserve">e-mail : </t>
    </r>
    <r>
      <rPr>
        <b/>
        <sz val="16"/>
        <color indexed="12"/>
        <rFont val="TH SarabunPSK"/>
        <family val="2"/>
      </rPr>
      <t>pornsak.wongsiri@gmail.com</t>
    </r>
    <r>
      <rPr>
        <sz val="16"/>
        <color indexed="10"/>
        <rFont val="TH SarabunPSK"/>
        <family val="2"/>
      </rPr>
      <t xml:space="preserve">  Tel </t>
    </r>
    <r>
      <rPr>
        <b/>
        <sz val="16"/>
        <color indexed="12"/>
        <rFont val="TH SarabunPSK"/>
        <family val="2"/>
      </rPr>
      <t>08-6450-4687</t>
    </r>
  </si>
  <si>
    <t>สำนักงานเขตพื้นที่การศึกษามัธยมศึกษา เขต 22</t>
  </si>
  <si>
    <r>
      <rPr>
        <b/>
        <sz val="16"/>
        <color indexed="12"/>
        <rFont val="TH SarabunPSK"/>
        <family val="2"/>
      </rPr>
      <t xml:space="preserve"> e-mail :</t>
    </r>
    <r>
      <rPr>
        <sz val="16"/>
        <color indexed="12"/>
        <rFont val="TH SarabunPSK"/>
        <family val="2"/>
      </rPr>
      <t xml:space="preserve">      pornsak.wongsiri@gmail.com</t>
    </r>
  </si>
  <si>
    <t>สอบครั้งที่ 4 (ปลายปี)</t>
  </si>
  <si>
    <t>สรุป</t>
  </si>
  <si>
    <t xml:space="preserve"> คิดวิเคราะห์</t>
  </si>
  <si>
    <t>คุณลักษณะ</t>
  </si>
  <si>
    <t>เก็บก่อน</t>
  </si>
  <si>
    <t>สอบกลางปี</t>
  </si>
  <si>
    <t>เก็บหลัง</t>
  </si>
  <si>
    <t>สอบครั้งที่ 2 (กลางปี)</t>
  </si>
  <si>
    <t>อัตราส่วนข้อสอบกลาง</t>
  </si>
  <si>
    <t>การประเมินคุณลักษณะอันพึงประสงค์</t>
  </si>
  <si>
    <t>การประเมินการอ่านฯ</t>
  </si>
  <si>
    <t>พิมพ์สาระตามต้องการที่ S41</t>
  </si>
  <si>
    <t>พิมพ์สาระตามต้องการที่ S38</t>
  </si>
  <si>
    <t>พิมพ์สาระตามต้องการที่ S39</t>
  </si>
  <si>
    <t>พิมพ์สาระตามต้องการที่ S40</t>
  </si>
  <si>
    <t>กรณีต้องการเพิ่มกลุ่ม ตามศาสนา พิมพ์ที่ S38 --&gt;</t>
  </si>
  <si>
    <t>ปพ. 5</t>
  </si>
  <si>
    <r>
      <t>ให้สั่ง</t>
    </r>
    <r>
      <rPr>
        <sz val="14"/>
        <rFont val="Cordia New"/>
        <family val="2"/>
      </rPr>
      <t>วางแบบเลือก</t>
    </r>
  </si>
  <si>
    <t>ตรงกับการจัดรูปแบบปลายทาง</t>
  </si>
  <si>
    <t>หรือ</t>
  </si>
  <si>
    <t>ชั่วโมง</t>
  </si>
  <si>
    <t>&lt;------ "ชั่วโมง หรือ คาบ" พิมพ์เปลี่ยนได้</t>
  </si>
  <si>
    <t>คิด-วิเคราะห์ 1</t>
  </si>
  <si>
    <t>คิด-วิเคราะห์ 2</t>
  </si>
  <si>
    <t>คิด-วิเคราะห์ 3</t>
  </si>
  <si>
    <t>คิด-วิเคราะห์ 4</t>
  </si>
  <si>
    <t>คิด-วิเคราะห์ 5</t>
  </si>
  <si>
    <t>คุณลักษณฯ 1</t>
  </si>
  <si>
    <t>คุณลักษณฯ 2</t>
  </si>
  <si>
    <t>คุณลักษณฯ 3</t>
  </si>
  <si>
    <t>คุณลักษณฯ 4</t>
  </si>
  <si>
    <t>คุณลักษณฯ 5</t>
  </si>
  <si>
    <t>คุณลักษณฯ 6</t>
  </si>
  <si>
    <t>คุณลักษณฯ 7</t>
  </si>
  <si>
    <t>คุณลักษณฯ 8</t>
  </si>
  <si>
    <t>ตัวเลข "สีขาว" ปรับได้</t>
  </si>
  <si>
    <t>1. ประเมินคุณลักษณธเป็นแบบอัตโนมัติ</t>
  </si>
  <si>
    <t>2. ผู้สอนสามารถเปลี่ยน สัดส่วนอัตโนมัติได้</t>
  </si>
  <si>
    <t>3. หากระบบอัตโนมัติให้ผลแล้ว ผู้สอนสามารถเลือกเปลี่ยนรายบุคคลได้</t>
  </si>
  <si>
    <r>
      <t>4. สรุปประเมินเป็นแบบ "</t>
    </r>
    <r>
      <rPr>
        <b/>
        <sz val="14"/>
        <color rgb="FFFFFF00"/>
        <rFont val="TH SarabunPSK"/>
        <family val="2"/>
      </rPr>
      <t>MODE</t>
    </r>
    <r>
      <rPr>
        <sz val="14"/>
        <color rgb="FFFFFF00"/>
        <rFont val="TH SarabunPSK"/>
        <family val="2"/>
      </rPr>
      <t>"</t>
    </r>
  </si>
  <si>
    <t>ร้อยละ -สอบกลาง (ระบบปรับคำนวณ)</t>
  </si>
  <si>
    <t xml:space="preserve">รักชาติ ศาสน์ กษัตริย์ </t>
  </si>
  <si>
    <t>ซื่อสัตย์สุจริต</t>
  </si>
  <si>
    <t>มีวินัย</t>
  </si>
  <si>
    <t>ใฝ่เรียนรู้</t>
  </si>
  <si>
    <t>อยู่อย่างพอเพียง</t>
  </si>
  <si>
    <t>มุ่งมั่นในการทำงาน</t>
  </si>
  <si>
    <t>รักความเป็นไทย</t>
  </si>
  <si>
    <t>มีจิตสาธารณะ</t>
  </si>
  <si>
    <t>ข้อ 9 - 10 หากไม่ได้ใช้ ให้ลบตัวเลขทิ้ง</t>
  </si>
  <si>
    <t>ข้อ 9 - 10 หากต้องการใช้ ให้เติมตัวเลขก่อนด้วย</t>
  </si>
  <si>
    <t>ข้อมูลโรงเรียน</t>
  </si>
  <si>
    <t>สถานศึกษา</t>
  </si>
  <si>
    <t>ที่อยู่</t>
  </si>
  <si>
    <t>นาย............................... วว</t>
  </si>
  <si>
    <t>นายxxxxxx  xxxxxxxxx</t>
  </si>
  <si>
    <t>หัวหน้า</t>
  </si>
  <si>
    <t>วันที่อนุมัติ</t>
  </si>
  <si>
    <t>กลุ่มสาระ</t>
  </si>
  <si>
    <t>ภาคเรียนที่ 2 เริ่มสัปดาห์ที่</t>
  </si>
  <si>
    <t>(วันจันทร์ สปด. เปิดภาคเรียน 1)</t>
  </si>
  <si>
    <t>(วันจันทร์ สปด. เปิดภาคเรียน 2)</t>
  </si>
  <si>
    <t>ภาษาไทย</t>
  </si>
  <si>
    <t>คณิตศาสตร์</t>
  </si>
  <si>
    <t>เลือกจากรายการ</t>
  </si>
  <si>
    <t>วิทยาศาสตร์</t>
  </si>
  <si>
    <t>สังคมศึกษา ศาสนา และวัฒนธรรม</t>
  </si>
  <si>
    <t>สุขศึกษาพลศึกษา</t>
  </si>
  <si>
    <t>ศิลปะ</t>
  </si>
  <si>
    <t>ภาษาต่างประเทศ</t>
  </si>
  <si>
    <t>กิจกรรมพัฒนาผู้เรียน</t>
  </si>
  <si>
    <r>
      <t xml:space="preserve">(รูปแบบ </t>
    </r>
    <r>
      <rPr>
        <sz val="16"/>
        <color rgb="FFFFFF00"/>
        <rFont val="TH SarabunPSK"/>
        <family val="2"/>
      </rPr>
      <t>วว/ดด/ปปปป</t>
    </r>
    <r>
      <rPr>
        <sz val="16"/>
        <color theme="0"/>
        <rFont val="TH SarabunPSK"/>
        <family val="2"/>
      </rPr>
      <t>)</t>
    </r>
  </si>
  <si>
    <t>โรงเรียนศักดิ์สุนันท์วิทยา</t>
  </si>
  <si>
    <t>ตำบลแม่พริก อำเภอแม่พริก จังหวัดลำปาง</t>
  </si>
  <si>
    <t>ปีการศึกษา 2566</t>
  </si>
  <si>
    <t>พระครูนิวิฐสุทธิการ</t>
  </si>
  <si>
    <t>พระมหาวัชรปัฐน์ กาวิละหทัยสกุล</t>
  </si>
  <si>
    <t>เด็กหญิง กัญญาณัฐ  ศรีธนะ</t>
  </si>
  <si>
    <t>เด็กหญิง กาญจนา  สุวะเลิศ</t>
  </si>
  <si>
    <t>เด็กหญิง จิตราภรณ์  แก่นยงค์</t>
  </si>
  <si>
    <t>เด็กชาย พิธิวัฒน์  ร้องกาศ</t>
  </si>
  <si>
    <t>เด็กชาย นภัท  ปุผาลา</t>
  </si>
  <si>
    <t>เด็กหญิง ณิชนันท์  จันทะเขตต์</t>
  </si>
  <si>
    <t>เด็กชาย ฐิติภัทร์  คำเป</t>
  </si>
  <si>
    <t>เด็กชาย ชิษณุพงศ์  ภู่ขำ</t>
  </si>
  <si>
    <t>เด็กชาย สรธัญญ์  แก้วแปง</t>
  </si>
  <si>
    <t>เด็กชาย ศุภชัย  สินวิริยะนนท์</t>
  </si>
  <si>
    <t>เด็กชาย วุฒิกร  สิทธิกัน</t>
  </si>
  <si>
    <t>12803</t>
  </si>
  <si>
    <t>12804</t>
  </si>
  <si>
    <t>12805</t>
  </si>
  <si>
    <t>12806</t>
  </si>
  <si>
    <t>12808</t>
  </si>
  <si>
    <t>12809</t>
  </si>
  <si>
    <t>12810</t>
  </si>
  <si>
    <t>12811</t>
  </si>
  <si>
    <t>12812</t>
  </si>
  <si>
    <t>12813</t>
  </si>
  <si>
    <t>12814</t>
  </si>
  <si>
    <t>31 มีนาคม 2567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</si>
</sst>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1">
    <numFmt numFmtId="44" formatCode="_-&quot;฿&quot;* #,##0.00_-;\-&quot;฿&quot;* #,##0.00_-;_-&quot;฿&quot;* &quot;-&quot;??_-;_-@_-"/>
    <numFmt numFmtId="43" formatCode="_-* #,##0.00_-;\-* #,##0.00_-;_-* &quot;-&quot;??_-;_-@_-"/>
    <numFmt numFmtId="187" formatCode="0.0"/>
    <numFmt numFmtId="188" formatCode="0.000"/>
    <numFmt numFmtId="189" formatCode="0.0_)"/>
    <numFmt numFmtId="190" formatCode="[$-D000000]0\ 0000\ 00000\ 00\ 0"/>
    <numFmt numFmtId="191" formatCode="[$-1010000]d/m/yyyy;@"/>
    <numFmt numFmtId="192" formatCode="ddd\-[$-107041E]d\ mmm\ yy;@"/>
    <numFmt numFmtId="193" formatCode="[$-1000000]0\ 0000\ 00000\ 00\ 0"/>
    <numFmt numFmtId="194" formatCode="[$-107041E]d\ mmmm\ yyyy;@"/>
    <numFmt numFmtId="195" formatCode="[$-1070000]d/m/yy;@"/>
  </numFmts>
  <fonts count="146" x14ac:knownFonts="1">
    <font>
      <sz val="14"/>
      <name val="Cordia New"/>
      <charset val="222"/>
    </font>
    <font>
      <sz val="14"/>
      <name val="Cordia New"/>
      <family val="2"/>
    </font>
    <font>
      <b/>
      <sz val="20"/>
      <name val="Cordia New"/>
      <family val="2"/>
      <charset val="222"/>
    </font>
    <font>
      <sz val="16"/>
      <name val="Cordia New"/>
      <family val="2"/>
      <charset val="222"/>
    </font>
    <font>
      <b/>
      <sz val="14"/>
      <name val="Cordia New"/>
      <family val="2"/>
      <charset val="222"/>
    </font>
    <font>
      <b/>
      <sz val="22"/>
      <name val="Cordia New"/>
      <family val="2"/>
      <charset val="222"/>
    </font>
    <font>
      <sz val="14"/>
      <color indexed="10"/>
      <name val="Cordia New"/>
      <family val="2"/>
      <charset val="222"/>
    </font>
    <font>
      <sz val="14"/>
      <color indexed="12"/>
      <name val="Cordia New"/>
      <family val="2"/>
      <charset val="222"/>
    </font>
    <font>
      <sz val="12"/>
      <color indexed="10"/>
      <name val="Cordia New"/>
      <family val="2"/>
      <charset val="222"/>
    </font>
    <font>
      <b/>
      <sz val="14"/>
      <color indexed="10"/>
      <name val="Cordia New"/>
      <family val="2"/>
      <charset val="222"/>
    </font>
    <font>
      <sz val="16"/>
      <color indexed="10"/>
      <name val="Cordia New"/>
      <family val="2"/>
      <charset val="222"/>
    </font>
    <font>
      <b/>
      <sz val="8"/>
      <color indexed="10"/>
      <name val="MS Sans Serif"/>
      <family val="2"/>
      <charset val="222"/>
    </font>
    <font>
      <sz val="8"/>
      <color indexed="81"/>
      <name val="MS Sans Serif"/>
      <family val="2"/>
      <charset val="222"/>
    </font>
    <font>
      <sz val="14"/>
      <color indexed="45"/>
      <name val="Cordia New"/>
      <family val="2"/>
      <charset val="222"/>
    </font>
    <font>
      <sz val="12"/>
      <color indexed="10"/>
      <name val="Cordia New"/>
      <family val="2"/>
    </font>
    <font>
      <sz val="8"/>
      <name val="Cordia New"/>
      <family val="2"/>
    </font>
    <font>
      <b/>
      <sz val="14"/>
      <color indexed="10"/>
      <name val="Cordia New"/>
      <family val="2"/>
    </font>
    <font>
      <sz val="14"/>
      <color indexed="10"/>
      <name val="Cordia New"/>
      <family val="2"/>
    </font>
    <font>
      <b/>
      <sz val="16"/>
      <color indexed="10"/>
      <name val="Cordia New"/>
      <family val="2"/>
    </font>
    <font>
      <sz val="14"/>
      <color indexed="12"/>
      <name val="Cordia New"/>
      <family val="2"/>
    </font>
    <font>
      <sz val="16"/>
      <color indexed="12"/>
      <name val="Cordia New"/>
      <family val="2"/>
    </font>
    <font>
      <sz val="18"/>
      <color indexed="10"/>
      <name val="Cordia New"/>
      <family val="2"/>
    </font>
    <font>
      <sz val="18"/>
      <color indexed="12"/>
      <name val="Cordia New"/>
      <family val="2"/>
    </font>
    <font>
      <sz val="18"/>
      <color indexed="10"/>
      <name val="Cordia New"/>
      <family val="2"/>
    </font>
    <font>
      <sz val="14"/>
      <color indexed="10"/>
      <name val="Cordia New"/>
      <family val="2"/>
    </font>
    <font>
      <b/>
      <sz val="14"/>
      <color indexed="12"/>
      <name val="Cordia New"/>
      <family val="2"/>
    </font>
    <font>
      <sz val="14"/>
      <color indexed="43"/>
      <name val="Cordia New"/>
      <family val="2"/>
    </font>
    <font>
      <sz val="14"/>
      <color indexed="45"/>
      <name val="Cordia New"/>
      <family val="2"/>
    </font>
    <font>
      <b/>
      <sz val="18"/>
      <color indexed="12"/>
      <name val="Cordia New"/>
      <family val="2"/>
    </font>
    <font>
      <sz val="15"/>
      <color indexed="10"/>
      <name val="Cordia New"/>
      <family val="2"/>
    </font>
    <font>
      <sz val="15"/>
      <color indexed="12"/>
      <name val="Cordia New"/>
      <family val="2"/>
    </font>
    <font>
      <sz val="15"/>
      <name val="Cordia New"/>
      <family val="2"/>
    </font>
    <font>
      <sz val="13"/>
      <name val="Cordia New"/>
      <family val="2"/>
    </font>
    <font>
      <sz val="16"/>
      <name val="Cordia New"/>
      <family val="2"/>
    </font>
    <font>
      <sz val="14"/>
      <color indexed="13"/>
      <name val="Cordia New"/>
      <family val="2"/>
    </font>
    <font>
      <sz val="14"/>
      <color indexed="15"/>
      <name val="Cordia New"/>
      <family val="2"/>
    </font>
    <font>
      <b/>
      <sz val="16"/>
      <color indexed="48"/>
      <name val="Cordia New"/>
      <family val="2"/>
      <charset val="222"/>
    </font>
    <font>
      <sz val="16"/>
      <color indexed="45"/>
      <name val="Cordia New"/>
      <family val="2"/>
      <charset val="222"/>
    </font>
    <font>
      <sz val="12"/>
      <color indexed="45"/>
      <name val="Cordia New"/>
      <family val="2"/>
      <charset val="222"/>
    </font>
    <font>
      <b/>
      <sz val="14"/>
      <color indexed="45"/>
      <name val="Cordia New"/>
      <family val="2"/>
      <charset val="222"/>
    </font>
    <font>
      <b/>
      <sz val="12"/>
      <color indexed="45"/>
      <name val="Cordia New"/>
      <family val="2"/>
      <charset val="222"/>
    </font>
    <font>
      <sz val="14"/>
      <color indexed="12"/>
      <name val="Cordia New"/>
      <family val="2"/>
    </font>
    <font>
      <b/>
      <sz val="22"/>
      <color indexed="12"/>
      <name val="Cordia New"/>
      <family val="2"/>
    </font>
    <font>
      <sz val="10"/>
      <color indexed="10"/>
      <name val="Cordia New"/>
      <family val="2"/>
      <charset val="222"/>
    </font>
    <font>
      <sz val="16"/>
      <name val="Angsana New"/>
      <family val="1"/>
    </font>
    <font>
      <sz val="10"/>
      <color indexed="12"/>
      <name val="Cordia New"/>
      <family val="2"/>
    </font>
    <font>
      <sz val="14"/>
      <color indexed="13"/>
      <name val="Cordia New"/>
      <family val="2"/>
      <charset val="222"/>
    </font>
    <font>
      <sz val="16"/>
      <color indexed="13"/>
      <name val="Cordia New"/>
      <family val="2"/>
      <charset val="222"/>
    </font>
    <font>
      <sz val="14"/>
      <color indexed="12"/>
      <name val="TH SarabunPSK"/>
      <family val="2"/>
    </font>
    <font>
      <sz val="14"/>
      <name val="TH SarabunPSK"/>
      <family val="2"/>
    </font>
    <font>
      <b/>
      <sz val="20"/>
      <color indexed="12"/>
      <name val="TH SarabunPSK"/>
      <family val="2"/>
    </font>
    <font>
      <b/>
      <sz val="20"/>
      <color indexed="10"/>
      <name val="TH SarabunPSK"/>
      <family val="2"/>
    </font>
    <font>
      <b/>
      <sz val="18"/>
      <name val="TH SarabunPSK"/>
      <family val="2"/>
    </font>
    <font>
      <sz val="20"/>
      <name val="TH SarabunPSK"/>
      <family val="2"/>
    </font>
    <font>
      <sz val="16"/>
      <color indexed="12"/>
      <name val="TH SarabunPSK"/>
      <family val="2"/>
    </font>
    <font>
      <b/>
      <sz val="16"/>
      <color indexed="10"/>
      <name val="TH SarabunPSK"/>
      <family val="2"/>
    </font>
    <font>
      <b/>
      <sz val="16"/>
      <color indexed="12"/>
      <name val="TH SarabunPSK"/>
      <family val="2"/>
    </font>
    <font>
      <sz val="16"/>
      <color indexed="10"/>
      <name val="TH SarabunPSK"/>
      <family val="2"/>
    </font>
    <font>
      <sz val="18"/>
      <color indexed="12"/>
      <name val="TH SarabunPSK"/>
      <family val="2"/>
    </font>
    <font>
      <sz val="18"/>
      <name val="TH SarabunPSK"/>
      <family val="2"/>
    </font>
    <font>
      <sz val="18"/>
      <color indexed="10"/>
      <name val="TH SarabunPSK"/>
      <family val="2"/>
    </font>
    <font>
      <b/>
      <sz val="18"/>
      <color indexed="10"/>
      <name val="TH SarabunPSK"/>
      <family val="2"/>
    </font>
    <font>
      <b/>
      <sz val="14"/>
      <color indexed="10"/>
      <name val="TH SarabunPSK"/>
      <family val="2"/>
    </font>
    <font>
      <b/>
      <sz val="14"/>
      <color indexed="12"/>
      <name val="TH SarabunPSK"/>
      <family val="2"/>
    </font>
    <font>
      <sz val="16"/>
      <name val="TH SarabunPSK"/>
      <family val="2"/>
    </font>
    <font>
      <b/>
      <sz val="13"/>
      <color indexed="12"/>
      <name val="TH SarabunPSK"/>
      <family val="2"/>
    </font>
    <font>
      <b/>
      <sz val="18"/>
      <color indexed="12"/>
      <name val="TH SarabunPSK"/>
      <family val="2"/>
    </font>
    <font>
      <b/>
      <sz val="12"/>
      <color indexed="12"/>
      <name val="TH SarabunPSK"/>
      <family val="2"/>
    </font>
    <font>
      <b/>
      <sz val="13"/>
      <color indexed="10"/>
      <name val="TH SarabunPSK"/>
      <family val="2"/>
    </font>
    <font>
      <b/>
      <sz val="12"/>
      <color indexed="10"/>
      <name val="TH SarabunPSK"/>
      <family val="2"/>
    </font>
    <font>
      <sz val="14"/>
      <color indexed="10"/>
      <name val="TH SarabunPSK"/>
      <family val="2"/>
    </font>
    <font>
      <sz val="13"/>
      <name val="TH SarabunPSK"/>
      <family val="2"/>
    </font>
    <font>
      <sz val="12"/>
      <color indexed="12"/>
      <name val="TH SarabunPSK"/>
      <family val="2"/>
    </font>
    <font>
      <b/>
      <sz val="14"/>
      <color rgb="FFFF0000"/>
      <name val="TH SarabunPSK"/>
      <family val="2"/>
    </font>
    <font>
      <sz val="14"/>
      <color rgb="FFFFFF00"/>
      <name val="TH SarabunPSK"/>
      <family val="2"/>
    </font>
    <font>
      <sz val="14"/>
      <color indexed="14"/>
      <name val="TH SarabunPSK"/>
      <family val="2"/>
    </font>
    <font>
      <sz val="14"/>
      <color rgb="FFFF0000"/>
      <name val="TH SarabunPSK"/>
      <family val="2"/>
    </font>
    <font>
      <b/>
      <sz val="16"/>
      <color indexed="20"/>
      <name val="TH SarabunPSK"/>
      <family val="2"/>
    </font>
    <font>
      <b/>
      <sz val="16"/>
      <color indexed="61"/>
      <name val="TH SarabunPSK"/>
      <family val="2"/>
    </font>
    <font>
      <b/>
      <sz val="14"/>
      <name val="TH SarabunPSK"/>
      <family val="2"/>
    </font>
    <font>
      <b/>
      <sz val="18"/>
      <color indexed="20"/>
      <name val="TH SarabunPSK"/>
      <family val="2"/>
    </font>
    <font>
      <sz val="12"/>
      <name val="TH SarabunPSK"/>
      <family val="2"/>
    </font>
    <font>
      <sz val="14"/>
      <color rgb="FFFF0000"/>
      <name val="Cordia New"/>
      <family val="2"/>
    </font>
    <font>
      <sz val="14"/>
      <color theme="0"/>
      <name val="TH SarabunPSK"/>
      <family val="2"/>
    </font>
    <font>
      <sz val="14"/>
      <color theme="0"/>
      <name val="Cordia New"/>
      <family val="2"/>
    </font>
    <font>
      <sz val="18"/>
      <color indexed="14"/>
      <name val="TH SarabunPSK"/>
      <family val="2"/>
    </font>
    <font>
      <sz val="12"/>
      <color indexed="10"/>
      <name val="TH SarabunPSK"/>
      <family val="2"/>
    </font>
    <font>
      <sz val="16"/>
      <color indexed="43"/>
      <name val="TH SarabunPSK"/>
      <family val="2"/>
    </font>
    <font>
      <b/>
      <sz val="18"/>
      <color indexed="13"/>
      <name val="TH SarabunPSK"/>
      <family val="2"/>
    </font>
    <font>
      <sz val="14"/>
      <color rgb="FF0000FF"/>
      <name val="TH SarabunPSK"/>
      <family val="2"/>
    </font>
    <font>
      <sz val="14"/>
      <color indexed="13"/>
      <name val="TH SarabunPSK"/>
      <family val="2"/>
    </font>
    <font>
      <b/>
      <sz val="14"/>
      <color rgb="FF0000FF"/>
      <name val="TH SarabunPSK"/>
      <family val="2"/>
    </font>
    <font>
      <sz val="16"/>
      <color rgb="FF0000FF"/>
      <name val="TH SarabunPSK"/>
      <family val="2"/>
    </font>
    <font>
      <b/>
      <sz val="18"/>
      <color rgb="FFFF0000"/>
      <name val="TH SarabunPSK"/>
      <family val="2"/>
    </font>
    <font>
      <b/>
      <sz val="16"/>
      <color rgb="FFFF0000"/>
      <name val="TH SarabunPSK"/>
      <family val="2"/>
    </font>
    <font>
      <b/>
      <sz val="18"/>
      <color rgb="FF0000FF"/>
      <name val="TH SarabunPSK"/>
      <family val="2"/>
    </font>
    <font>
      <b/>
      <sz val="16"/>
      <color rgb="FF0000FF"/>
      <name val="TH SarabunPSK"/>
      <family val="2"/>
    </font>
    <font>
      <b/>
      <sz val="16"/>
      <color theme="0"/>
      <name val="TH SarabunPSK"/>
      <family val="2"/>
    </font>
    <font>
      <sz val="16"/>
      <color indexed="14"/>
      <name val="TH SarabunPSK"/>
      <family val="2"/>
    </font>
    <font>
      <b/>
      <sz val="22"/>
      <color indexed="12"/>
      <name val="TH SarabunPSK"/>
      <family val="2"/>
    </font>
    <font>
      <b/>
      <sz val="22"/>
      <color indexed="10"/>
      <name val="TH SarabunPSK"/>
      <family val="2"/>
    </font>
    <font>
      <sz val="20"/>
      <color indexed="10"/>
      <name val="TH SarabunPSK"/>
      <family val="2"/>
    </font>
    <font>
      <b/>
      <sz val="22"/>
      <name val="TH SarabunPSK"/>
      <family val="2"/>
    </font>
    <font>
      <b/>
      <sz val="16"/>
      <name val="TH SarabunPSK"/>
      <family val="2"/>
    </font>
    <font>
      <b/>
      <sz val="14"/>
      <color indexed="18"/>
      <name val="TH SarabunPSK"/>
      <family val="2"/>
    </font>
    <font>
      <sz val="14"/>
      <color indexed="61"/>
      <name val="TH SarabunPSK"/>
      <family val="2"/>
    </font>
    <font>
      <sz val="12"/>
      <color indexed="61"/>
      <name val="TH SarabunPSK"/>
      <family val="2"/>
    </font>
    <font>
      <sz val="11"/>
      <color indexed="61"/>
      <name val="TH SarabunPSK"/>
      <family val="2"/>
    </font>
    <font>
      <sz val="13"/>
      <color indexed="12"/>
      <name val="TH SarabunPSK"/>
      <family val="2"/>
    </font>
    <font>
      <sz val="14"/>
      <color rgb="FF0000FF"/>
      <name val="Cordia New"/>
      <family val="2"/>
    </font>
    <font>
      <b/>
      <sz val="24"/>
      <color indexed="10"/>
      <name val="TH SarabunPSK"/>
      <family val="2"/>
    </font>
    <font>
      <sz val="14"/>
      <color indexed="56"/>
      <name val="TH SarabunPSK"/>
      <family val="2"/>
    </font>
    <font>
      <sz val="14"/>
      <color indexed="44"/>
      <name val="TH SarabunPSK"/>
      <family val="2"/>
    </font>
    <font>
      <b/>
      <sz val="10"/>
      <color indexed="10"/>
      <name val="TH SarabunPSK"/>
      <family val="2"/>
    </font>
    <font>
      <sz val="13"/>
      <color indexed="10"/>
      <name val="TH SarabunPSK"/>
      <family val="2"/>
    </font>
    <font>
      <sz val="10"/>
      <color indexed="10"/>
      <name val="TH SarabunPSK"/>
      <family val="2"/>
    </font>
    <font>
      <b/>
      <sz val="14"/>
      <color theme="5" tint="0.79998168889431442"/>
      <name val="Cordia New"/>
      <family val="2"/>
      <charset val="222"/>
    </font>
    <font>
      <sz val="14"/>
      <color theme="5" tint="0.79998168889431442"/>
      <name val="Cordia New"/>
      <family val="2"/>
      <charset val="222"/>
    </font>
    <font>
      <sz val="12"/>
      <color theme="5" tint="0.79998168889431442"/>
      <name val="Cordia New"/>
      <family val="2"/>
      <charset val="222"/>
    </font>
    <font>
      <sz val="11"/>
      <color theme="5" tint="0.79998168889431442"/>
      <name val="Cordia New"/>
      <family val="2"/>
      <charset val="222"/>
    </font>
    <font>
      <b/>
      <sz val="12"/>
      <color theme="5" tint="0.79998168889431442"/>
      <name val="Cordia New"/>
      <family val="2"/>
      <charset val="222"/>
    </font>
    <font>
      <sz val="16"/>
      <color rgb="FFFF0000"/>
      <name val="TH SarabunPSK"/>
      <family val="2"/>
    </font>
    <font>
      <sz val="16"/>
      <color indexed="25"/>
      <name val="TH SarabunPSK"/>
      <family val="2"/>
    </font>
    <font>
      <b/>
      <sz val="16"/>
      <color rgb="FF002060"/>
      <name val="TH SarabunPSK"/>
      <family val="2"/>
    </font>
    <font>
      <b/>
      <sz val="14"/>
      <color theme="9" tint="-0.499984740745262"/>
      <name val="TH SarabunPSK"/>
      <family val="2"/>
    </font>
    <font>
      <b/>
      <sz val="14"/>
      <color rgb="FF002060"/>
      <name val="TH SarabunPSK"/>
      <family val="2"/>
    </font>
    <font>
      <b/>
      <sz val="18"/>
      <color theme="3"/>
      <name val="TH SarabunPSK"/>
      <family val="2"/>
    </font>
    <font>
      <sz val="10"/>
      <color theme="2"/>
      <name val="TH SarabunPSK"/>
      <family val="2"/>
    </font>
    <font>
      <sz val="14"/>
      <color theme="2"/>
      <name val="TH SarabunPSK"/>
      <family val="2"/>
    </font>
    <font>
      <sz val="16"/>
      <color theme="2"/>
      <name val="TH SarabunPSK"/>
      <family val="2"/>
    </font>
    <font>
      <b/>
      <sz val="18"/>
      <color rgb="FFFFFF00"/>
      <name val="TH SarabunPSK"/>
      <family val="2"/>
    </font>
    <font>
      <b/>
      <sz val="14"/>
      <color theme="0"/>
      <name val="TH SarabunPSK"/>
      <family val="2"/>
    </font>
    <font>
      <sz val="14"/>
      <color indexed="55"/>
      <name val="TH SarabunPSK"/>
      <family val="2"/>
    </font>
    <font>
      <b/>
      <sz val="14"/>
      <color rgb="FFFFFF00"/>
      <name val="TH SarabunPSK"/>
      <family val="2"/>
    </font>
    <font>
      <b/>
      <sz val="14"/>
      <color indexed="55"/>
      <name val="TH SarabunPSK"/>
      <family val="2"/>
    </font>
    <font>
      <b/>
      <sz val="16"/>
      <name val="Cordia New"/>
      <family val="2"/>
    </font>
    <font>
      <sz val="16"/>
      <color theme="0"/>
      <name val="TH SarabunPSK"/>
      <family val="2"/>
    </font>
    <font>
      <b/>
      <sz val="14"/>
      <color rgb="FFC00000"/>
      <name val="TH SarabunPSK"/>
      <family val="2"/>
    </font>
    <font>
      <sz val="16"/>
      <color rgb="FFFFFF00"/>
      <name val="TH SarabunPSK"/>
      <family val="2"/>
    </font>
    <font>
      <u/>
      <sz val="14"/>
      <color theme="10"/>
      <name val="Cordia New"/>
      <family val="2"/>
    </font>
    <font>
      <sz val="18"/>
      <color theme="10"/>
      <name val="Cordia New"/>
      <family val="2"/>
    </font>
    <font>
      <sz val="20"/>
      <color theme="10"/>
      <name val="Cordia New"/>
      <family val="2"/>
    </font>
    <font>
      <sz val="18"/>
      <color theme="10"/>
      <name val="TH SarabunPSK"/>
      <family val="2"/>
    </font>
    <font>
      <b/>
      <sz val="18"/>
      <color rgb="FFFFC000"/>
      <name val="TH SarabunPSK"/>
      <family val="2"/>
    </font>
    <font>
      <sz val="14"/>
      <color theme="1"/>
      <name val="TH SarabunPSK"/>
      <family val="2"/>
    </font>
    <font>
      <sz val="11"/>
      <color indexed="8"/>
      <name val="Tahoma"/>
      <family val="2"/>
      <scheme val="minor"/>
    </font>
  </fonts>
  <fills count="37">
    <fill>
      <patternFill patternType="none"/>
    </fill>
    <fill>
      <patternFill patternType="gray125"/>
    </fill>
    <fill>
      <patternFill patternType="solid">
        <fgColor indexed="4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5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5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rgb="FF99FFCC"/>
        <bgColor indexed="64"/>
      </patternFill>
    </fill>
    <fill>
      <patternFill patternType="solid">
        <fgColor rgb="FFB2B2B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rgb="FFCCECFF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FFFF99"/>
        <bgColor indexed="64"/>
      </patternFill>
    </fill>
  </fills>
  <borders count="148">
    <border>
      <left/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double">
        <color indexed="64"/>
      </left>
      <right style="thin">
        <color indexed="64"/>
      </right>
      <top/>
      <bottom style="double">
        <color indexed="64"/>
      </bottom>
      <diagonal/>
    </border>
    <border>
      <left/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medium">
        <color indexed="10"/>
      </left>
      <right style="medium">
        <color indexed="10"/>
      </right>
      <top style="medium">
        <color indexed="10"/>
      </top>
      <bottom style="medium">
        <color indexed="10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/>
      <top/>
      <bottom style="double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hair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/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hair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8"/>
      </left>
      <right style="double">
        <color indexed="8"/>
      </right>
      <top style="double">
        <color indexed="64"/>
      </top>
      <bottom style="double">
        <color indexed="64"/>
      </bottom>
      <diagonal/>
    </border>
    <border>
      <left style="double">
        <color indexed="8"/>
      </left>
      <right style="thin">
        <color indexed="8"/>
      </right>
      <top style="double">
        <color indexed="64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thin">
        <color indexed="64"/>
      </bottom>
      <diagonal/>
    </border>
    <border>
      <left style="thick">
        <color indexed="10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/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thin">
        <color indexed="64"/>
      </top>
      <bottom style="double">
        <color indexed="64"/>
      </bottom>
      <diagonal/>
    </border>
    <border>
      <left/>
      <right style="thin">
        <color indexed="64"/>
      </right>
      <top style="thin">
        <color indexed="64"/>
      </top>
      <bottom style="double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double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/>
      <top style="hair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 style="double">
        <color indexed="64"/>
      </right>
      <top style="hair">
        <color indexed="64"/>
      </top>
      <bottom/>
      <diagonal/>
    </border>
    <border>
      <left style="double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double">
        <color indexed="64"/>
      </left>
      <right style="thin">
        <color indexed="8"/>
      </right>
      <top style="thin">
        <color indexed="8"/>
      </top>
      <bottom style="double">
        <color indexed="64"/>
      </bottom>
      <diagonal/>
    </border>
    <border>
      <left style="thick">
        <color indexed="10"/>
      </left>
      <right style="medium">
        <color indexed="64"/>
      </right>
      <top style="thick">
        <color indexed="10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double">
        <color indexed="64"/>
      </right>
      <top/>
      <bottom style="medium">
        <color indexed="64"/>
      </bottom>
      <diagonal/>
    </border>
    <border>
      <left style="double">
        <color indexed="64"/>
      </left>
      <right style="double">
        <color indexed="64"/>
      </right>
      <top style="double">
        <color indexed="64"/>
      </top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double">
        <color indexed="64"/>
      </top>
      <bottom/>
      <diagonal/>
    </border>
    <border>
      <left style="thin">
        <color indexed="64"/>
      </left>
      <right style="double">
        <color indexed="64"/>
      </right>
      <top/>
      <bottom style="double">
        <color indexed="64"/>
      </bottom>
      <diagonal/>
    </border>
    <border>
      <left/>
      <right/>
      <top style="double">
        <color indexed="64"/>
      </top>
      <bottom/>
      <diagonal/>
    </border>
    <border>
      <left/>
      <right style="double">
        <color indexed="64"/>
      </right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/>
      <top style="double">
        <color indexed="64"/>
      </top>
      <bottom style="thin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double">
        <color indexed="64"/>
      </top>
      <bottom style="thin">
        <color indexed="64"/>
      </bottom>
      <diagonal/>
    </border>
    <border>
      <left style="double">
        <color indexed="64"/>
      </left>
      <right/>
      <top style="double">
        <color indexed="64"/>
      </top>
      <bottom/>
      <diagonal/>
    </border>
    <border>
      <left/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/>
      <right/>
      <top/>
      <bottom style="double">
        <color indexed="64"/>
      </bottom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double">
        <color indexed="64"/>
      </left>
      <right/>
      <top style="double">
        <color indexed="64"/>
      </top>
      <bottom style="hair">
        <color indexed="64"/>
      </bottom>
      <diagonal/>
    </border>
    <border>
      <left/>
      <right style="double">
        <color indexed="64"/>
      </right>
      <top style="double">
        <color indexed="64"/>
      </top>
      <bottom style="hair">
        <color indexed="64"/>
      </bottom>
      <diagonal/>
    </border>
    <border>
      <left style="double">
        <color indexed="64"/>
      </left>
      <right/>
      <top style="double">
        <color indexed="64"/>
      </top>
      <bottom style="double">
        <color indexed="64"/>
      </bottom>
      <diagonal/>
    </border>
    <border>
      <left/>
      <right/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double">
        <color indexed="64"/>
      </top>
      <bottom style="double">
        <color indexed="64"/>
      </bottom>
      <diagonal/>
    </border>
    <border>
      <left/>
      <right style="double">
        <color indexed="64"/>
      </right>
      <top style="hair">
        <color indexed="64"/>
      </top>
      <bottom style="double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hair">
        <color indexed="64"/>
      </bottom>
      <diagonal/>
    </border>
    <border>
      <left/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hair">
        <color indexed="64"/>
      </bottom>
      <diagonal/>
    </border>
    <border>
      <left/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/>
      <top style="hair">
        <color indexed="64"/>
      </top>
      <bottom style="thin">
        <color indexed="64"/>
      </bottom>
      <diagonal/>
    </border>
    <border>
      <left/>
      <right style="thin">
        <color indexed="64"/>
      </right>
      <top style="hair">
        <color indexed="64"/>
      </top>
      <bottom style="thin">
        <color indexed="64"/>
      </bottom>
      <diagonal/>
    </border>
  </borders>
  <cellStyleXfs count="7">
    <xf numFmtId="0" fontId="0" fillId="0" borderId="0"/>
    <xf numFmtId="43" fontId="1" fillId="0" borderId="0" applyFont="0" applyFill="0" applyBorder="0" applyAlignment="0" applyProtection="0"/>
    <xf numFmtId="44" fontId="1" fillId="0" borderId="0" applyFont="0" applyFill="0" applyBorder="0" applyAlignment="0" applyProtection="0"/>
    <xf numFmtId="0" fontId="1" fillId="0" borderId="0"/>
    <xf numFmtId="0" fontId="1" fillId="0" borderId="0"/>
    <xf numFmtId="0" fontId="139" fillId="0" borderId="0" applyNumberFormat="0" applyFill="0" applyBorder="0" applyAlignment="0" applyProtection="0"/>
    <xf numFmtId="0" fontId="145" fillId="0" borderId="0"/>
  </cellStyleXfs>
  <cellXfs count="1837">
    <xf numFmtId="0" fontId="0" fillId="0" borderId="0" xfId="0"/>
    <xf numFmtId="0" fontId="0" fillId="0" borderId="0" xfId="0" applyAlignment="1">
      <alignment vertical="center"/>
    </xf>
    <xf numFmtId="0" fontId="0" fillId="0" borderId="0" xfId="0" applyAlignment="1">
      <alignment horizontal="center"/>
    </xf>
    <xf numFmtId="0" fontId="5" fillId="0" borderId="0" xfId="0" applyFont="1" applyAlignment="1">
      <alignment vertical="center"/>
    </xf>
    <xf numFmtId="0" fontId="0" fillId="0" borderId="0" xfId="0" applyBorder="1"/>
    <xf numFmtId="0" fontId="3" fillId="0" borderId="0" xfId="0" applyFont="1" applyAlignment="1">
      <alignment vertical="center"/>
    </xf>
    <xf numFmtId="0" fontId="0" fillId="0" borderId="0" xfId="0" applyProtection="1">
      <protection locked="0"/>
    </xf>
    <xf numFmtId="0" fontId="0" fillId="0" borderId="0" xfId="0" applyAlignment="1" applyProtection="1">
      <alignment horizontal="center" vertical="center"/>
    </xf>
    <xf numFmtId="0" fontId="3" fillId="0" borderId="0" xfId="0" applyFont="1" applyAlignment="1" applyProtection="1">
      <alignment vertical="center"/>
    </xf>
    <xf numFmtId="0" fontId="2" fillId="0" borderId="0" xfId="0" applyFont="1" applyBorder="1" applyAlignment="1" applyProtection="1">
      <alignment horizontal="center" vertical="center"/>
    </xf>
    <xf numFmtId="0" fontId="0" fillId="0" borderId="0" xfId="0" applyBorder="1" applyAlignment="1" applyProtection="1">
      <alignment horizontal="center" vertical="center"/>
    </xf>
    <xf numFmtId="0" fontId="0" fillId="2" borderId="0" xfId="0" applyFill="1" applyAlignment="1">
      <alignment vertical="center"/>
    </xf>
    <xf numFmtId="0" fontId="0" fillId="2" borderId="0" xfId="0" applyFill="1"/>
    <xf numFmtId="0" fontId="0" fillId="0" borderId="0" xfId="0" applyAlignment="1"/>
    <xf numFmtId="0" fontId="22" fillId="2" borderId="0" xfId="0" applyFont="1" applyFill="1" applyAlignment="1">
      <alignment horizontal="left"/>
    </xf>
    <xf numFmtId="0" fontId="0" fillId="2" borderId="0" xfId="0" applyFill="1" applyAlignment="1">
      <alignment horizontal="center"/>
    </xf>
    <xf numFmtId="0" fontId="23" fillId="2" borderId="0" xfId="0" applyFont="1" applyFill="1" applyAlignment="1">
      <alignment horizontal="left"/>
    </xf>
    <xf numFmtId="0" fontId="0" fillId="0" borderId="0" xfId="0" applyAlignment="1" applyProtection="1">
      <alignment horizontal="center"/>
      <protection locked="0" hidden="1"/>
    </xf>
    <xf numFmtId="49" fontId="0" fillId="0" borderId="0" xfId="0" applyNumberFormat="1" applyAlignment="1" applyProtection="1">
      <alignment horizontal="center"/>
      <protection locked="0" hidden="1"/>
    </xf>
    <xf numFmtId="0" fontId="0" fillId="0" borderId="0" xfId="0" applyProtection="1">
      <protection locked="0" hidden="1"/>
    </xf>
    <xf numFmtId="0" fontId="0" fillId="0" borderId="0" xfId="0" applyFill="1" applyProtection="1">
      <protection locked="0" hidden="1"/>
    </xf>
    <xf numFmtId="0" fontId="4" fillId="0" borderId="0" xfId="0" applyFont="1" applyFill="1" applyAlignment="1" applyProtection="1">
      <alignment vertical="center"/>
      <protection locked="0" hidden="1"/>
    </xf>
    <xf numFmtId="0" fontId="4" fillId="0" borderId="0" xfId="0" applyFont="1" applyAlignment="1" applyProtection="1">
      <alignment vertical="center"/>
      <protection locked="0" hidden="1"/>
    </xf>
    <xf numFmtId="0" fontId="0" fillId="0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vertical="center"/>
      <protection locked="0" hidden="1"/>
    </xf>
    <xf numFmtId="0" fontId="13" fillId="7" borderId="0" xfId="0" applyFont="1" applyFill="1" applyAlignment="1" applyProtection="1">
      <alignment horizontal="center"/>
      <protection hidden="1"/>
    </xf>
    <xf numFmtId="49" fontId="13" fillId="7" borderId="0" xfId="0" applyNumberFormat="1" applyFont="1" applyFill="1" applyAlignment="1" applyProtection="1">
      <alignment horizontal="center"/>
      <protection hidden="1"/>
    </xf>
    <xf numFmtId="0" fontId="13" fillId="7" borderId="0" xfId="0" applyFont="1" applyFill="1" applyProtection="1">
      <protection hidden="1"/>
    </xf>
    <xf numFmtId="0" fontId="0" fillId="0" borderId="0" xfId="0" applyAlignment="1" applyProtection="1">
      <alignment horizontal="center" vertical="center"/>
      <protection locked="0" hidden="1"/>
    </xf>
    <xf numFmtId="0" fontId="27" fillId="7" borderId="0" xfId="0" applyFont="1" applyFill="1" applyAlignment="1" applyProtection="1">
      <alignment horizontal="center"/>
      <protection locked="0" hidden="1"/>
    </xf>
    <xf numFmtId="49" fontId="27" fillId="7" borderId="0" xfId="0" applyNumberFormat="1" applyFont="1" applyFill="1" applyAlignment="1" applyProtection="1">
      <alignment horizontal="center"/>
      <protection locked="0" hidden="1"/>
    </xf>
    <xf numFmtId="0" fontId="27" fillId="7" borderId="0" xfId="0" applyFont="1" applyFill="1" applyProtection="1">
      <protection locked="0" hidden="1"/>
    </xf>
    <xf numFmtId="0" fontId="28" fillId="2" borderId="0" xfId="0" applyFont="1" applyFill="1" applyAlignment="1">
      <alignment horizontal="left"/>
    </xf>
    <xf numFmtId="0" fontId="29" fillId="2" borderId="0" xfId="0" applyFont="1" applyFill="1" applyAlignment="1">
      <alignment horizontal="left"/>
    </xf>
    <xf numFmtId="0" fontId="31" fillId="2" borderId="0" xfId="0" applyFont="1" applyFill="1"/>
    <xf numFmtId="0" fontId="23" fillId="2" borderId="0" xfId="0" applyFont="1" applyFill="1" applyAlignment="1">
      <alignment horizontal="left" vertical="center"/>
    </xf>
    <xf numFmtId="0" fontId="0" fillId="2" borderId="0" xfId="0" applyFill="1" applyAlignment="1">
      <alignment horizontal="center" vertical="center"/>
    </xf>
    <xf numFmtId="0" fontId="24" fillId="2" borderId="0" xfId="0" applyFont="1" applyFill="1" applyAlignment="1" applyProtection="1">
      <alignment horizontal="center" vertical="center"/>
      <protection hidden="1"/>
    </xf>
    <xf numFmtId="49" fontId="32" fillId="0" borderId="0" xfId="0" applyNumberFormat="1" applyFont="1" applyFill="1" applyAlignment="1" applyProtection="1">
      <alignment horizontal="center" vertical="center"/>
      <protection locked="0"/>
    </xf>
    <xf numFmtId="0" fontId="24" fillId="2" borderId="0" xfId="0" applyFont="1" applyFill="1" applyAlignment="1">
      <alignment horizontal="center" vertical="center"/>
    </xf>
    <xf numFmtId="0" fontId="24" fillId="9" borderId="0" xfId="0" applyFont="1" applyFill="1" applyAlignment="1" applyProtection="1">
      <alignment horizontal="center" vertical="center"/>
      <protection hidden="1"/>
    </xf>
    <xf numFmtId="0" fontId="19" fillId="2" borderId="0" xfId="0" applyFont="1" applyFill="1" applyAlignment="1" applyProtection="1">
      <alignment horizontal="center" vertical="center"/>
      <protection hidden="1"/>
    </xf>
    <xf numFmtId="0" fontId="19" fillId="0" borderId="19" xfId="0" applyFont="1" applyFill="1" applyBorder="1" applyAlignment="1" applyProtection="1">
      <alignment horizontal="center" vertical="center"/>
      <protection locked="0"/>
    </xf>
    <xf numFmtId="0" fontId="19" fillId="0" borderId="20" xfId="0" applyFont="1" applyFill="1" applyBorder="1" applyAlignment="1" applyProtection="1">
      <alignment horizontal="center" vertical="center"/>
      <protection locked="0"/>
    </xf>
    <xf numFmtId="0" fontId="19" fillId="0" borderId="21" xfId="0" applyFont="1" applyFill="1" applyBorder="1" applyAlignment="1" applyProtection="1">
      <alignment horizontal="center" vertical="center"/>
      <protection locked="0"/>
    </xf>
    <xf numFmtId="0" fontId="19" fillId="0" borderId="22" xfId="0" applyFont="1" applyFill="1" applyBorder="1" applyAlignment="1" applyProtection="1">
      <alignment horizontal="center" vertical="center"/>
      <protection locked="0"/>
    </xf>
    <xf numFmtId="0" fontId="33" fillId="0" borderId="0" xfId="0" applyFont="1"/>
    <xf numFmtId="0" fontId="0" fillId="0" borderId="0" xfId="0" quotePrefix="1" applyAlignment="1" applyProtection="1">
      <alignment horizontal="center"/>
      <protection locked="0" hidden="1"/>
    </xf>
    <xf numFmtId="0" fontId="10" fillId="2" borderId="2" xfId="0" applyNumberFormat="1" applyFont="1" applyFill="1" applyBorder="1" applyAlignment="1" applyProtection="1">
      <alignment horizontal="center" vertical="center"/>
      <protection hidden="1"/>
    </xf>
    <xf numFmtId="0" fontId="10" fillId="2" borderId="24" xfId="0" applyNumberFormat="1" applyFont="1" applyFill="1" applyBorder="1" applyAlignment="1" applyProtection="1">
      <alignment horizontal="center" vertical="center"/>
      <protection hidden="1"/>
    </xf>
    <xf numFmtId="0" fontId="10" fillId="2" borderId="25" xfId="0" applyNumberFormat="1" applyFont="1" applyFill="1" applyBorder="1" applyAlignment="1" applyProtection="1">
      <alignment horizontal="center" vertical="center"/>
      <protection hidden="1"/>
    </xf>
    <xf numFmtId="0" fontId="10" fillId="3" borderId="2" xfId="0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/>
      <protection locked="0"/>
    </xf>
    <xf numFmtId="0" fontId="10" fillId="2" borderId="27" xfId="0" applyNumberFormat="1" applyFont="1" applyFill="1" applyBorder="1" applyAlignment="1" applyProtection="1">
      <alignment horizontal="center" vertical="center"/>
      <protection hidden="1"/>
    </xf>
    <xf numFmtId="0" fontId="10" fillId="2" borderId="28" xfId="0" applyNumberFormat="1" applyFont="1" applyFill="1" applyBorder="1" applyAlignment="1" applyProtection="1">
      <alignment horizontal="center" vertical="center"/>
      <protection hidden="1"/>
    </xf>
    <xf numFmtId="0" fontId="24" fillId="4" borderId="0" xfId="0" applyFont="1" applyFill="1" applyAlignment="1" applyProtection="1">
      <alignment vertical="center"/>
      <protection locked="0" hidden="1"/>
    </xf>
    <xf numFmtId="0" fontId="35" fillId="9" borderId="0" xfId="0" applyFont="1" applyFill="1"/>
    <xf numFmtId="0" fontId="24" fillId="0" borderId="0" xfId="0" applyFont="1" applyFill="1" applyAlignment="1" applyProtection="1">
      <alignment vertical="center"/>
      <protection locked="0" hidden="1"/>
    </xf>
    <xf numFmtId="0" fontId="24" fillId="2" borderId="33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hidden="1"/>
    </xf>
    <xf numFmtId="0" fontId="24" fillId="2" borderId="35" xfId="0" applyFont="1" applyFill="1" applyBorder="1" applyAlignment="1" applyProtection="1">
      <alignment horizontal="center" vertical="center"/>
      <protection hidden="1"/>
    </xf>
    <xf numFmtId="0" fontId="0" fillId="0" borderId="26" xfId="0" applyBorder="1" applyAlignment="1" applyProtection="1">
      <alignment horizontal="center" vertical="center"/>
      <protection locked="0"/>
    </xf>
    <xf numFmtId="0" fontId="0" fillId="0" borderId="36" xfId="0" applyBorder="1" applyAlignment="1" applyProtection="1">
      <alignment horizontal="center" vertical="center"/>
      <protection locked="0"/>
    </xf>
    <xf numFmtId="0" fontId="0" fillId="0" borderId="24" xfId="0" applyBorder="1" applyAlignment="1" applyProtection="1">
      <alignment horizontal="center" vertical="center"/>
      <protection locked="0"/>
    </xf>
    <xf numFmtId="0" fontId="0" fillId="0" borderId="28" xfId="0" applyBorder="1" applyAlignment="1" applyProtection="1">
      <alignment horizontal="center" vertical="center"/>
      <protection locked="0"/>
    </xf>
    <xf numFmtId="0" fontId="0" fillId="0" borderId="25" xfId="0" applyBorder="1" applyAlignment="1" applyProtection="1">
      <alignment horizontal="center" vertical="center"/>
      <protection locked="0"/>
    </xf>
    <xf numFmtId="0" fontId="0" fillId="0" borderId="37" xfId="0" applyBorder="1" applyAlignment="1" applyProtection="1">
      <alignment horizontal="center" vertical="center"/>
      <protection locked="0"/>
    </xf>
    <xf numFmtId="0" fontId="0" fillId="4" borderId="10" xfId="0" quotePrefix="1" applyFill="1" applyBorder="1" applyAlignment="1" applyProtection="1">
      <alignment horizontal="center" vertical="center"/>
      <protection locked="0"/>
    </xf>
    <xf numFmtId="0" fontId="9" fillId="3" borderId="0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2" xfId="0" applyFont="1" applyFill="1" applyBorder="1" applyAlignment="1" applyProtection="1">
      <alignment horizontal="center" vertical="center" textRotation="90" shrinkToFit="1"/>
      <protection locked="0" hidden="1"/>
    </xf>
    <xf numFmtId="0" fontId="34" fillId="0" borderId="0" xfId="0" applyFont="1" applyProtection="1">
      <protection locked="0"/>
    </xf>
    <xf numFmtId="0" fontId="0" fillId="4" borderId="10" xfId="0" applyFill="1" applyBorder="1" applyProtection="1">
      <protection locked="0"/>
    </xf>
    <xf numFmtId="0" fontId="0" fillId="0" borderId="0" xfId="0" applyAlignment="1" applyProtection="1">
      <alignment horizontal="center"/>
      <protection hidden="1"/>
    </xf>
    <xf numFmtId="49" fontId="24" fillId="0" borderId="0" xfId="0" applyNumberFormat="1" applyFont="1" applyAlignment="1" applyProtection="1">
      <alignment horizontal="center"/>
      <protection hidden="1"/>
    </xf>
    <xf numFmtId="0" fontId="19" fillId="0" borderId="0" xfId="0" applyFont="1" applyAlignment="1" applyProtection="1">
      <alignment vertical="center"/>
      <protection hidden="1"/>
    </xf>
    <xf numFmtId="49" fontId="0" fillId="0" borderId="0" xfId="0" applyNumberFormat="1" applyAlignment="1" applyProtection="1">
      <alignment horizontal="center"/>
      <protection hidden="1"/>
    </xf>
    <xf numFmtId="0" fontId="0" fillId="0" borderId="0" xfId="0" applyProtection="1">
      <protection hidden="1"/>
    </xf>
    <xf numFmtId="0" fontId="0" fillId="0" borderId="0" xfId="0" applyAlignment="1" applyProtection="1">
      <alignment horizontal="center" vertical="center"/>
      <protection hidden="1"/>
    </xf>
    <xf numFmtId="0" fontId="0" fillId="0" borderId="0" xfId="0" applyFill="1" applyProtection="1">
      <protection hidden="1"/>
    </xf>
    <xf numFmtId="0" fontId="19" fillId="4" borderId="39" xfId="0" applyFont="1" applyFill="1" applyBorder="1" applyAlignment="1" applyProtection="1">
      <alignment horizontal="center"/>
      <protection locked="0"/>
    </xf>
    <xf numFmtId="0" fontId="19" fillId="0" borderId="0" xfId="0" applyFont="1"/>
    <xf numFmtId="0" fontId="42" fillId="0" borderId="0" xfId="0" applyFont="1" applyAlignment="1">
      <alignment vertical="center"/>
    </xf>
    <xf numFmtId="0" fontId="0" fillId="4" borderId="10" xfId="0" applyFill="1" applyBorder="1" applyAlignment="1" applyProtection="1">
      <alignment horizontal="center"/>
      <protection locked="0"/>
    </xf>
    <xf numFmtId="0" fontId="23" fillId="2" borderId="0" xfId="0" applyFont="1" applyFill="1" applyAlignment="1">
      <alignment vertical="center"/>
    </xf>
    <xf numFmtId="0" fontId="28" fillId="2" borderId="0" xfId="0" applyFont="1" applyFill="1" applyAlignment="1">
      <alignment vertical="center"/>
    </xf>
    <xf numFmtId="0" fontId="19" fillId="0" borderId="46" xfId="0" applyFont="1" applyFill="1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vertical="center"/>
      <protection locked="0"/>
    </xf>
    <xf numFmtId="0" fontId="3" fillId="0" borderId="0" xfId="0" applyFont="1" applyAlignment="1" applyProtection="1">
      <alignment vertical="center"/>
      <protection locked="0"/>
    </xf>
    <xf numFmtId="0" fontId="32" fillId="2" borderId="0" xfId="0" applyNumberFormat="1" applyFont="1" applyFill="1" applyAlignment="1" applyProtection="1">
      <alignment horizontal="center" vertical="center"/>
      <protection hidden="1"/>
    </xf>
    <xf numFmtId="0" fontId="10" fillId="3" borderId="26" xfId="0" applyFont="1" applyFill="1" applyBorder="1" applyAlignment="1" applyProtection="1">
      <alignment horizontal="center" vertical="center"/>
      <protection hidden="1"/>
    </xf>
    <xf numFmtId="0" fontId="10" fillId="3" borderId="30" xfId="0" applyFont="1" applyFill="1" applyBorder="1" applyAlignment="1" applyProtection="1">
      <alignment horizontal="center" vertical="center"/>
      <protection hidden="1"/>
    </xf>
    <xf numFmtId="0" fontId="24" fillId="2" borderId="34" xfId="0" applyFont="1" applyFill="1" applyBorder="1" applyAlignment="1" applyProtection="1">
      <alignment horizontal="center" vertical="center"/>
      <protection locked="0" hidden="1"/>
    </xf>
    <xf numFmtId="0" fontId="24" fillId="2" borderId="35" xfId="0" applyFont="1" applyFill="1" applyBorder="1" applyAlignment="1" applyProtection="1">
      <alignment horizontal="center" vertical="center"/>
      <protection locked="0" hidden="1"/>
    </xf>
    <xf numFmtId="0" fontId="0" fillId="4" borderId="10" xfId="0" quotePrefix="1" applyFill="1" applyBorder="1" applyAlignment="1" applyProtection="1">
      <alignment horizontal="right" vertical="center" indent="1"/>
      <protection locked="0"/>
    </xf>
    <xf numFmtId="0" fontId="0" fillId="4" borderId="49" xfId="0" applyFill="1" applyBorder="1" applyProtection="1">
      <protection locked="0"/>
    </xf>
    <xf numFmtId="0" fontId="0" fillId="6" borderId="0" xfId="0" applyFill="1" applyBorder="1" applyProtection="1">
      <protection locked="0"/>
    </xf>
    <xf numFmtId="0" fontId="0" fillId="6" borderId="0" xfId="0" applyFill="1"/>
    <xf numFmtId="0" fontId="0" fillId="6" borderId="0" xfId="0" applyFill="1" applyBorder="1" applyAlignment="1" applyProtection="1">
      <alignment vertical="center"/>
      <protection locked="0"/>
    </xf>
    <xf numFmtId="0" fontId="0" fillId="6" borderId="0" xfId="0" applyFill="1" applyAlignment="1" applyProtection="1">
      <alignment vertical="center"/>
      <protection locked="0"/>
    </xf>
    <xf numFmtId="0" fontId="0" fillId="6" borderId="0" xfId="0" applyFill="1" applyBorder="1"/>
    <xf numFmtId="0" fontId="0" fillId="16" borderId="0" xfId="0" applyFill="1" applyBorder="1" applyAlignment="1" applyProtection="1">
      <alignment vertical="center"/>
      <protection locked="0"/>
    </xf>
    <xf numFmtId="0" fontId="0" fillId="16" borderId="0" xfId="0" applyFill="1" applyAlignment="1" applyProtection="1">
      <alignment vertical="center"/>
      <protection locked="0"/>
    </xf>
    <xf numFmtId="0" fontId="0" fillId="16" borderId="0" xfId="0" applyFill="1" applyBorder="1" applyProtection="1">
      <protection locked="0"/>
    </xf>
    <xf numFmtId="0" fontId="0" fillId="16" borderId="0" xfId="0" applyFill="1"/>
    <xf numFmtId="0" fontId="19" fillId="6" borderId="0" xfId="0" applyFont="1" applyFill="1" applyProtection="1">
      <protection hidden="1"/>
    </xf>
    <xf numFmtId="0" fontId="0" fillId="6" borderId="0" xfId="0" applyFill="1" applyProtection="1">
      <protection hidden="1"/>
    </xf>
    <xf numFmtId="0" fontId="19" fillId="6" borderId="0" xfId="0" applyFont="1" applyFill="1" applyAlignment="1" applyProtection="1">
      <alignment vertical="center"/>
      <protection hidden="1"/>
    </xf>
    <xf numFmtId="0" fontId="0" fillId="6" borderId="0" xfId="0" applyFill="1" applyAlignment="1" applyProtection="1">
      <alignment vertical="center"/>
      <protection hidden="1"/>
    </xf>
    <xf numFmtId="0" fontId="16" fillId="6" borderId="0" xfId="0" applyFont="1" applyFill="1" applyAlignment="1" applyProtection="1">
      <alignment vertical="center"/>
      <protection hidden="1"/>
    </xf>
    <xf numFmtId="0" fontId="41" fillId="6" borderId="0" xfId="0" applyFont="1" applyFill="1" applyAlignment="1" applyProtection="1">
      <alignment vertical="center"/>
      <protection hidden="1"/>
    </xf>
    <xf numFmtId="0" fontId="24" fillId="6" borderId="0" xfId="0" applyFont="1" applyFill="1" applyAlignment="1" applyProtection="1">
      <alignment vertical="center"/>
      <protection hidden="1"/>
    </xf>
    <xf numFmtId="0" fontId="0" fillId="16" borderId="0" xfId="0" applyFill="1" applyProtection="1">
      <protection hidden="1"/>
    </xf>
    <xf numFmtId="0" fontId="0" fillId="16" borderId="0" xfId="0" applyFill="1" applyAlignment="1" applyProtection="1">
      <alignment vertical="center"/>
      <protection hidden="1"/>
    </xf>
    <xf numFmtId="0" fontId="0" fillId="16" borderId="0" xfId="0" applyFill="1" applyAlignment="1" applyProtection="1">
      <alignment horizontal="center"/>
      <protection locked="0" hidden="1"/>
    </xf>
    <xf numFmtId="49" fontId="0" fillId="16" borderId="0" xfId="0" applyNumberFormat="1" applyFill="1" applyAlignment="1" applyProtection="1">
      <alignment horizontal="center"/>
      <protection locked="0" hidden="1"/>
    </xf>
    <xf numFmtId="0" fontId="0" fillId="16" borderId="0" xfId="0" applyFill="1" applyProtection="1">
      <protection locked="0" hidden="1"/>
    </xf>
    <xf numFmtId="0" fontId="0" fillId="16" borderId="0" xfId="0" applyFill="1" applyAlignment="1" applyProtection="1">
      <alignment vertical="center"/>
      <protection locked="0" hidden="1"/>
    </xf>
    <xf numFmtId="0" fontId="13" fillId="16" borderId="0" xfId="0" applyFont="1" applyFill="1" applyProtection="1">
      <protection hidden="1"/>
    </xf>
    <xf numFmtId="0" fontId="4" fillId="16" borderId="0" xfId="0" applyFont="1" applyFill="1" applyAlignment="1" applyProtection="1">
      <alignment vertical="center"/>
      <protection locked="0" hidden="1"/>
    </xf>
    <xf numFmtId="0" fontId="0" fillId="16" borderId="0" xfId="0" applyFill="1" applyAlignment="1" applyProtection="1">
      <alignment horizontal="center"/>
      <protection hidden="1"/>
    </xf>
    <xf numFmtId="49" fontId="0" fillId="16" borderId="0" xfId="0" applyNumberFormat="1" applyFill="1" applyAlignment="1" applyProtection="1">
      <alignment horizontal="center"/>
      <protection hidden="1"/>
    </xf>
    <xf numFmtId="0" fontId="24" fillId="0" borderId="0" xfId="0" applyFont="1"/>
    <xf numFmtId="0" fontId="16" fillId="16" borderId="0" xfId="0" applyFont="1" applyFill="1" applyAlignment="1" applyProtection="1">
      <alignment vertical="center"/>
      <protection locked="0"/>
    </xf>
    <xf numFmtId="0" fontId="17" fillId="16" borderId="0" xfId="0" applyFont="1" applyFill="1" applyAlignment="1" applyProtection="1">
      <alignment vertical="center"/>
      <protection locked="0"/>
    </xf>
    <xf numFmtId="0" fontId="0" fillId="16" borderId="0" xfId="0" quotePrefix="1" applyFill="1" applyAlignment="1" applyProtection="1">
      <alignment vertical="center"/>
      <protection locked="0"/>
    </xf>
    <xf numFmtId="0" fontId="10" fillId="0" borderId="0" xfId="0" applyFont="1" applyAlignment="1" applyProtection="1">
      <alignment vertical="center"/>
      <protection locked="0"/>
    </xf>
    <xf numFmtId="0" fontId="14" fillId="4" borderId="0" xfId="0" applyFont="1" applyFill="1" applyAlignment="1" applyProtection="1">
      <alignment vertical="center"/>
      <protection locked="0" hidden="1"/>
    </xf>
    <xf numFmtId="0" fontId="19" fillId="4" borderId="47" xfId="0" applyFont="1" applyFill="1" applyBorder="1" applyProtection="1">
      <protection locked="0"/>
    </xf>
    <xf numFmtId="0" fontId="0" fillId="0" borderId="101" xfId="0" applyBorder="1" applyAlignment="1" applyProtection="1">
      <alignment horizontal="center" vertical="center"/>
      <protection locked="0"/>
    </xf>
    <xf numFmtId="0" fontId="0" fillId="0" borderId="16" xfId="0" applyBorder="1" applyAlignment="1" applyProtection="1">
      <alignment horizontal="center" vertical="center"/>
      <protection locked="0"/>
    </xf>
    <xf numFmtId="0" fontId="0" fillId="0" borderId="102" xfId="0" applyBorder="1" applyAlignment="1" applyProtection="1">
      <alignment horizontal="center" vertical="center"/>
      <protection locked="0"/>
    </xf>
    <xf numFmtId="0" fontId="0" fillId="0" borderId="0" xfId="0" applyAlignment="1" applyProtection="1">
      <alignment horizontal="center" shrinkToFit="1"/>
      <protection hidden="1"/>
    </xf>
    <xf numFmtId="0" fontId="0" fillId="0" borderId="0" xfId="0" applyAlignment="1" applyProtection="1">
      <alignment horizontal="center" shrinkToFit="1"/>
      <protection locked="0" hidden="1"/>
    </xf>
    <xf numFmtId="0" fontId="24" fillId="0" borderId="0" xfId="0" applyFont="1" applyAlignment="1" applyProtection="1">
      <alignment horizontal="left"/>
      <protection hidden="1"/>
    </xf>
    <xf numFmtId="0" fontId="0" fillId="15" borderId="0" xfId="0" applyFill="1" applyAlignment="1" applyProtection="1">
      <alignment vertical="center"/>
      <protection locked="0" hidden="1"/>
    </xf>
    <xf numFmtId="0" fontId="0" fillId="0" borderId="0" xfId="0" applyAlignment="1" applyProtection="1">
      <alignment horizontal="center" vertical="center" shrinkToFit="1"/>
    </xf>
    <xf numFmtId="0" fontId="3" fillId="0" borderId="0" xfId="0" applyFont="1" applyAlignment="1" applyProtection="1">
      <alignment vertical="center" shrinkToFit="1"/>
    </xf>
    <xf numFmtId="0" fontId="46" fillId="8" borderId="0" xfId="0" applyFont="1" applyFill="1" applyAlignment="1" applyProtection="1">
      <alignment horizontal="center"/>
      <protection hidden="1"/>
    </xf>
    <xf numFmtId="0" fontId="46" fillId="8" borderId="0" xfId="0" applyFont="1" applyFill="1" applyBorder="1" applyAlignment="1" applyProtection="1">
      <alignment horizontal="right"/>
      <protection hidden="1"/>
    </xf>
    <xf numFmtId="0" fontId="47" fillId="3" borderId="2" xfId="0" applyFont="1" applyFill="1" applyBorder="1" applyAlignment="1" applyProtection="1">
      <alignment horizontal="center" vertical="center"/>
      <protection hidden="1"/>
    </xf>
    <xf numFmtId="0" fontId="46" fillId="7" borderId="0" xfId="0" applyFont="1" applyFill="1" applyProtection="1">
      <protection hidden="1"/>
    </xf>
    <xf numFmtId="0" fontId="46" fillId="16" borderId="0" xfId="0" applyFont="1" applyFill="1" applyProtection="1">
      <protection hidden="1"/>
    </xf>
    <xf numFmtId="0" fontId="19" fillId="0" borderId="0" xfId="0" applyFont="1" applyAlignment="1" applyProtection="1">
      <alignment horizontal="left"/>
      <protection hidden="1"/>
    </xf>
    <xf numFmtId="0" fontId="0" fillId="0" borderId="0" xfId="0" applyAlignment="1">
      <alignment shrinkToFit="1"/>
    </xf>
    <xf numFmtId="0" fontId="44" fillId="0" borderId="0" xfId="0" applyFont="1" applyAlignment="1">
      <alignment shrinkToFit="1"/>
    </xf>
    <xf numFmtId="49" fontId="0" fillId="0" borderId="0" xfId="0" applyNumberFormat="1"/>
    <xf numFmtId="0" fontId="0" fillId="0" borderId="0" xfId="0" applyAlignment="1">
      <alignment horizontal="left" shrinkToFit="1"/>
    </xf>
    <xf numFmtId="0" fontId="0" fillId="4" borderId="0" xfId="0" applyFill="1" applyAlignment="1">
      <alignment shrinkToFit="1"/>
    </xf>
    <xf numFmtId="0" fontId="0" fillId="0" borderId="0" xfId="0" applyFill="1" applyAlignment="1">
      <alignment shrinkToFit="1"/>
    </xf>
    <xf numFmtId="0" fontId="0" fillId="0" borderId="0" xfId="0" applyFill="1"/>
    <xf numFmtId="0" fontId="48" fillId="5" borderId="1" xfId="0" applyNumberFormat="1" applyFont="1" applyFill="1" applyBorder="1" applyAlignment="1" applyProtection="1">
      <alignment horizontal="center" vertical="center" shrinkToFit="1"/>
      <protection hidden="1"/>
    </xf>
    <xf numFmtId="0" fontId="17" fillId="0" borderId="0" xfId="0" applyFont="1" applyAlignment="1" applyProtection="1">
      <alignment horizontal="left"/>
      <protection hidden="1"/>
    </xf>
    <xf numFmtId="0" fontId="49" fillId="3" borderId="0" xfId="0" applyFont="1" applyFill="1" applyProtection="1">
      <protection locked="0"/>
    </xf>
    <xf numFmtId="0" fontId="50" fillId="3" borderId="0" xfId="0" applyFont="1" applyFill="1" applyAlignment="1" applyProtection="1">
      <alignment horizontal="right"/>
      <protection locked="0"/>
    </xf>
    <xf numFmtId="0" fontId="49" fillId="4" borderId="0" xfId="0" applyFont="1" applyFill="1" applyProtection="1"/>
    <xf numFmtId="0" fontId="51" fillId="4" borderId="0" xfId="0" applyFont="1" applyFill="1" applyAlignment="1" applyProtection="1">
      <alignment horizontal="right"/>
    </xf>
    <xf numFmtId="0" fontId="50" fillId="4" borderId="0" xfId="0" applyFont="1" applyFill="1" applyAlignment="1" applyProtection="1">
      <alignment horizontal="right"/>
      <protection hidden="1"/>
    </xf>
    <xf numFmtId="0" fontId="52" fillId="4" borderId="0" xfId="0" applyFont="1" applyFill="1" applyAlignment="1" applyProtection="1">
      <alignment horizontal="right"/>
    </xf>
    <xf numFmtId="0" fontId="53" fillId="2" borderId="0" xfId="0" applyFont="1" applyFill="1" applyProtection="1"/>
    <xf numFmtId="0" fontId="53" fillId="2" borderId="0" xfId="0" applyFont="1" applyFill="1" applyAlignment="1" applyProtection="1">
      <alignment horizontal="center"/>
    </xf>
    <xf numFmtId="0" fontId="48" fillId="2" borderId="0" xfId="0" applyFont="1" applyFill="1" applyProtection="1"/>
    <xf numFmtId="0" fontId="54" fillId="2" borderId="0" xfId="0" applyFont="1" applyFill="1" applyProtection="1"/>
    <xf numFmtId="0" fontId="54" fillId="2" borderId="0" xfId="0" applyFont="1" applyFill="1" applyProtection="1">
      <protection locked="0"/>
    </xf>
    <xf numFmtId="0" fontId="48" fillId="2" borderId="0" xfId="0" applyFont="1" applyFill="1" applyProtection="1">
      <protection locked="0"/>
    </xf>
    <xf numFmtId="0" fontId="52" fillId="2" borderId="0" xfId="0" applyFont="1" applyFill="1" applyProtection="1"/>
    <xf numFmtId="0" fontId="49" fillId="2" borderId="0" xfId="0" applyFont="1" applyFill="1" applyProtection="1"/>
    <xf numFmtId="0" fontId="63" fillId="2" borderId="1" xfId="0" applyFont="1" applyFill="1" applyBorder="1" applyAlignment="1" applyProtection="1">
      <alignment horizontal="center"/>
    </xf>
    <xf numFmtId="0" fontId="63" fillId="3" borderId="3" xfId="0" applyFont="1" applyFill="1" applyBorder="1" applyAlignment="1" applyProtection="1">
      <alignment horizontal="center"/>
    </xf>
    <xf numFmtId="0" fontId="49" fillId="3" borderId="0" xfId="0" applyFont="1" applyFill="1" applyAlignment="1" applyProtection="1">
      <alignment vertical="center"/>
      <protection locked="0"/>
    </xf>
    <xf numFmtId="0" fontId="56" fillId="4" borderId="52" xfId="0" applyFont="1" applyFill="1" applyBorder="1" applyAlignment="1" applyProtection="1">
      <alignment horizontal="center" vertical="center"/>
    </xf>
    <xf numFmtId="0" fontId="56" fillId="3" borderId="52" xfId="0" applyFont="1" applyFill="1" applyBorder="1" applyAlignment="1" applyProtection="1">
      <alignment horizontal="center" vertical="center"/>
    </xf>
    <xf numFmtId="0" fontId="63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56" fillId="4" borderId="4" xfId="0" applyFont="1" applyFill="1" applyBorder="1" applyAlignment="1" applyProtection="1">
      <alignment horizontal="center" vertical="center"/>
    </xf>
    <xf numFmtId="0" fontId="56" fillId="7" borderId="53" xfId="0" applyFont="1" applyFill="1" applyBorder="1" applyAlignment="1" applyProtection="1">
      <alignment horizontal="center" vertical="center"/>
    </xf>
    <xf numFmtId="0" fontId="56" fillId="14" borderId="52" xfId="0" applyFont="1" applyFill="1" applyBorder="1" applyAlignment="1" applyProtection="1">
      <alignment horizontal="center" vertical="center"/>
    </xf>
    <xf numFmtId="0" fontId="56" fillId="7" borderId="4" xfId="0" applyFont="1" applyFill="1" applyBorder="1" applyAlignment="1" applyProtection="1">
      <alignment horizontal="center" vertical="center"/>
    </xf>
    <xf numFmtId="0" fontId="61" fillId="8" borderId="7" xfId="0" applyFont="1" applyFill="1" applyBorder="1" applyAlignment="1" applyProtection="1">
      <alignment horizontal="center" vertical="center"/>
      <protection hidden="1"/>
    </xf>
    <xf numFmtId="1" fontId="61" fillId="8" borderId="6" xfId="0" applyNumberFormat="1" applyFont="1" applyFill="1" applyBorder="1" applyAlignment="1" applyProtection="1">
      <alignment horizontal="center" vertical="center"/>
      <protection hidden="1"/>
    </xf>
    <xf numFmtId="0" fontId="61" fillId="8" borderId="6" xfId="0" applyFont="1" applyFill="1" applyBorder="1" applyAlignment="1" applyProtection="1">
      <alignment horizontal="center" vertical="center"/>
      <protection hidden="1"/>
    </xf>
    <xf numFmtId="0" fontId="64" fillId="4" borderId="0" xfId="0" applyFont="1" applyFill="1" applyBorder="1" applyProtection="1"/>
    <xf numFmtId="0" fontId="64" fillId="4" borderId="7" xfId="0" applyFont="1" applyFill="1" applyBorder="1" applyProtection="1"/>
    <xf numFmtId="0" fontId="54" fillId="4" borderId="0" xfId="0" applyFont="1" applyFill="1" applyBorder="1" applyProtection="1"/>
    <xf numFmtId="0" fontId="64" fillId="4" borderId="4" xfId="0" applyFont="1" applyFill="1" applyBorder="1" applyAlignment="1" applyProtection="1">
      <alignment horizontal="left" indent="1"/>
    </xf>
    <xf numFmtId="0" fontId="64" fillId="4" borderId="4" xfId="0" applyFont="1" applyFill="1" applyBorder="1" applyAlignment="1" applyProtection="1">
      <alignment horizontal="left" indent="3"/>
    </xf>
    <xf numFmtId="0" fontId="64" fillId="4" borderId="4" xfId="0" applyFont="1" applyFill="1" applyBorder="1" applyProtection="1">
      <protection locked="0"/>
    </xf>
    <xf numFmtId="0" fontId="64" fillId="4" borderId="0" xfId="0" applyFont="1" applyFill="1" applyBorder="1" applyProtection="1">
      <protection locked="0"/>
    </xf>
    <xf numFmtId="0" fontId="64" fillId="4" borderId="4" xfId="0" applyFont="1" applyFill="1" applyBorder="1" applyAlignment="1" applyProtection="1">
      <alignment horizontal="left" indent="1"/>
      <protection locked="0"/>
    </xf>
    <xf numFmtId="0" fontId="64" fillId="4" borderId="5" xfId="0" applyFont="1" applyFill="1" applyBorder="1" applyProtection="1">
      <protection locked="0"/>
    </xf>
    <xf numFmtId="0" fontId="64" fillId="4" borderId="6" xfId="0" applyFont="1" applyFill="1" applyBorder="1" applyProtection="1">
      <protection locked="0"/>
    </xf>
    <xf numFmtId="0" fontId="64" fillId="3" borderId="0" xfId="0" applyFont="1" applyFill="1" applyBorder="1" applyProtection="1">
      <protection locked="0"/>
    </xf>
    <xf numFmtId="0" fontId="49" fillId="3" borderId="0" xfId="0" applyFont="1" applyFill="1" applyBorder="1" applyProtection="1">
      <protection locked="0"/>
    </xf>
    <xf numFmtId="0" fontId="73" fillId="0" borderId="0" xfId="0" applyFont="1"/>
    <xf numFmtId="0" fontId="74" fillId="0" borderId="0" xfId="0" applyFont="1"/>
    <xf numFmtId="0" fontId="13" fillId="0" borderId="0" xfId="0" applyFont="1" applyFill="1" applyBorder="1" applyAlignment="1" applyProtection="1">
      <alignment horizontal="center"/>
      <protection hidden="1"/>
    </xf>
    <xf numFmtId="49" fontId="37" fillId="0" borderId="0" xfId="0" applyNumberFormat="1" applyFont="1" applyFill="1" applyBorder="1" applyAlignment="1" applyProtection="1">
      <alignment horizontal="center" vertical="center"/>
    </xf>
    <xf numFmtId="49" fontId="37" fillId="0" borderId="0" xfId="0" applyNumberFormat="1" applyFont="1" applyFill="1" applyBorder="1" applyAlignment="1" applyProtection="1">
      <alignment vertical="center" shrinkToFit="1"/>
    </xf>
    <xf numFmtId="187" fontId="39" fillId="0" borderId="0" xfId="0" applyNumberFormat="1" applyFont="1" applyFill="1" applyBorder="1" applyAlignment="1" applyProtection="1">
      <alignment horizontal="center" vertical="center"/>
    </xf>
    <xf numFmtId="0" fontId="3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/>
      <protection locked="0" hidden="1"/>
    </xf>
    <xf numFmtId="0" fontId="13" fillId="0" borderId="0" xfId="0" applyFont="1" applyFill="1" applyBorder="1" applyAlignment="1" applyProtection="1">
      <alignment horizontal="center" shrinkToFit="1"/>
      <protection hidden="1"/>
    </xf>
    <xf numFmtId="187" fontId="39" fillId="0" borderId="0" xfId="0" applyNumberFormat="1" applyFont="1" applyFill="1" applyBorder="1" applyAlignment="1" applyProtection="1">
      <alignment horizontal="center" vertical="center" shrinkToFit="1"/>
    </xf>
    <xf numFmtId="0" fontId="6" fillId="0" borderId="0" xfId="0" applyFont="1" applyFill="1" applyBorder="1" applyAlignment="1" applyProtection="1">
      <alignment horizontal="center"/>
      <protection hidden="1"/>
    </xf>
    <xf numFmtId="187" fontId="9" fillId="0" borderId="0" xfId="0" applyNumberFormat="1" applyFont="1" applyFill="1" applyBorder="1" applyAlignment="1" applyProtection="1">
      <alignment horizontal="center" vertical="center"/>
    </xf>
    <xf numFmtId="0" fontId="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6" fillId="0" borderId="0" xfId="0" applyFont="1" applyFill="1" applyAlignment="1" applyProtection="1">
      <alignment horizontal="center"/>
      <protection hidden="1"/>
    </xf>
    <xf numFmtId="0" fontId="6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vertical="center"/>
      <protection hidden="1"/>
    </xf>
    <xf numFmtId="0" fontId="4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hidden="1"/>
    </xf>
    <xf numFmtId="0" fontId="13" fillId="0" borderId="0" xfId="0" applyFont="1" applyFill="1" applyBorder="1" applyProtection="1">
      <protection hidden="1"/>
    </xf>
    <xf numFmtId="0" fontId="6" fillId="0" borderId="0" xfId="0" applyFont="1" applyFill="1" applyBorder="1" applyAlignment="1" applyProtection="1">
      <alignment horizontal="center" shrinkToFit="1"/>
      <protection hidden="1"/>
    </xf>
    <xf numFmtId="0" fontId="6" fillId="0" borderId="0" xfId="0" applyFont="1" applyFill="1" applyBorder="1" applyAlignment="1" applyProtection="1">
      <alignment horizontal="center"/>
      <protection locked="0" hidden="1"/>
    </xf>
    <xf numFmtId="187" fontId="40" fillId="0" borderId="0" xfId="0" applyNumberFormat="1" applyFont="1" applyFill="1" applyBorder="1" applyAlignment="1" applyProtection="1">
      <alignment horizontal="center" vertical="center"/>
    </xf>
    <xf numFmtId="0" fontId="6" fillId="0" borderId="0" xfId="0" applyFont="1" applyFill="1" applyBorder="1" applyAlignment="1" applyProtection="1">
      <alignment horizontal="center" shrinkToFit="1"/>
      <protection locked="0" hidden="1"/>
    </xf>
    <xf numFmtId="0" fontId="6" fillId="0" borderId="0" xfId="0" applyFont="1" applyFill="1" applyBorder="1" applyProtection="1">
      <protection locked="0" hidden="1"/>
    </xf>
    <xf numFmtId="0" fontId="6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Alignment="1" applyProtection="1">
      <alignment horizontal="center" vertical="center"/>
      <protection locked="0" hidden="1"/>
    </xf>
    <xf numFmtId="0" fontId="13" fillId="0" borderId="0" xfId="0" applyFont="1" applyFill="1" applyBorder="1" applyProtection="1">
      <protection locked="0" hidden="1"/>
    </xf>
    <xf numFmtId="0" fontId="7" fillId="7" borderId="0" xfId="0" applyNumberFormat="1" applyFont="1" applyFill="1" applyAlignment="1" applyProtection="1">
      <alignment horizontal="center"/>
      <protection hidden="1"/>
    </xf>
    <xf numFmtId="0" fontId="70" fillId="13" borderId="0" xfId="0" applyFont="1" applyFill="1" applyAlignment="1">
      <alignment vertical="center"/>
    </xf>
    <xf numFmtId="0" fontId="49" fillId="13" borderId="0" xfId="0" applyFont="1" applyFill="1"/>
    <xf numFmtId="0" fontId="49" fillId="2" borderId="0" xfId="0" applyFont="1" applyFill="1" applyAlignment="1">
      <alignment vertical="center"/>
    </xf>
    <xf numFmtId="0" fontId="49" fillId="2" borderId="0" xfId="0" applyFont="1" applyFill="1"/>
    <xf numFmtId="0" fontId="62" fillId="2" borderId="0" xfId="0" applyFont="1" applyFill="1"/>
    <xf numFmtId="0" fontId="0" fillId="21" borderId="0" xfId="0" applyFill="1"/>
    <xf numFmtId="0" fontId="0" fillId="21" borderId="0" xfId="0" applyFill="1" applyAlignment="1">
      <alignment vertical="center"/>
    </xf>
    <xf numFmtId="0" fontId="26" fillId="21" borderId="0" xfId="0" applyFont="1" applyFill="1" applyAlignment="1" applyProtection="1">
      <alignment vertical="center"/>
      <protection locked="0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7" fillId="3" borderId="0" xfId="0" applyNumberFormat="1" applyFont="1" applyFill="1" applyBorder="1" applyAlignment="1" applyProtection="1">
      <alignment horizontal="right" vertical="center" indent="1"/>
      <protection hidden="1"/>
    </xf>
    <xf numFmtId="0" fontId="49" fillId="3" borderId="0" xfId="0" applyFont="1" applyFill="1" applyAlignment="1" applyProtection="1">
      <alignment vertical="center"/>
      <protection hidden="1"/>
    </xf>
    <xf numFmtId="0" fontId="79" fillId="5" borderId="1" xfId="0" applyFont="1" applyFill="1" applyBorder="1" applyAlignment="1" applyProtection="1">
      <alignment horizontal="center" vertical="center" shrinkToFit="1"/>
      <protection hidden="1"/>
    </xf>
    <xf numFmtId="0" fontId="55" fillId="8" borderId="1" xfId="0" applyFont="1" applyFill="1" applyBorder="1" applyAlignment="1" applyProtection="1">
      <alignment horizontal="center" vertical="center" wrapText="1"/>
      <protection hidden="1"/>
    </xf>
    <xf numFmtId="0" fontId="55" fillId="4" borderId="29" xfId="0" applyFont="1" applyFill="1" applyBorder="1" applyAlignment="1" applyProtection="1">
      <alignment horizontal="center" vertical="center"/>
      <protection hidden="1"/>
    </xf>
    <xf numFmtId="0" fontId="63" fillId="3" borderId="1" xfId="0" applyFont="1" applyFill="1" applyBorder="1" applyAlignment="1" applyProtection="1">
      <alignment horizontal="center" vertical="center"/>
      <protection hidden="1"/>
    </xf>
    <xf numFmtId="0" fontId="70" fillId="2" borderId="8" xfId="0" applyFont="1" applyFill="1" applyBorder="1" applyAlignment="1" applyProtection="1">
      <alignment horizontal="center" vertical="center"/>
      <protection hidden="1"/>
    </xf>
    <xf numFmtId="0" fontId="56" fillId="6" borderId="8" xfId="0" applyFont="1" applyFill="1" applyBorder="1" applyAlignment="1" applyProtection="1">
      <alignment horizontal="center" vertical="center"/>
      <protection hidden="1"/>
    </xf>
    <xf numFmtId="9" fontId="70" fillId="14" borderId="8" xfId="0" applyNumberFormat="1" applyFont="1" applyFill="1" applyBorder="1" applyAlignment="1" applyProtection="1">
      <alignment horizontal="center" vertical="center"/>
      <protection hidden="1"/>
    </xf>
    <xf numFmtId="0" fontId="57" fillId="8" borderId="8" xfId="0" applyFont="1" applyFill="1" applyBorder="1" applyAlignment="1" applyProtection="1">
      <alignment horizontal="center" vertical="center" wrapText="1"/>
      <protection hidden="1"/>
    </xf>
    <xf numFmtId="0" fontId="64" fillId="3" borderId="0" xfId="0" applyFont="1" applyFill="1" applyAlignment="1" applyProtection="1">
      <alignment vertical="center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49" fontId="64" fillId="8" borderId="2" xfId="0" applyNumberFormat="1" applyFont="1" applyFill="1" applyBorder="1" applyAlignment="1" applyProtection="1">
      <alignment horizontal="center" vertical="center"/>
      <protection hidden="1"/>
    </xf>
    <xf numFmtId="49" fontId="64" fillId="4" borderId="6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7" xfId="0" applyNumberFormat="1" applyFont="1" applyFill="1" applyBorder="1" applyAlignment="1" applyProtection="1">
      <alignment horizontal="center" vertical="center"/>
      <protection hidden="1"/>
    </xf>
    <xf numFmtId="0" fontId="54" fillId="2" borderId="27" xfId="0" applyFont="1" applyFill="1" applyBorder="1" applyAlignment="1" applyProtection="1">
      <alignment horizontal="center" vertical="center"/>
      <protection hidden="1"/>
    </xf>
    <xf numFmtId="0" fontId="70" fillId="8" borderId="2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49" fontId="64" fillId="8" borderId="24" xfId="0" applyNumberFormat="1" applyFont="1" applyFill="1" applyBorder="1" applyAlignment="1" applyProtection="1">
      <alignment horizontal="center" vertical="center"/>
      <protection hidden="1"/>
    </xf>
    <xf numFmtId="49" fontId="64" fillId="4" borderId="34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28" xfId="0" applyNumberFormat="1" applyFont="1" applyFill="1" applyBorder="1" applyAlignment="1" applyProtection="1">
      <alignment horizontal="center" vertical="center"/>
      <protection hidden="1"/>
    </xf>
    <xf numFmtId="0" fontId="54" fillId="2" borderId="28" xfId="0" applyFont="1" applyFill="1" applyBorder="1" applyAlignment="1" applyProtection="1">
      <alignment horizontal="center" vertical="center"/>
      <protection hidden="1"/>
    </xf>
    <xf numFmtId="0" fontId="70" fillId="8" borderId="26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 shrinkToFit="1"/>
      <protection hidden="1"/>
    </xf>
    <xf numFmtId="0" fontId="70" fillId="8" borderId="51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49" fontId="64" fillId="8" borderId="25" xfId="0" applyNumberFormat="1" applyFont="1" applyFill="1" applyBorder="1" applyAlignment="1" applyProtection="1">
      <alignment horizontal="center" vertical="center"/>
      <protection hidden="1"/>
    </xf>
    <xf numFmtId="49" fontId="64" fillId="4" borderId="35" xfId="0" applyNumberFormat="1" applyFont="1" applyFill="1" applyBorder="1" applyAlignment="1" applyProtection="1">
      <alignment horizontal="left" vertical="center" shrinkToFit="1"/>
      <protection hidden="1"/>
    </xf>
    <xf numFmtId="1" fontId="54" fillId="6" borderId="37" xfId="0" applyNumberFormat="1" applyFont="1" applyFill="1" applyBorder="1" applyAlignment="1" applyProtection="1">
      <alignment horizontal="center" vertical="center"/>
      <protection hidden="1"/>
    </xf>
    <xf numFmtId="0" fontId="54" fillId="2" borderId="37" xfId="0" applyFont="1" applyFill="1" applyBorder="1" applyAlignment="1" applyProtection="1">
      <alignment horizontal="center" vertical="center"/>
      <protection hidden="1"/>
    </xf>
    <xf numFmtId="0" fontId="70" fillId="8" borderId="30" xfId="0" applyFont="1" applyFill="1" applyBorder="1" applyAlignment="1" applyProtection="1">
      <alignment horizontal="center" vertical="center"/>
      <protection hidden="1"/>
    </xf>
    <xf numFmtId="1" fontId="48" fillId="7" borderId="2" xfId="0" applyNumberFormat="1" applyFont="1" applyFill="1" applyBorder="1" applyAlignment="1" applyProtection="1">
      <alignment horizontal="center" vertical="center"/>
      <protection hidden="1"/>
    </xf>
    <xf numFmtId="0" fontId="48" fillId="4" borderId="2" xfId="0" applyFont="1" applyFill="1" applyBorder="1" applyAlignment="1" applyProtection="1">
      <alignment horizontal="center" vertical="center"/>
      <protection hidden="1"/>
    </xf>
    <xf numFmtId="1" fontId="48" fillId="7" borderId="26" xfId="0" applyNumberFormat="1" applyFont="1" applyFill="1" applyBorder="1" applyAlignment="1" applyProtection="1">
      <alignment horizontal="center" vertical="center"/>
      <protection hidden="1"/>
    </xf>
    <xf numFmtId="0" fontId="48" fillId="4" borderId="26" xfId="0" applyFont="1" applyFill="1" applyBorder="1" applyAlignment="1" applyProtection="1">
      <alignment horizontal="center" vertical="center"/>
      <protection hidden="1"/>
    </xf>
    <xf numFmtId="1" fontId="48" fillId="7" borderId="30" xfId="0" applyNumberFormat="1" applyFont="1" applyFill="1" applyBorder="1" applyAlignment="1" applyProtection="1">
      <alignment horizontal="center" vertical="center"/>
      <protection hidden="1"/>
    </xf>
    <xf numFmtId="0" fontId="48" fillId="4" borderId="30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center" vertical="center"/>
      <protection hidden="1"/>
    </xf>
    <xf numFmtId="0" fontId="64" fillId="3" borderId="0" xfId="0" applyFont="1" applyFill="1" applyAlignment="1" applyProtection="1">
      <alignment horizontal="right" vertical="center"/>
      <protection hidden="1"/>
    </xf>
    <xf numFmtId="0" fontId="64" fillId="3" borderId="0" xfId="0" applyNumberFormat="1" applyFont="1" applyFill="1" applyAlignment="1" applyProtection="1">
      <alignment horizontal="center" vertical="center" shrinkToFit="1"/>
      <protection hidden="1"/>
    </xf>
    <xf numFmtId="0" fontId="49" fillId="3" borderId="0" xfId="0" applyFont="1" applyFill="1" applyAlignment="1" applyProtection="1">
      <alignment horizontal="left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locked="0" hidden="1"/>
    </xf>
    <xf numFmtId="0" fontId="49" fillId="3" borderId="0" xfId="0" applyNumberFormat="1" applyFont="1" applyFill="1" applyAlignment="1" applyProtection="1">
      <alignment horizontal="center" vertical="center"/>
      <protection hidden="1"/>
    </xf>
    <xf numFmtId="0" fontId="80" fillId="3" borderId="0" xfId="0" applyFont="1" applyFill="1" applyAlignment="1" applyProtection="1">
      <alignment horizontal="center" vertical="center"/>
      <protection hidden="1"/>
    </xf>
    <xf numFmtId="0" fontId="55" fillId="3" borderId="0" xfId="0" applyNumberFormat="1" applyFont="1" applyFill="1" applyBorder="1" applyAlignment="1" applyProtection="1">
      <alignment horizontal="right" vertical="center"/>
      <protection hidden="1"/>
    </xf>
    <xf numFmtId="0" fontId="49" fillId="3" borderId="0" xfId="0" applyFont="1" applyFill="1" applyAlignment="1">
      <alignment vertical="center"/>
    </xf>
    <xf numFmtId="0" fontId="56" fillId="6" borderId="1" xfId="0" applyFont="1" applyFill="1" applyBorder="1" applyAlignment="1" applyProtection="1">
      <alignment horizontal="center" vertical="center" shrinkToFit="1"/>
      <protection hidden="1"/>
    </xf>
    <xf numFmtId="9" fontId="70" fillId="14" borderId="8" xfId="0" applyNumberFormat="1" applyFont="1" applyFill="1" applyBorder="1" applyAlignment="1" applyProtection="1">
      <alignment horizontal="center" vertical="center" shrinkToFit="1"/>
      <protection hidden="1"/>
    </xf>
    <xf numFmtId="0" fontId="63" fillId="3" borderId="1" xfId="0" applyFont="1" applyFill="1" applyBorder="1" applyAlignment="1" applyProtection="1">
      <alignment horizontal="center" vertical="center" shrinkToFit="1"/>
      <protection hidden="1"/>
    </xf>
    <xf numFmtId="0" fontId="70" fillId="2" borderId="8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Alignment="1">
      <alignment vertical="center"/>
    </xf>
    <xf numFmtId="0" fontId="56" fillId="2" borderId="2" xfId="0" applyFont="1" applyFill="1" applyBorder="1" applyAlignment="1" applyProtection="1">
      <alignment horizontal="center" vertical="center"/>
      <protection hidden="1"/>
    </xf>
    <xf numFmtId="0" fontId="55" fillId="8" borderId="2" xfId="0" applyFont="1" applyFill="1" applyBorder="1" applyAlignment="1" applyProtection="1">
      <alignment horizontal="center" vertical="center"/>
      <protection hidden="1"/>
    </xf>
    <xf numFmtId="2" fontId="63" fillId="7" borderId="26" xfId="0" applyNumberFormat="1" applyFont="1" applyFill="1" applyBorder="1" applyAlignment="1" applyProtection="1">
      <alignment horizontal="center" vertical="center"/>
      <protection hidden="1"/>
    </xf>
    <xf numFmtId="0" fontId="63" fillId="4" borderId="2" xfId="0" applyFont="1" applyFill="1" applyBorder="1" applyAlignment="1" applyProtection="1">
      <alignment horizontal="center" vertical="center"/>
      <protection hidden="1"/>
    </xf>
    <xf numFmtId="1" fontId="56" fillId="6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4" xfId="0" applyFont="1" applyFill="1" applyBorder="1" applyAlignment="1" applyProtection="1">
      <alignment horizontal="center" vertical="center"/>
      <protection hidden="1"/>
    </xf>
    <xf numFmtId="0" fontId="55" fillId="8" borderId="26" xfId="0" applyFont="1" applyFill="1" applyBorder="1" applyAlignment="1" applyProtection="1">
      <alignment horizontal="center" vertical="center"/>
      <protection hidden="1"/>
    </xf>
    <xf numFmtId="0" fontId="63" fillId="4" borderId="26" xfId="0" applyFont="1" applyFill="1" applyBorder="1" applyAlignment="1" applyProtection="1">
      <alignment horizontal="center" vertical="center"/>
      <protection hidden="1"/>
    </xf>
    <xf numFmtId="1" fontId="56" fillId="6" borderId="24" xfId="0" applyNumberFormat="1" applyFont="1" applyFill="1" applyBorder="1" applyAlignment="1" applyProtection="1">
      <alignment horizontal="center" vertical="center"/>
      <protection hidden="1"/>
    </xf>
    <xf numFmtId="0" fontId="55" fillId="8" borderId="51" xfId="0" applyFont="1" applyFill="1" applyBorder="1" applyAlignment="1" applyProtection="1">
      <alignment horizontal="center" vertical="center"/>
      <protection hidden="1"/>
    </xf>
    <xf numFmtId="2" fontId="63" fillId="7" borderId="30" xfId="0" applyNumberFormat="1" applyFont="1" applyFill="1" applyBorder="1" applyAlignment="1" applyProtection="1">
      <alignment horizontal="center" vertical="center"/>
      <protection hidden="1"/>
    </xf>
    <xf numFmtId="0" fontId="63" fillId="4" borderId="30" xfId="0" applyFont="1" applyFill="1" applyBorder="1" applyAlignment="1" applyProtection="1">
      <alignment horizontal="center" vertical="center"/>
      <protection hidden="1"/>
    </xf>
    <xf numFmtId="2" fontId="63" fillId="7" borderId="2" xfId="0" applyNumberFormat="1" applyFont="1" applyFill="1" applyBorder="1" applyAlignment="1" applyProtection="1">
      <alignment horizontal="center" vertical="center"/>
      <protection hidden="1"/>
    </xf>
    <xf numFmtId="0" fontId="56" fillId="2" borderId="25" xfId="0" applyFont="1" applyFill="1" applyBorder="1" applyAlignment="1" applyProtection="1">
      <alignment horizontal="center" vertical="center"/>
      <protection hidden="1"/>
    </xf>
    <xf numFmtId="0" fontId="55" fillId="8" borderId="30" xfId="0" applyFont="1" applyFill="1" applyBorder="1" applyAlignment="1" applyProtection="1">
      <alignment horizontal="center" vertical="center"/>
      <protection hidden="1"/>
    </xf>
    <xf numFmtId="1" fontId="56" fillId="6" borderId="25" xfId="0" applyNumberFormat="1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vertical="center"/>
    </xf>
    <xf numFmtId="0" fontId="64" fillId="3" borderId="0" xfId="0" applyFont="1" applyFill="1" applyAlignment="1" applyProtection="1">
      <alignment horizontal="center" vertical="center"/>
    </xf>
    <xf numFmtId="0" fontId="64" fillId="3" borderId="0" xfId="0" applyFont="1" applyFill="1" applyAlignment="1" applyProtection="1">
      <alignment horizontal="right" vertical="center"/>
    </xf>
    <xf numFmtId="0" fontId="49" fillId="3" borderId="0" xfId="0" applyFont="1" applyFill="1" applyAlignment="1" applyProtection="1">
      <alignment horizontal="left" vertical="center"/>
    </xf>
    <xf numFmtId="0" fontId="64" fillId="3" borderId="0" xfId="0" applyNumberFormat="1" applyFont="1" applyFill="1" applyAlignment="1" applyProtection="1">
      <alignment horizontal="center" vertical="center" shrinkToFit="1"/>
    </xf>
    <xf numFmtId="0" fontId="49" fillId="0" borderId="27" xfId="0" applyFont="1" applyFill="1" applyBorder="1" applyAlignment="1" applyProtection="1">
      <alignment horizontal="center" vertical="center" shrinkToFit="1"/>
      <protection locked="0"/>
    </xf>
    <xf numFmtId="0" fontId="49" fillId="0" borderId="28" xfId="0" applyFont="1" applyFill="1" applyBorder="1" applyAlignment="1" applyProtection="1">
      <alignment horizontal="center" vertical="center" shrinkToFit="1"/>
      <protection locked="0"/>
    </xf>
    <xf numFmtId="0" fontId="81" fillId="0" borderId="28" xfId="0" applyFont="1" applyFill="1" applyBorder="1" applyAlignment="1" applyProtection="1">
      <alignment horizontal="center" vertical="center" shrinkToFit="1"/>
      <protection locked="0"/>
    </xf>
    <xf numFmtId="0" fontId="49" fillId="0" borderId="37" xfId="0" applyFont="1" applyFill="1" applyBorder="1" applyAlignment="1" applyProtection="1">
      <alignment horizontal="center" vertical="center" shrinkToFit="1"/>
      <protection locked="0"/>
    </xf>
    <xf numFmtId="0" fontId="49" fillId="0" borderId="0" xfId="0" applyFont="1" applyAlignment="1" applyProtection="1">
      <alignment vertical="center"/>
      <protection locked="0" hidden="1"/>
    </xf>
    <xf numFmtId="0" fontId="83" fillId="0" borderId="0" xfId="0" applyFont="1" applyAlignment="1" applyProtection="1">
      <alignment horizontal="center" vertical="center"/>
      <protection hidden="1"/>
    </xf>
    <xf numFmtId="0" fontId="84" fillId="0" borderId="0" xfId="0" applyFont="1" applyAlignment="1" applyProtection="1">
      <alignment vertical="center"/>
      <protection locked="0" hidden="1"/>
    </xf>
    <xf numFmtId="0" fontId="84" fillId="0" borderId="0" xfId="0" applyFont="1" applyFill="1" applyAlignment="1" applyProtection="1">
      <alignment vertical="center"/>
      <protection locked="0" hidden="1"/>
    </xf>
    <xf numFmtId="0" fontId="79" fillId="5" borderId="1" xfId="0" applyFont="1" applyFill="1" applyBorder="1" applyAlignment="1" applyProtection="1">
      <alignment horizontal="center" vertical="center" shrinkToFit="1"/>
    </xf>
    <xf numFmtId="0" fontId="56" fillId="4" borderId="29" xfId="0" applyFont="1" applyFill="1" applyBorder="1" applyAlignment="1" applyProtection="1">
      <alignment horizontal="center" vertical="center"/>
    </xf>
    <xf numFmtId="0" fontId="56" fillId="6" borderId="1" xfId="0" applyFont="1" applyFill="1" applyBorder="1" applyAlignment="1" applyProtection="1">
      <alignment horizontal="center" vertical="center" textRotation="90" shrinkToFit="1"/>
    </xf>
    <xf numFmtId="0" fontId="69" fillId="13" borderId="1" xfId="0" applyFont="1" applyFill="1" applyBorder="1" applyAlignment="1" applyProtection="1">
      <alignment horizontal="center" vertical="center" wrapText="1" shrinkToFit="1"/>
    </xf>
    <xf numFmtId="0" fontId="67" fillId="3" borderId="1" xfId="0" applyFont="1" applyFill="1" applyBorder="1" applyAlignment="1" applyProtection="1">
      <alignment horizontal="center" vertical="center" wrapText="1" shrinkToFit="1"/>
    </xf>
    <xf numFmtId="0" fontId="70" fillId="2" borderId="1" xfId="0" applyFont="1" applyFill="1" applyBorder="1" applyAlignment="1" applyProtection="1">
      <alignment horizontal="center" vertical="center"/>
    </xf>
    <xf numFmtId="0" fontId="56" fillId="3" borderId="1" xfId="0" applyFont="1" applyFill="1" applyBorder="1" applyAlignment="1" applyProtection="1">
      <alignment horizontal="center" vertical="center" textRotation="90" shrinkToFit="1"/>
    </xf>
    <xf numFmtId="9" fontId="70" fillId="14" borderId="8" xfId="0" applyNumberFormat="1" applyFont="1" applyFill="1" applyBorder="1" applyAlignment="1" applyProtection="1">
      <alignment horizontal="center" vertical="center" wrapText="1"/>
    </xf>
    <xf numFmtId="0" fontId="81" fillId="4" borderId="8" xfId="0" applyFont="1" applyFill="1" applyBorder="1" applyAlignment="1" applyProtection="1">
      <alignment horizontal="center" vertical="center" wrapText="1"/>
    </xf>
    <xf numFmtId="0" fontId="86" fillId="6" borderId="1" xfId="0" applyFont="1" applyFill="1" applyBorder="1" applyAlignment="1" applyProtection="1">
      <alignment horizontal="center" vertical="center" wrapText="1"/>
    </xf>
    <xf numFmtId="0" fontId="86" fillId="4" borderId="1" xfId="0" applyFont="1" applyFill="1" applyBorder="1" applyAlignment="1" applyProtection="1">
      <alignment horizontal="center" vertical="center" wrapText="1"/>
    </xf>
    <xf numFmtId="0" fontId="86" fillId="2" borderId="1" xfId="0" applyFont="1" applyFill="1" applyBorder="1" applyAlignment="1" applyProtection="1">
      <alignment horizontal="center" vertical="center" wrapText="1"/>
    </xf>
    <xf numFmtId="0" fontId="64" fillId="8" borderId="2" xfId="0" applyFont="1" applyFill="1" applyBorder="1" applyAlignment="1" applyProtection="1">
      <alignment horizontal="center" vertical="center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/>
      <protection hidden="1"/>
    </xf>
    <xf numFmtId="1" fontId="48" fillId="3" borderId="2" xfId="0" applyNumberFormat="1" applyFont="1" applyFill="1" applyBorder="1" applyAlignment="1" applyProtection="1">
      <alignment horizontal="center" vertical="center"/>
      <protection hidden="1"/>
    </xf>
    <xf numFmtId="0" fontId="48" fillId="2" borderId="2" xfId="0" applyFont="1" applyFill="1" applyBorder="1" applyAlignment="1" applyProtection="1">
      <alignment horizontal="center" vertical="center"/>
      <protection hidden="1"/>
    </xf>
    <xf numFmtId="0" fontId="54" fillId="3" borderId="27" xfId="0" applyFont="1" applyFill="1" applyBorder="1" applyAlignment="1" applyProtection="1">
      <alignment horizontal="center" vertical="center"/>
      <protection hidden="1"/>
    </xf>
    <xf numFmtId="0" fontId="49" fillId="4" borderId="27" xfId="0" applyFont="1" applyFill="1" applyBorder="1" applyAlignment="1" applyProtection="1">
      <alignment horizontal="center" vertical="center"/>
      <protection hidden="1"/>
    </xf>
    <xf numFmtId="0" fontId="56" fillId="6" borderId="27" xfId="0" applyFont="1" applyFill="1" applyBorder="1" applyAlignment="1" applyProtection="1">
      <alignment horizontal="center" vertical="center"/>
      <protection locked="0"/>
    </xf>
    <xf numFmtId="0" fontId="70" fillId="4" borderId="2" xfId="0" applyFont="1" applyFill="1" applyBorder="1" applyAlignment="1" applyProtection="1">
      <alignment horizontal="center" vertical="center"/>
      <protection locked="0"/>
    </xf>
    <xf numFmtId="1" fontId="70" fillId="2" borderId="27" xfId="0" applyNumberFormat="1" applyFont="1" applyFill="1" applyBorder="1" applyAlignment="1" applyProtection="1">
      <alignment horizontal="center" vertical="center"/>
      <protection locked="0"/>
    </xf>
    <xf numFmtId="0" fontId="64" fillId="8" borderId="24" xfId="0" applyFont="1" applyFill="1" applyBorder="1" applyAlignment="1" applyProtection="1">
      <alignment horizontal="center" vertical="center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/>
      <protection hidden="1"/>
    </xf>
    <xf numFmtId="1" fontId="48" fillId="3" borderId="24" xfId="0" applyNumberFormat="1" applyFont="1" applyFill="1" applyBorder="1" applyAlignment="1" applyProtection="1">
      <alignment horizontal="center" vertical="center"/>
      <protection hidden="1"/>
    </xf>
    <xf numFmtId="0" fontId="48" fillId="2" borderId="24" xfId="0" applyFont="1" applyFill="1" applyBorder="1" applyAlignment="1" applyProtection="1">
      <alignment horizontal="center" vertical="center"/>
      <protection hidden="1"/>
    </xf>
    <xf numFmtId="0" fontId="54" fillId="3" borderId="28" xfId="0" applyFont="1" applyFill="1" applyBorder="1" applyAlignment="1" applyProtection="1">
      <alignment horizontal="center" vertical="center"/>
      <protection hidden="1"/>
    </xf>
    <xf numFmtId="0" fontId="49" fillId="4" borderId="28" xfId="0" applyFont="1" applyFill="1" applyBorder="1" applyAlignment="1" applyProtection="1">
      <alignment horizontal="center" vertical="center"/>
      <protection hidden="1"/>
    </xf>
    <xf numFmtId="0" fontId="56" fillId="6" borderId="28" xfId="0" applyFont="1" applyFill="1" applyBorder="1" applyAlignment="1" applyProtection="1">
      <alignment horizontal="center" vertical="center"/>
      <protection locked="0"/>
    </xf>
    <xf numFmtId="0" fontId="70" fillId="4" borderId="24" xfId="0" applyFont="1" applyFill="1" applyBorder="1" applyAlignment="1" applyProtection="1">
      <alignment horizontal="center" vertical="center"/>
      <protection locked="0"/>
    </xf>
    <xf numFmtId="1" fontId="70" fillId="2" borderId="28" xfId="0" applyNumberFormat="1" applyFont="1" applyFill="1" applyBorder="1" applyAlignment="1" applyProtection="1">
      <alignment horizontal="center" vertical="center"/>
      <protection locked="0"/>
    </xf>
    <xf numFmtId="0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8" borderId="25" xfId="0" applyFont="1" applyFill="1" applyBorder="1" applyAlignment="1" applyProtection="1">
      <alignment horizontal="center" vertical="center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/>
      <protection hidden="1"/>
    </xf>
    <xf numFmtId="1" fontId="48" fillId="3" borderId="25" xfId="0" applyNumberFormat="1" applyFont="1" applyFill="1" applyBorder="1" applyAlignment="1" applyProtection="1">
      <alignment horizontal="center" vertical="center"/>
      <protection hidden="1"/>
    </xf>
    <xf numFmtId="0" fontId="48" fillId="2" borderId="25" xfId="0" applyFont="1" applyFill="1" applyBorder="1" applyAlignment="1" applyProtection="1">
      <alignment horizontal="center" vertical="center"/>
      <protection hidden="1"/>
    </xf>
    <xf numFmtId="0" fontId="54" fillId="3" borderId="37" xfId="0" applyFont="1" applyFill="1" applyBorder="1" applyAlignment="1" applyProtection="1">
      <alignment horizontal="center" vertical="center"/>
      <protection hidden="1"/>
    </xf>
    <xf numFmtId="0" fontId="56" fillId="6" borderId="37" xfId="0" applyFont="1" applyFill="1" applyBorder="1" applyAlignment="1" applyProtection="1">
      <alignment horizontal="center" vertical="center"/>
      <protection locked="0"/>
    </xf>
    <xf numFmtId="0" fontId="70" fillId="4" borderId="25" xfId="0" applyFont="1" applyFill="1" applyBorder="1" applyAlignment="1" applyProtection="1">
      <alignment horizontal="center" vertical="center"/>
      <protection locked="0"/>
    </xf>
    <xf numFmtId="1" fontId="70" fillId="2" borderId="37" xfId="0" applyNumberFormat="1" applyFont="1" applyFill="1" applyBorder="1" applyAlignment="1" applyProtection="1">
      <alignment horizontal="center" vertical="center"/>
      <protection locked="0"/>
    </xf>
    <xf numFmtId="0" fontId="49" fillId="0" borderId="0" xfId="0" applyFont="1" applyAlignment="1" applyProtection="1">
      <alignment horizontal="center" vertical="center"/>
      <protection locked="0"/>
    </xf>
    <xf numFmtId="0" fontId="64" fillId="0" borderId="0" xfId="0" applyFont="1" applyAlignment="1" applyProtection="1">
      <alignment vertical="center"/>
      <protection locked="0"/>
    </xf>
    <xf numFmtId="0" fontId="49" fillId="0" borderId="0" xfId="0" applyFont="1" applyAlignment="1" applyProtection="1">
      <protection locked="0"/>
    </xf>
    <xf numFmtId="0" fontId="49" fillId="0" borderId="0" xfId="0" applyFont="1" applyAlignment="1" applyProtection="1">
      <alignment horizontal="center"/>
      <protection locked="0"/>
    </xf>
    <xf numFmtId="0" fontId="64" fillId="0" borderId="0" xfId="0" applyFont="1" applyAlignment="1" applyProtection="1">
      <alignment horizontal="center"/>
      <protection locked="0"/>
    </xf>
    <xf numFmtId="0" fontId="49" fillId="0" borderId="54" xfId="0" applyFont="1" applyBorder="1" applyAlignment="1" applyProtection="1">
      <alignment horizontal="center"/>
      <protection locked="0"/>
    </xf>
    <xf numFmtId="0" fontId="49" fillId="0" borderId="0" xfId="0" applyFont="1" applyAlignment="1" applyProtection="1">
      <alignment vertical="center"/>
      <protection locked="0"/>
    </xf>
    <xf numFmtId="0" fontId="64" fillId="0" borderId="0" xfId="0" applyFont="1" applyAlignment="1" applyProtection="1">
      <alignment horizontal="right" vertical="center"/>
      <protection locked="0"/>
    </xf>
    <xf numFmtId="0" fontId="64" fillId="0" borderId="0" xfId="0" applyNumberFormat="1" applyFont="1" applyAlignment="1" applyProtection="1">
      <alignment horizontal="center" vertical="center"/>
      <protection locked="0"/>
    </xf>
    <xf numFmtId="0" fontId="49" fillId="3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49" fillId="0" borderId="7" xfId="0" applyFont="1" applyBorder="1" applyAlignment="1" applyProtection="1">
      <protection locked="0"/>
    </xf>
    <xf numFmtId="0" fontId="64" fillId="2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right" vertical="center"/>
      <protection locked="0"/>
    </xf>
    <xf numFmtId="0" fontId="64" fillId="0" borderId="4" xfId="0" applyFont="1" applyBorder="1" applyAlignment="1" applyProtection="1">
      <alignment vertical="center"/>
      <protection locked="0"/>
    </xf>
    <xf numFmtId="0" fontId="49" fillId="0" borderId="0" xfId="0" applyFont="1" applyBorder="1" applyAlignment="1" applyProtection="1">
      <alignment horizontal="center" vertical="center"/>
      <protection locked="0"/>
    </xf>
    <xf numFmtId="0" fontId="49" fillId="0" borderId="7" xfId="0" applyFont="1" applyBorder="1" applyProtection="1">
      <protection locked="0"/>
    </xf>
    <xf numFmtId="0" fontId="79" fillId="0" borderId="0" xfId="0" applyFont="1" applyBorder="1" applyAlignment="1" applyProtection="1">
      <alignment horizontal="left"/>
      <protection locked="0"/>
    </xf>
    <xf numFmtId="0" fontId="49" fillId="0" borderId="0" xfId="0" applyFont="1" applyBorder="1" applyAlignment="1" applyProtection="1">
      <alignment horizontal="left" vertical="center"/>
      <protection locked="0"/>
    </xf>
    <xf numFmtId="0" fontId="52" fillId="0" borderId="0" xfId="0" applyFont="1" applyBorder="1" applyAlignment="1" applyProtection="1">
      <alignment horizontal="center" vertical="center"/>
      <protection locked="0"/>
    </xf>
    <xf numFmtId="0" fontId="64" fillId="0" borderId="0" xfId="0" applyFont="1" applyBorder="1" applyAlignment="1" applyProtection="1">
      <alignment horizontal="left" vertical="center"/>
      <protection locked="0"/>
    </xf>
    <xf numFmtId="0" fontId="64" fillId="0" borderId="4" xfId="0" applyFont="1" applyBorder="1" applyAlignment="1" applyProtection="1">
      <protection locked="0"/>
    </xf>
    <xf numFmtId="0" fontId="64" fillId="0" borderId="32" xfId="0" applyFont="1" applyBorder="1" applyAlignment="1" applyProtection="1">
      <alignment vertical="center"/>
      <protection locked="0"/>
    </xf>
    <xf numFmtId="0" fontId="49" fillId="0" borderId="5" xfId="0" applyFont="1" applyBorder="1" applyAlignment="1" applyProtection="1">
      <alignment horizontal="center" vertical="center"/>
      <protection locked="0"/>
    </xf>
    <xf numFmtId="0" fontId="49" fillId="0" borderId="6" xfId="0" applyFont="1" applyBorder="1" applyProtection="1">
      <protection locked="0"/>
    </xf>
    <xf numFmtId="0" fontId="63" fillId="2" borderId="55" xfId="0" applyFont="1" applyFill="1" applyBorder="1" applyAlignment="1" applyProtection="1">
      <alignment horizontal="center"/>
    </xf>
    <xf numFmtId="0" fontId="63" fillId="23" borderId="1" xfId="0" applyFont="1" applyFill="1" applyBorder="1" applyAlignment="1" applyProtection="1">
      <alignment horizontal="center" shrinkToFit="1"/>
    </xf>
    <xf numFmtId="0" fontId="62" fillId="4" borderId="53" xfId="0" applyFont="1" applyFill="1" applyBorder="1" applyAlignment="1" applyProtection="1">
      <alignment horizontal="center" vertical="center" shrinkToFit="1"/>
      <protection hidden="1"/>
    </xf>
    <xf numFmtId="0" fontId="62" fillId="8" borderId="72" xfId="0" applyFont="1" applyFill="1" applyBorder="1" applyAlignment="1" applyProtection="1">
      <alignment horizontal="center" vertical="center" shrinkToFit="1"/>
      <protection hidden="1"/>
    </xf>
    <xf numFmtId="0" fontId="62" fillId="5" borderId="72" xfId="0" applyFont="1" applyFill="1" applyBorder="1" applyAlignment="1" applyProtection="1">
      <alignment horizontal="center" vertical="center" shrinkToFit="1"/>
      <protection hidden="1"/>
    </xf>
    <xf numFmtId="0" fontId="62" fillId="4" borderId="72" xfId="0" applyFont="1" applyFill="1" applyBorder="1" applyAlignment="1" applyProtection="1">
      <alignment horizontal="center" vertical="center" shrinkToFit="1"/>
      <protection hidden="1"/>
    </xf>
    <xf numFmtId="0" fontId="18" fillId="5" borderId="73" xfId="0" applyFont="1" applyFill="1" applyBorder="1" applyAlignment="1" applyProtection="1">
      <alignment horizontal="center" vertical="center" shrinkToFit="1"/>
      <protection hidden="1"/>
    </xf>
    <xf numFmtId="2" fontId="56" fillId="4" borderId="26" xfId="0" applyNumberFormat="1" applyFont="1" applyFill="1" applyBorder="1" applyAlignment="1" applyProtection="1">
      <alignment horizontal="center" vertical="center"/>
    </xf>
    <xf numFmtId="2" fontId="56" fillId="3" borderId="26" xfId="0" applyNumberFormat="1" applyFont="1" applyFill="1" applyBorder="1" applyAlignment="1" applyProtection="1">
      <alignment horizontal="center" vertical="center"/>
    </xf>
    <xf numFmtId="2" fontId="56" fillId="4" borderId="51" xfId="0" applyNumberFormat="1" applyFont="1" applyFill="1" applyBorder="1" applyAlignment="1" applyProtection="1">
      <alignment horizontal="center" vertical="center"/>
    </xf>
    <xf numFmtId="2" fontId="56" fillId="7" borderId="2" xfId="0" applyNumberFormat="1" applyFont="1" applyFill="1" applyBorder="1" applyAlignment="1" applyProtection="1">
      <alignment horizontal="center"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5" fillId="4" borderId="31" xfId="0" applyFont="1" applyFill="1" applyBorder="1" applyAlignment="1" applyProtection="1">
      <alignment vertical="center" shrinkToFit="1"/>
      <protection locked="0"/>
    </xf>
    <xf numFmtId="0" fontId="55" fillId="4" borderId="54" xfId="0" applyFont="1" applyFill="1" applyBorder="1" applyAlignment="1" applyProtection="1">
      <alignment vertical="center" shrinkToFit="1"/>
      <protection locked="0"/>
    </xf>
    <xf numFmtId="0" fontId="55" fillId="4" borderId="55" xfId="0" applyFont="1" applyFill="1" applyBorder="1" applyAlignment="1" applyProtection="1">
      <alignment vertical="center" shrinkToFit="1"/>
      <protection locked="0"/>
    </xf>
    <xf numFmtId="0" fontId="56" fillId="8" borderId="55" xfId="0" applyFont="1" applyFill="1" applyBorder="1" applyAlignment="1" applyProtection="1">
      <alignment vertical="center"/>
      <protection locked="0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7" xfId="0" applyFont="1" applyFill="1" applyBorder="1" applyAlignment="1" applyProtection="1">
      <alignment horizontal="center" vertical="center"/>
      <protection locked="0"/>
    </xf>
    <xf numFmtId="0" fontId="48" fillId="3" borderId="74" xfId="0" applyFont="1" applyFill="1" applyBorder="1" applyAlignment="1" applyProtection="1">
      <alignment horizontal="center" vertical="center" shrinkToFit="1"/>
      <protection hidden="1"/>
    </xf>
    <xf numFmtId="0" fontId="48" fillId="3" borderId="75" xfId="0" applyFont="1" applyFill="1" applyBorder="1" applyAlignment="1" applyProtection="1">
      <alignment horizontal="center" vertical="center" shrinkToFit="1"/>
      <protection hidden="1"/>
    </xf>
    <xf numFmtId="0" fontId="48" fillId="3" borderId="86" xfId="0" applyFont="1" applyFill="1" applyBorder="1" applyAlignment="1" applyProtection="1">
      <alignment horizontal="center" vertical="center" shrinkToFit="1"/>
      <protection hidden="1"/>
    </xf>
    <xf numFmtId="0" fontId="70" fillId="4" borderId="74" xfId="0" applyFont="1" applyFill="1" applyBorder="1" applyAlignment="1" applyProtection="1">
      <alignment horizontal="center" vertical="center" shrinkToFit="1"/>
      <protection hidden="1"/>
    </xf>
    <xf numFmtId="0" fontId="70" fillId="4" borderId="75" xfId="0" applyFont="1" applyFill="1" applyBorder="1" applyAlignment="1" applyProtection="1">
      <alignment horizontal="center" vertical="center" shrinkToFit="1"/>
      <protection hidden="1"/>
    </xf>
    <xf numFmtId="0" fontId="70" fillId="4" borderId="86" xfId="0" applyFont="1" applyFill="1" applyBorder="1" applyAlignment="1" applyProtection="1">
      <alignment horizontal="center" vertical="center" shrinkToFit="1"/>
      <protection hidden="1"/>
    </xf>
    <xf numFmtId="0" fontId="48" fillId="4" borderId="74" xfId="0" applyFont="1" applyFill="1" applyBorder="1" applyAlignment="1" applyProtection="1">
      <alignment horizontal="center" vertical="center" shrinkToFit="1"/>
      <protection hidden="1"/>
    </xf>
    <xf numFmtId="0" fontId="48" fillId="4" borderId="75" xfId="0" applyFont="1" applyFill="1" applyBorder="1" applyAlignment="1" applyProtection="1">
      <alignment horizontal="center" vertical="center" shrinkToFit="1"/>
      <protection hidden="1"/>
    </xf>
    <xf numFmtId="0" fontId="48" fillId="4" borderId="86" xfId="0" applyFont="1" applyFill="1" applyBorder="1" applyAlignment="1" applyProtection="1">
      <alignment horizontal="center" vertical="center" shrinkToFit="1"/>
      <protection hidden="1"/>
    </xf>
    <xf numFmtId="0" fontId="56" fillId="8" borderId="32" xfId="0" applyFont="1" applyFill="1" applyBorder="1" applyAlignment="1" applyProtection="1">
      <alignment vertical="center"/>
    </xf>
    <xf numFmtId="0" fontId="62" fillId="2" borderId="98" xfId="0" applyFont="1" applyFill="1" applyBorder="1" applyAlignment="1" applyProtection="1">
      <alignment horizontal="center" vertical="center" shrinkToFit="1"/>
      <protection hidden="1"/>
    </xf>
    <xf numFmtId="0" fontId="62" fillId="2" borderId="88" xfId="0" applyFont="1" applyFill="1" applyBorder="1" applyAlignment="1" applyProtection="1">
      <alignment horizontal="center" vertical="center" shrinkToFit="1"/>
      <protection hidden="1"/>
    </xf>
    <xf numFmtId="0" fontId="63" fillId="5" borderId="87" xfId="0" applyFont="1" applyFill="1" applyBorder="1" applyAlignment="1" applyProtection="1">
      <alignment horizontal="center" vertical="center" shrinkToFit="1"/>
      <protection hidden="1"/>
    </xf>
    <xf numFmtId="0" fontId="63" fillId="5" borderId="88" xfId="0" applyFont="1" applyFill="1" applyBorder="1" applyAlignment="1" applyProtection="1">
      <alignment horizontal="center" vertical="center" shrinkToFit="1"/>
      <protection hidden="1"/>
    </xf>
    <xf numFmtId="0" fontId="63" fillId="5" borderId="89" xfId="0" applyFont="1" applyFill="1" applyBorder="1" applyAlignment="1" applyProtection="1">
      <alignment horizontal="center" vertical="center" shrinkToFit="1"/>
      <protection hidden="1"/>
    </xf>
    <xf numFmtId="0" fontId="62" fillId="6" borderId="87" xfId="0" applyFont="1" applyFill="1" applyBorder="1" applyAlignment="1" applyProtection="1">
      <alignment horizontal="center" vertical="center" shrinkToFit="1"/>
      <protection hidden="1"/>
    </xf>
    <xf numFmtId="0" fontId="56" fillId="8" borderId="6" xfId="0" applyFont="1" applyFill="1" applyBorder="1" applyAlignment="1" applyProtection="1">
      <alignment vertical="center"/>
      <protection locked="0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48" fillId="3" borderId="95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48" fillId="3" borderId="9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97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94" fillId="2" borderId="0" xfId="0" applyFont="1" applyFill="1" applyAlignment="1" applyProtection="1">
      <alignment horizontal="right" vertical="center"/>
    </xf>
    <xf numFmtId="0" fontId="66" fillId="2" borderId="0" xfId="0" applyNumberFormat="1" applyFont="1" applyFill="1" applyAlignment="1" applyProtection="1">
      <alignment horizontal="left" indent="1" shrinkToFit="1"/>
      <protection hidden="1"/>
    </xf>
    <xf numFmtId="0" fontId="95" fillId="0" borderId="0" xfId="0" applyNumberFormat="1" applyFont="1" applyFill="1" applyAlignment="1" applyProtection="1">
      <alignment horizontal="left" indent="1"/>
      <protection locked="0"/>
    </xf>
    <xf numFmtId="0" fontId="56" fillId="3" borderId="0" xfId="0" applyFont="1" applyFill="1" applyBorder="1" applyAlignment="1" applyProtection="1">
      <alignment vertical="center" shrinkToFit="1"/>
      <protection hidden="1"/>
    </xf>
    <xf numFmtId="0" fontId="55" fillId="3" borderId="0" xfId="0" applyFont="1" applyFill="1" applyAlignment="1" applyProtection="1">
      <alignment vertical="center" shrinkToFit="1"/>
      <protection hidden="1"/>
    </xf>
    <xf numFmtId="44" fontId="56" fillId="3" borderId="5" xfId="2" applyFont="1" applyFill="1" applyBorder="1" applyAlignment="1" applyProtection="1">
      <alignment horizontal="right" vertical="center" shrinkToFit="1"/>
      <protection hidden="1"/>
    </xf>
    <xf numFmtId="0" fontId="77" fillId="3" borderId="0" xfId="0" applyFont="1" applyFill="1" applyAlignment="1" applyProtection="1">
      <alignment vertical="center" shrinkToFit="1"/>
      <protection hidden="1"/>
    </xf>
    <xf numFmtId="0" fontId="64" fillId="3" borderId="0" xfId="0" applyFont="1" applyFill="1" applyAlignment="1" applyProtection="1">
      <alignment vertical="center" shrinkToFit="1"/>
      <protection hidden="1"/>
    </xf>
    <xf numFmtId="0" fontId="49" fillId="3" borderId="0" xfId="0" applyNumberFormat="1" applyFont="1" applyFill="1" applyAlignment="1" applyProtection="1">
      <alignment horizontal="center" vertical="center" shrinkToFit="1"/>
      <protection hidden="1"/>
    </xf>
    <xf numFmtId="0" fontId="55" fillId="3" borderId="0" xfId="0" applyNumberFormat="1" applyFont="1" applyFill="1" applyAlignment="1" applyProtection="1">
      <alignment horizontal="right" vertical="center" shrinkToFit="1"/>
      <protection hidden="1"/>
    </xf>
    <xf numFmtId="0" fontId="49" fillId="3" borderId="0" xfId="0" applyNumberFormat="1" applyFont="1" applyFill="1" applyAlignment="1" applyProtection="1">
      <alignment horizontal="left" vertical="center" shrinkToFit="1"/>
      <protection hidden="1"/>
    </xf>
    <xf numFmtId="0" fontId="49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NumberFormat="1" applyFont="1" applyFill="1" applyAlignment="1" applyProtection="1">
      <alignment horizontal="right" vertical="center" shrinkToFit="1"/>
      <protection hidden="1"/>
    </xf>
    <xf numFmtId="0" fontId="71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95" fillId="15" borderId="0" xfId="3" applyFont="1" applyFill="1" applyAlignment="1" applyProtection="1">
      <alignment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0" fontId="61" fillId="8" borderId="0" xfId="0" applyFont="1" applyFill="1" applyBorder="1" applyAlignment="1" applyProtection="1">
      <alignment horizontal="center" vertical="center"/>
      <protection hidden="1"/>
    </xf>
    <xf numFmtId="1" fontId="61" fillId="8" borderId="0" xfId="0" applyNumberFormat="1" applyFont="1" applyFill="1" applyBorder="1" applyAlignment="1" applyProtection="1">
      <alignment horizontal="center" vertical="center"/>
      <protection hidden="1"/>
    </xf>
    <xf numFmtId="0" fontId="63" fillId="2" borderId="1" xfId="0" applyFont="1" applyFill="1" applyBorder="1" applyAlignment="1" applyProtection="1">
      <alignment horizontal="center"/>
      <protection locked="0"/>
    </xf>
    <xf numFmtId="0" fontId="62" fillId="4" borderId="2" xfId="0" applyFont="1" applyFill="1" applyBorder="1" applyAlignment="1" applyProtection="1">
      <alignment horizontal="center" vertical="center" shrinkToFit="1"/>
      <protection hidden="1"/>
    </xf>
    <xf numFmtId="1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62" fillId="5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8" borderId="24" xfId="0" applyNumberFormat="1" applyFont="1" applyFill="1" applyBorder="1" applyAlignment="1" applyProtection="1">
      <alignment horizontal="center" vertical="center" shrinkToFit="1"/>
      <protection hidden="1"/>
    </xf>
    <xf numFmtId="2" fontId="62" fillId="4" borderId="24" xfId="0" applyNumberFormat="1" applyFont="1" applyFill="1" applyBorder="1" applyAlignment="1" applyProtection="1">
      <alignment horizontal="center" vertical="center" shrinkToFit="1"/>
      <protection hidden="1"/>
    </xf>
    <xf numFmtId="2" fontId="18" fillId="5" borderId="25" xfId="0" applyNumberFormat="1" applyFont="1" applyFill="1" applyBorder="1" applyAlignment="1" applyProtection="1">
      <alignment horizontal="center" vertical="center" shrinkToFit="1"/>
      <protection hidden="1"/>
    </xf>
    <xf numFmtId="0" fontId="59" fillId="2" borderId="0" xfId="0" applyFont="1" applyFill="1" applyBorder="1" applyAlignment="1" applyProtection="1">
      <alignment vertical="center"/>
    </xf>
    <xf numFmtId="0" fontId="61" fillId="27" borderId="0" xfId="0" applyFont="1" applyFill="1" applyBorder="1" applyAlignment="1" applyProtection="1">
      <alignment horizontal="right" vertical="center"/>
      <protection hidden="1"/>
    </xf>
    <xf numFmtId="2" fontId="56" fillId="14" borderId="52" xfId="0" applyNumberFormat="1" applyFont="1" applyFill="1" applyBorder="1" applyAlignment="1" applyProtection="1">
      <alignment horizontal="center" vertical="center"/>
    </xf>
    <xf numFmtId="2" fontId="56" fillId="7" borderId="32" xfId="0" applyNumberFormat="1" applyFont="1" applyFill="1" applyBorder="1" applyAlignment="1" applyProtection="1">
      <alignment horizontal="center" vertical="center"/>
    </xf>
    <xf numFmtId="0" fontId="66" fillId="8" borderId="54" xfId="0" applyFont="1" applyFill="1" applyBorder="1" applyAlignment="1" applyProtection="1">
      <alignment horizontal="center" vertical="center"/>
      <protection hidden="1"/>
    </xf>
    <xf numFmtId="0" fontId="66" fillId="8" borderId="55" xfId="0" applyFont="1" applyFill="1" applyBorder="1" applyAlignment="1" applyProtection="1">
      <alignment horizontal="center" vertical="center"/>
      <protection hidden="1"/>
    </xf>
    <xf numFmtId="0" fontId="68" fillId="4" borderId="4" xfId="0" applyFont="1" applyFill="1" applyBorder="1" applyAlignment="1" applyProtection="1">
      <alignment horizontal="right" vertical="center" shrinkToFit="1"/>
      <protection hidden="1"/>
    </xf>
    <xf numFmtId="1" fontId="61" fillId="8" borderId="5" xfId="0" applyNumberFormat="1" applyFont="1" applyFill="1" applyBorder="1" applyAlignment="1" applyProtection="1">
      <alignment horizontal="center" vertical="center"/>
      <protection hidden="1"/>
    </xf>
    <xf numFmtId="0" fontId="67" fillId="4" borderId="31" xfId="0" applyFont="1" applyFill="1" applyBorder="1" applyAlignment="1" applyProtection="1">
      <alignment horizontal="right" vertical="center"/>
      <protection hidden="1"/>
    </xf>
    <xf numFmtId="0" fontId="69" fillId="4" borderId="4" xfId="0" applyFont="1" applyFill="1" applyBorder="1" applyAlignment="1" applyProtection="1">
      <alignment horizontal="right" vertical="center"/>
      <protection hidden="1"/>
    </xf>
    <xf numFmtId="0" fontId="67" fillId="4" borderId="4" xfId="0" applyFont="1" applyFill="1" applyBorder="1" applyAlignment="1" applyProtection="1">
      <alignment horizontal="right" vertical="center"/>
      <protection hidden="1"/>
    </xf>
    <xf numFmtId="0" fontId="69" fillId="4" borderId="32" xfId="0" applyFont="1" applyFill="1" applyBorder="1" applyAlignment="1" applyProtection="1">
      <alignment horizontal="right" vertical="center"/>
      <protection hidden="1"/>
    </xf>
    <xf numFmtId="0" fontId="61" fillId="8" borderId="5" xfId="0" applyFont="1" applyFill="1" applyBorder="1" applyAlignment="1" applyProtection="1">
      <alignment horizontal="center" vertical="center"/>
      <protection hidden="1"/>
    </xf>
    <xf numFmtId="2" fontId="62" fillId="8" borderId="24" xfId="0" applyNumberFormat="1" applyFont="1" applyFill="1" applyBorder="1" applyAlignment="1" applyProtection="1">
      <alignment vertical="center" shrinkToFit="1"/>
      <protection hidden="1"/>
    </xf>
    <xf numFmtId="2" fontId="62" fillId="4" borderId="24" xfId="0" applyNumberFormat="1" applyFont="1" applyFill="1" applyBorder="1" applyAlignment="1" applyProtection="1">
      <alignment vertical="center" shrinkToFit="1"/>
      <protection hidden="1"/>
    </xf>
    <xf numFmtId="2" fontId="18" fillId="5" borderId="25" xfId="0" applyNumberFormat="1" applyFont="1" applyFill="1" applyBorder="1" applyAlignment="1" applyProtection="1">
      <alignment vertical="center" shrinkToFit="1"/>
      <protection hidden="1"/>
    </xf>
    <xf numFmtId="0" fontId="65" fillId="4" borderId="31" xfId="0" applyFont="1" applyFill="1" applyBorder="1" applyAlignment="1" applyProtection="1">
      <alignment horizontal="right" vertical="center" shrinkToFit="1"/>
      <protection hidden="1"/>
    </xf>
    <xf numFmtId="0" fontId="68" fillId="4" borderId="32" xfId="0" applyFont="1" applyFill="1" applyBorder="1" applyAlignment="1" applyProtection="1">
      <alignment horizontal="right" vertical="center" shrinkToFit="1"/>
      <protection hidden="1"/>
    </xf>
    <xf numFmtId="0" fontId="64" fillId="4" borderId="31" xfId="0" applyFont="1" applyFill="1" applyBorder="1" applyAlignment="1" applyProtection="1">
      <alignment horizontal="left" vertical="center" indent="1"/>
    </xf>
    <xf numFmtId="0" fontId="64" fillId="4" borderId="54" xfId="0" applyFont="1" applyFill="1" applyBorder="1" applyProtection="1"/>
    <xf numFmtId="0" fontId="54" fillId="4" borderId="54" xfId="0" applyFont="1" applyFill="1" applyBorder="1" applyProtection="1">
      <protection hidden="1"/>
    </xf>
    <xf numFmtId="0" fontId="64" fillId="4" borderId="55" xfId="0" applyFont="1" applyFill="1" applyBorder="1" applyProtection="1"/>
    <xf numFmtId="0" fontId="64" fillId="4" borderId="31" xfId="0" applyFont="1" applyFill="1" applyBorder="1" applyProtection="1"/>
    <xf numFmtId="0" fontId="64" fillId="4" borderId="4" xfId="0" applyFont="1" applyFill="1" applyBorder="1" applyProtection="1"/>
    <xf numFmtId="0" fontId="64" fillId="4" borderId="4" xfId="0" applyFont="1" applyFill="1" applyBorder="1" applyAlignment="1" applyProtection="1">
      <alignment horizontal="left" indent="2"/>
    </xf>
    <xf numFmtId="0" fontId="64" fillId="4" borderId="32" xfId="0" applyFont="1" applyFill="1" applyBorder="1" applyAlignment="1" applyProtection="1">
      <alignment horizontal="left" indent="3"/>
      <protection locked="0"/>
    </xf>
    <xf numFmtId="0" fontId="1" fillId="0" borderId="0" xfId="0" applyFont="1" applyFill="1"/>
    <xf numFmtId="0" fontId="49" fillId="0" borderId="0" xfId="0" applyFont="1" applyFill="1"/>
    <xf numFmtId="0" fontId="66" fillId="0" borderId="0" xfId="0" applyFont="1" applyFill="1"/>
    <xf numFmtId="0" fontId="60" fillId="0" borderId="0" xfId="0" applyFont="1" applyFill="1" applyAlignment="1">
      <alignment vertical="center"/>
    </xf>
    <xf numFmtId="0" fontId="49" fillId="0" borderId="0" xfId="0" applyFont="1" applyFill="1" applyAlignment="1">
      <alignment vertical="center"/>
    </xf>
    <xf numFmtId="0" fontId="70" fillId="0" borderId="0" xfId="0" applyFont="1" applyFill="1" applyAlignment="1">
      <alignment vertical="center"/>
    </xf>
    <xf numFmtId="0" fontId="87" fillId="0" borderId="0" xfId="0" applyFont="1" applyFill="1" applyBorder="1" applyAlignment="1" applyProtection="1">
      <alignment vertical="center"/>
      <protection locked="0"/>
    </xf>
    <xf numFmtId="0" fontId="64" fillId="0" borderId="0" xfId="0" applyFont="1" applyFill="1" applyBorder="1" applyAlignment="1">
      <alignment vertical="center"/>
    </xf>
    <xf numFmtId="0" fontId="49" fillId="0" borderId="0" xfId="0" applyFont="1" applyFill="1" applyBorder="1" applyAlignment="1">
      <alignment vertical="center"/>
    </xf>
    <xf numFmtId="0" fontId="62" fillId="0" borderId="0" xfId="0" applyFont="1" applyFill="1" applyBorder="1" applyAlignment="1">
      <alignment horizontal="center" vertical="center"/>
    </xf>
    <xf numFmtId="0" fontId="0" fillId="0" borderId="0" xfId="0" applyFill="1" applyAlignment="1">
      <alignment horizontal="center"/>
    </xf>
    <xf numFmtId="0" fontId="88" fillId="0" borderId="0" xfId="0" applyFont="1" applyFill="1" applyAlignment="1">
      <alignment vertical="center"/>
    </xf>
    <xf numFmtId="0" fontId="87" fillId="0" borderId="0" xfId="0" applyFont="1" applyFill="1" applyAlignment="1" applyProtection="1">
      <alignment vertical="center"/>
      <protection locked="0"/>
    </xf>
    <xf numFmtId="0" fontId="64" fillId="0" borderId="0" xfId="0" applyFont="1" applyFill="1" applyAlignment="1">
      <alignment vertical="center"/>
    </xf>
    <xf numFmtId="0" fontId="89" fillId="0" borderId="0" xfId="0" applyFont="1" applyFill="1" applyAlignment="1">
      <alignment vertical="center"/>
    </xf>
    <xf numFmtId="1" fontId="70" fillId="0" borderId="0" xfId="0" applyNumberFormat="1" applyFont="1" applyFill="1" applyAlignment="1" applyProtection="1">
      <alignment horizontal="left" vertical="center"/>
      <protection hidden="1"/>
    </xf>
    <xf numFmtId="0" fontId="49" fillId="0" borderId="0" xfId="0" applyFont="1" applyFill="1" applyAlignment="1" applyProtection="1">
      <alignment vertical="center"/>
      <protection hidden="1"/>
    </xf>
    <xf numFmtId="0" fontId="90" fillId="0" borderId="0" xfId="0" applyFont="1" applyFill="1" applyAlignment="1" applyProtection="1">
      <alignment vertical="center"/>
      <protection hidden="1"/>
    </xf>
    <xf numFmtId="0" fontId="49" fillId="0" borderId="0" xfId="0" applyNumberFormat="1" applyFont="1" applyFill="1" applyAlignment="1" applyProtection="1">
      <alignment horizontal="center" vertical="center"/>
      <protection hidden="1"/>
    </xf>
    <xf numFmtId="0" fontId="90" fillId="0" borderId="0" xfId="0" applyNumberFormat="1" applyFont="1" applyFill="1" applyAlignment="1" applyProtection="1">
      <alignment horizontal="center" vertical="center"/>
      <protection hidden="1"/>
    </xf>
    <xf numFmtId="49" fontId="90" fillId="0" borderId="0" xfId="0" applyNumberFormat="1" applyFont="1" applyFill="1" applyAlignment="1" applyProtection="1">
      <alignment vertical="center"/>
      <protection hidden="1"/>
    </xf>
    <xf numFmtId="49" fontId="49" fillId="0" borderId="0" xfId="0" applyNumberFormat="1" applyFont="1" applyFill="1" applyAlignment="1" applyProtection="1">
      <alignment vertical="center"/>
      <protection hidden="1"/>
    </xf>
    <xf numFmtId="0" fontId="89" fillId="0" borderId="31" xfId="0" applyFont="1" applyFill="1" applyBorder="1" applyAlignment="1" applyProtection="1">
      <alignment vertical="center"/>
    </xf>
    <xf numFmtId="0" fontId="89" fillId="0" borderId="54" xfId="0" applyFont="1" applyFill="1" applyBorder="1" applyAlignment="1">
      <alignment vertical="center"/>
    </xf>
    <xf numFmtId="0" fontId="89" fillId="0" borderId="54" xfId="0" applyFont="1" applyFill="1" applyBorder="1" applyAlignment="1" applyProtection="1">
      <alignment vertical="center"/>
    </xf>
    <xf numFmtId="0" fontId="89" fillId="0" borderId="55" xfId="0" applyFont="1" applyFill="1" applyBorder="1" applyAlignment="1" applyProtection="1">
      <alignment vertical="center"/>
    </xf>
    <xf numFmtId="0" fontId="44" fillId="0" borderId="0" xfId="0" applyFont="1" applyFill="1" applyAlignment="1">
      <alignment shrinkToFit="1"/>
    </xf>
    <xf numFmtId="0" fontId="89" fillId="0" borderId="4" xfId="0" applyFont="1" applyFill="1" applyBorder="1" applyAlignment="1" applyProtection="1">
      <alignment vertical="center"/>
    </xf>
    <xf numFmtId="0" fontId="89" fillId="0" borderId="0" xfId="0" applyFont="1" applyFill="1" applyBorder="1" applyAlignment="1">
      <alignment vertical="center"/>
    </xf>
    <xf numFmtId="0" fontId="89" fillId="0" borderId="0" xfId="0" applyFont="1" applyFill="1" applyBorder="1" applyAlignment="1" applyProtection="1">
      <alignment vertical="center"/>
    </xf>
    <xf numFmtId="0" fontId="89" fillId="0" borderId="7" xfId="0" applyFont="1" applyFill="1" applyBorder="1" applyAlignment="1" applyProtection="1">
      <alignment vertical="center"/>
    </xf>
    <xf numFmtId="0" fontId="70" fillId="0" borderId="4" xfId="0" applyFont="1" applyFill="1" applyBorder="1" applyAlignment="1" applyProtection="1">
      <alignment vertical="center"/>
    </xf>
    <xf numFmtId="0" fontId="49" fillId="0" borderId="0" xfId="0" applyFont="1" applyFill="1" applyBorder="1" applyAlignment="1" applyProtection="1">
      <alignment vertical="center"/>
    </xf>
    <xf numFmtId="0" fontId="49" fillId="0" borderId="7" xfId="0" applyFont="1" applyFill="1" applyBorder="1" applyAlignment="1" applyProtection="1">
      <alignment vertical="center"/>
    </xf>
    <xf numFmtId="49" fontId="0" fillId="0" borderId="0" xfId="0" applyNumberFormat="1" applyFill="1"/>
    <xf numFmtId="0" fontId="89" fillId="0" borderId="32" xfId="0" applyFont="1" applyFill="1" applyBorder="1" applyAlignment="1" applyProtection="1">
      <alignment vertical="center"/>
    </xf>
    <xf numFmtId="0" fontId="89" fillId="0" borderId="5" xfId="0" applyFont="1" applyFill="1" applyBorder="1" applyAlignment="1">
      <alignment vertical="center"/>
    </xf>
    <xf numFmtId="0" fontId="89" fillId="0" borderId="5" xfId="0" applyFont="1" applyFill="1" applyBorder="1" applyAlignment="1" applyProtection="1">
      <alignment vertical="center"/>
    </xf>
    <xf numFmtId="0" fontId="89" fillId="0" borderId="5" xfId="0" applyFont="1" applyFill="1" applyBorder="1" applyProtection="1"/>
    <xf numFmtId="0" fontId="89" fillId="0" borderId="6" xfId="0" applyFont="1" applyFill="1" applyBorder="1" applyProtection="1"/>
    <xf numFmtId="0" fontId="0" fillId="0" borderId="0" xfId="0" applyFill="1" applyAlignment="1">
      <alignment vertical="center"/>
    </xf>
    <xf numFmtId="0" fontId="49" fillId="0" borderId="0" xfId="0" applyFont="1" applyFill="1" applyProtection="1">
      <protection hidden="1"/>
    </xf>
    <xf numFmtId="0" fontId="70" fillId="0" borderId="0" xfId="0" applyFont="1" applyFill="1"/>
    <xf numFmtId="0" fontId="49" fillId="0" borderId="0" xfId="0" applyFont="1" applyFill="1" applyAlignment="1" applyProtection="1">
      <alignment shrinkToFit="1"/>
      <protection hidden="1"/>
    </xf>
    <xf numFmtId="0" fontId="48" fillId="0" borderId="0" xfId="0" applyFont="1" applyFill="1" applyProtection="1">
      <protection hidden="1"/>
    </xf>
    <xf numFmtId="0" fontId="70" fillId="0" borderId="0" xfId="0" applyFont="1" applyFill="1" applyProtection="1">
      <protection hidden="1"/>
    </xf>
    <xf numFmtId="0" fontId="91" fillId="0" borderId="0" xfId="0" applyFont="1" applyFill="1" applyProtection="1"/>
    <xf numFmtId="0" fontId="62" fillId="0" borderId="0" xfId="0" applyFont="1" applyFill="1" applyAlignment="1" applyProtection="1">
      <alignment horizontal="left"/>
    </xf>
    <xf numFmtId="0" fontId="70" fillId="0" borderId="0" xfId="0" applyFont="1" applyFill="1" applyAlignment="1" applyProtection="1">
      <alignment horizontal="left"/>
    </xf>
    <xf numFmtId="0" fontId="70" fillId="0" borderId="0" xfId="0" applyFont="1" applyFill="1" applyProtection="1"/>
    <xf numFmtId="0" fontId="62" fillId="0" borderId="0" xfId="0" applyFont="1" applyFill="1" applyProtection="1"/>
    <xf numFmtId="0" fontId="24" fillId="0" borderId="0" xfId="0" applyFont="1" applyFill="1"/>
    <xf numFmtId="0" fontId="24" fillId="0" borderId="0" xfId="0" applyFont="1" applyFill="1" applyProtection="1">
      <protection locked="0"/>
    </xf>
    <xf numFmtId="0" fontId="24" fillId="0" borderId="0" xfId="0" applyFont="1" applyFill="1" applyAlignment="1" applyProtection="1">
      <alignment horizontal="right"/>
      <protection locked="0"/>
    </xf>
    <xf numFmtId="0" fontId="97" fillId="0" borderId="1" xfId="0" applyFont="1" applyFill="1" applyBorder="1" applyAlignment="1">
      <alignment horizontal="center" vertical="center"/>
    </xf>
    <xf numFmtId="0" fontId="49" fillId="6" borderId="0" xfId="0" applyFont="1" applyFill="1" applyAlignment="1" applyProtection="1">
      <alignment horizontal="center"/>
      <protection locked="0" hidden="1"/>
    </xf>
    <xf numFmtId="49" fontId="70" fillId="6" borderId="0" xfId="0" applyNumberFormat="1" applyFont="1" applyFill="1" applyAlignment="1" applyProtection="1">
      <alignment horizontal="center"/>
      <protection locked="0" hidden="1"/>
    </xf>
    <xf numFmtId="0" fontId="98" fillId="6" borderId="0" xfId="0" applyFont="1" applyFill="1" applyAlignment="1" applyProtection="1">
      <alignment vertical="center"/>
      <protection locked="0"/>
    </xf>
    <xf numFmtId="0" fontId="79" fillId="6" borderId="0" xfId="0" applyFont="1" applyFill="1" applyAlignment="1" applyProtection="1">
      <alignment horizontal="center"/>
      <protection locked="0" hidden="1"/>
    </xf>
    <xf numFmtId="49" fontId="49" fillId="6" borderId="0" xfId="0" applyNumberFormat="1" applyFont="1" applyFill="1" applyAlignment="1" applyProtection="1">
      <alignment horizontal="center"/>
      <protection locked="0" hidden="1"/>
    </xf>
    <xf numFmtId="0" fontId="99" fillId="6" borderId="5" xfId="0" applyFont="1" applyFill="1" applyBorder="1" applyAlignment="1" applyProtection="1">
      <alignment vertical="center"/>
      <protection locked="0" hidden="1"/>
    </xf>
    <xf numFmtId="1" fontId="50" fillId="6" borderId="5" xfId="0" applyNumberFormat="1" applyFont="1" applyFill="1" applyBorder="1" applyAlignment="1" applyProtection="1">
      <alignment vertical="center"/>
      <protection hidden="1"/>
    </xf>
    <xf numFmtId="1" fontId="51" fillId="6" borderId="5" xfId="0" applyNumberFormat="1" applyFont="1" applyFill="1" applyBorder="1" applyAlignment="1" applyProtection="1">
      <alignment vertical="center"/>
      <protection hidden="1"/>
    </xf>
    <xf numFmtId="0" fontId="49" fillId="0" borderId="0" xfId="0" applyFont="1" applyAlignment="1" applyProtection="1">
      <alignment horizontal="center"/>
      <protection locked="0" hidden="1"/>
    </xf>
    <xf numFmtId="0" fontId="101" fillId="6" borderId="0" xfId="0" applyFont="1" applyFill="1" applyAlignment="1" applyProtection="1">
      <alignment horizontal="center"/>
      <protection hidden="1"/>
    </xf>
    <xf numFmtId="0" fontId="79" fillId="6" borderId="0" xfId="0" applyFont="1" applyFill="1" applyAlignment="1" applyProtection="1">
      <alignment horizontal="center" shrinkToFit="1"/>
      <protection locked="0" hidden="1"/>
    </xf>
    <xf numFmtId="0" fontId="102" fillId="6" borderId="0" xfId="0" applyFont="1" applyFill="1" applyAlignment="1" applyProtection="1">
      <alignment horizontal="center" vertical="center"/>
      <protection locked="0" hidden="1"/>
    </xf>
    <xf numFmtId="0" fontId="49" fillId="6" borderId="0" xfId="0" applyFont="1" applyFill="1" applyProtection="1">
      <protection locked="0" hidden="1"/>
    </xf>
    <xf numFmtId="0" fontId="55" fillId="6" borderId="5" xfId="0" applyFont="1" applyFill="1" applyBorder="1" applyAlignment="1" applyProtection="1">
      <alignment horizontal="center" vertical="center"/>
      <protection locked="0" hidden="1"/>
    </xf>
    <xf numFmtId="0" fontId="103" fillId="6" borderId="5" xfId="0" applyFont="1" applyFill="1" applyBorder="1" applyAlignment="1" applyProtection="1">
      <alignment horizontal="center" vertical="center"/>
      <protection locked="0" hidden="1"/>
    </xf>
    <xf numFmtId="0" fontId="49" fillId="0" borderId="0" xfId="0" applyFont="1" applyFill="1" applyProtection="1"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4" borderId="55" xfId="0" applyNumberFormat="1" applyFont="1" applyFill="1" applyBorder="1" applyAlignment="1" applyProtection="1">
      <alignment horizontal="center" vertical="center"/>
      <protection locked="0" hidden="1"/>
    </xf>
    <xf numFmtId="49" fontId="55" fillId="4" borderId="54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86" fillId="0" borderId="0" xfId="0" applyFont="1" applyFill="1" applyBorder="1" applyAlignment="1" applyProtection="1">
      <alignment horizontal="center" vertical="center" textRotation="90" wrapText="1"/>
      <protection locked="0" hidden="1"/>
    </xf>
    <xf numFmtId="0" fontId="79" fillId="0" borderId="0" xfId="0" applyFont="1" applyFill="1" applyAlignment="1" applyProtection="1">
      <alignment vertical="center"/>
      <protection locked="0" hidden="1"/>
    </xf>
    <xf numFmtId="0" fontId="79" fillId="0" borderId="0" xfId="0" applyFont="1" applyFill="1" applyAlignment="1" applyProtection="1">
      <alignment horizontal="center" vertical="center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48" fillId="0" borderId="13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7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9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76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95" xfId="0" applyNumberFormat="1" applyFont="1" applyBorder="1" applyAlignment="1" applyProtection="1">
      <alignment horizontal="center" vertical="center" textRotation="90" shrinkToFit="1"/>
      <protection locked="0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0" borderId="8" xfId="0" applyNumberFormat="1" applyFont="1" applyFill="1" applyBorder="1" applyAlignment="1" applyProtection="1">
      <alignment horizontal="center" vertical="center" textRotation="90"/>
      <protection hidden="1"/>
    </xf>
    <xf numFmtId="49" fontId="48" fillId="0" borderId="8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32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70" fillId="9" borderId="140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0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8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99" xfId="0" applyNumberFormat="1" applyFont="1" applyFill="1" applyBorder="1" applyAlignment="1" applyProtection="1">
      <alignment horizontal="center" vertical="center" shrinkToFit="1"/>
      <protection locked="0"/>
    </xf>
    <xf numFmtId="49" fontId="70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86" fillId="4" borderId="51" xfId="0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70" fillId="4" borderId="5" xfId="0" applyNumberFormat="1" applyFont="1" applyFill="1" applyBorder="1" applyAlignment="1" applyProtection="1">
      <alignment horizontal="center" vertical="center" shrinkToFit="1"/>
      <protection locked="0"/>
    </xf>
    <xf numFmtId="49" fontId="69" fillId="2" borderId="51" xfId="0" applyNumberFormat="1" applyFont="1" applyFill="1" applyBorder="1" applyAlignment="1" applyProtection="1">
      <alignment horizontal="center" vertical="center" textRotation="90"/>
      <protection hidden="1"/>
    </xf>
    <xf numFmtId="49" fontId="55" fillId="2" borderId="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48" fillId="26" borderId="1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1" xfId="0" applyNumberFormat="1" applyFont="1" applyFill="1" applyBorder="1" applyAlignment="1" applyProtection="1">
      <alignment horizontal="center" vertical="center" shrinkToFit="1"/>
      <protection hidden="1"/>
    </xf>
    <xf numFmtId="187" fontId="105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locked="0" hidden="1"/>
    </xf>
    <xf numFmtId="187" fontId="107" fillId="13" borderId="38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/>
      <protection hidden="1"/>
    </xf>
    <xf numFmtId="187" fontId="57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2" xfId="0" applyNumberFormat="1" applyFont="1" applyFill="1" applyBorder="1" applyAlignment="1" applyProtection="1">
      <alignment horizontal="center" vertical="center" shrinkToFit="1"/>
    </xf>
    <xf numFmtId="1" fontId="54" fillId="3" borderId="3" xfId="0" applyNumberFormat="1" applyFont="1" applyFill="1" applyBorder="1" applyAlignment="1" applyProtection="1">
      <alignment horizontal="center" vertical="center" shrinkToFit="1"/>
      <protection hidden="1"/>
    </xf>
    <xf numFmtId="0" fontId="106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0" fontId="62" fillId="6" borderId="1" xfId="0" applyFont="1" applyFill="1" applyBorder="1" applyAlignment="1" applyProtection="1">
      <alignment horizontal="center" vertical="center" shrinkToFit="1"/>
    </xf>
    <xf numFmtId="187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5" fillId="4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48" fillId="2" borderId="26" xfId="0" applyFont="1" applyFill="1" applyBorder="1" applyAlignment="1" applyProtection="1">
      <alignment horizontal="center" vertical="center"/>
      <protection hidden="1"/>
    </xf>
    <xf numFmtId="49" fontId="57" fillId="0" borderId="2" xfId="0" applyNumberFormat="1" applyFont="1" applyFill="1" applyBorder="1" applyAlignment="1" applyProtection="1">
      <alignment horizontal="center" vertical="center"/>
    </xf>
    <xf numFmtId="49" fontId="54" fillId="0" borderId="27" xfId="0" applyNumberFormat="1" applyFont="1" applyFill="1" applyBorder="1" applyAlignment="1" applyProtection="1">
      <alignment vertical="center" shrinkToFit="1"/>
    </xf>
    <xf numFmtId="0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5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6" xfId="0" applyNumberFormat="1" applyFont="1" applyFill="1" applyBorder="1" applyAlignment="1" applyProtection="1">
      <alignment horizontal="center" vertical="center"/>
    </xf>
    <xf numFmtId="0" fontId="70" fillId="5" borderId="52" xfId="0" applyFont="1" applyFill="1" applyBorder="1" applyAlignment="1" applyProtection="1">
      <alignment horizontal="center" vertical="center"/>
      <protection hidden="1"/>
    </xf>
    <xf numFmtId="0" fontId="48" fillId="25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3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1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locked="0" hidden="1"/>
    </xf>
    <xf numFmtId="0" fontId="48" fillId="4" borderId="85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1" xfId="0" applyNumberFormat="1" applyFont="1" applyFill="1" applyBorder="1" applyAlignment="1" applyProtection="1">
      <alignment horizontal="center" vertical="center"/>
      <protection locked="0"/>
    </xf>
    <xf numFmtId="0" fontId="72" fillId="0" borderId="27" xfId="0" applyNumberFormat="1" applyFont="1" applyFill="1" applyBorder="1" applyAlignment="1" applyProtection="1">
      <alignment horizontal="center" vertical="center"/>
      <protection hidden="1"/>
    </xf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6" xfId="0" applyFont="1" applyFill="1" applyBorder="1" applyAlignment="1" applyProtection="1">
      <alignment horizontal="center" vertical="center" shrinkToFit="1"/>
      <protection hidden="1"/>
    </xf>
    <xf numFmtId="0" fontId="72" fillId="0" borderId="27" xfId="0" applyNumberFormat="1" applyFont="1" applyFill="1" applyBorder="1" applyAlignment="1" applyProtection="1">
      <alignment horizontal="center" vertical="center" shrinkToFit="1"/>
      <protection locked="0" hidden="1"/>
    </xf>
    <xf numFmtId="0" fontId="49" fillId="5" borderId="49" xfId="0" applyFont="1" applyFill="1" applyBorder="1" applyAlignment="1" applyProtection="1">
      <alignment horizontal="center" vertical="center" shrinkToFit="1"/>
    </xf>
    <xf numFmtId="1" fontId="55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7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7" xfId="0" applyFont="1" applyFill="1" applyBorder="1" applyAlignment="1" applyProtection="1">
      <alignment horizontal="center" vertical="center" shrinkToFit="1"/>
      <protection hidden="1"/>
    </xf>
    <xf numFmtId="0" fontId="108" fillId="4" borderId="2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Font="1" applyFill="1" applyBorder="1" applyAlignment="1" applyProtection="1">
      <alignment horizontal="center" vertical="center" shrinkToFit="1"/>
      <protection hidden="1"/>
    </xf>
    <xf numFmtId="0" fontId="63" fillId="6" borderId="2" xfId="0" applyFont="1" applyFill="1" applyBorder="1" applyAlignment="1" applyProtection="1">
      <alignment horizontal="center" vertical="center" shrinkToFit="1"/>
      <protection hidden="1"/>
    </xf>
    <xf numFmtId="0" fontId="49" fillId="0" borderId="2" xfId="0" applyFont="1" applyBorder="1" applyAlignment="1" applyProtection="1">
      <alignment vertical="center"/>
      <protection locked="0"/>
    </xf>
    <xf numFmtId="0" fontId="63" fillId="0" borderId="0" xfId="0" applyFont="1" applyFill="1" applyBorder="1" applyAlignment="1" applyProtection="1">
      <alignment horizontal="center" vertical="center" shrinkToFit="1"/>
      <protection locked="0"/>
    </xf>
    <xf numFmtId="49" fontId="57" fillId="0" borderId="24" xfId="0" applyNumberFormat="1" applyFont="1" applyFill="1" applyBorder="1" applyAlignment="1" applyProtection="1">
      <alignment horizontal="center" vertical="center"/>
    </xf>
    <xf numFmtId="49" fontId="54" fillId="0" borderId="28" xfId="0" applyNumberFormat="1" applyFont="1" applyFill="1" applyBorder="1" applyAlignment="1" applyProtection="1">
      <alignment vertical="center" shrinkToFit="1"/>
    </xf>
    <xf numFmtId="193" fontId="57" fillId="0" borderId="28" xfId="0" applyNumberFormat="1" applyFont="1" applyFill="1" applyBorder="1" applyAlignment="1" applyProtection="1">
      <alignment horizontal="center" vertical="center"/>
    </xf>
    <xf numFmtId="0" fontId="70" fillId="5" borderId="72" xfId="0" applyFont="1" applyFill="1" applyBorder="1" applyAlignment="1" applyProtection="1">
      <alignment horizontal="center" vertical="center"/>
      <protection hidden="1"/>
    </xf>
    <xf numFmtId="0" fontId="48" fillId="25" borderId="24" xfId="0" applyNumberFormat="1" applyFont="1" applyFill="1" applyBorder="1" applyAlignment="1" applyProtection="1">
      <alignment horizontal="center" vertical="center" shrinkToFit="1"/>
      <protection hidden="1"/>
    </xf>
    <xf numFmtId="187" fontId="70" fillId="2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2" xfId="0" applyNumberFormat="1" applyFont="1" applyFill="1" applyBorder="1" applyAlignment="1" applyProtection="1">
      <alignment horizontal="center" vertical="center" shrinkToFit="1"/>
      <protection locked="0"/>
    </xf>
    <xf numFmtId="0" fontId="72" fillId="0" borderId="62" xfId="0" applyNumberFormat="1" applyFont="1" applyFill="1" applyBorder="1" applyAlignment="1" applyProtection="1">
      <alignment horizontal="center" vertical="center"/>
      <protection locked="0"/>
    </xf>
    <xf numFmtId="0" fontId="64" fillId="4" borderId="26" xfId="0" applyNumberFormat="1" applyFont="1" applyFill="1" applyBorder="1" applyAlignment="1" applyProtection="1">
      <alignment horizontal="center" vertical="center" shrinkToFit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4" xfId="0" applyFont="1" applyFill="1" applyBorder="1" applyAlignment="1" applyProtection="1">
      <alignment horizontal="center" vertical="center" shrinkToFit="1"/>
      <protection hidden="1"/>
    </xf>
    <xf numFmtId="0" fontId="49" fillId="5" borderId="96" xfId="0" applyFont="1" applyFill="1" applyBorder="1" applyAlignment="1" applyProtection="1">
      <alignment horizontal="center" vertical="center" shrinkToFit="1"/>
    </xf>
    <xf numFmtId="1" fontId="55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5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4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6" xfId="0" applyFont="1" applyFill="1" applyBorder="1" applyAlignment="1" applyProtection="1">
      <alignment horizontal="center" vertical="center" shrinkToFit="1"/>
      <protection hidden="1"/>
    </xf>
    <xf numFmtId="0" fontId="48" fillId="4" borderId="26" xfId="0" applyFont="1" applyFill="1" applyBorder="1" applyAlignment="1" applyProtection="1">
      <alignment horizontal="center" vertical="center" shrinkToFit="1"/>
      <protection hidden="1"/>
    </xf>
    <xf numFmtId="0" fontId="63" fillId="6" borderId="26" xfId="0" applyFont="1" applyFill="1" applyBorder="1" applyAlignment="1" applyProtection="1">
      <alignment horizontal="center" vertical="center" shrinkToFit="1"/>
      <protection hidden="1"/>
    </xf>
    <xf numFmtId="0" fontId="49" fillId="0" borderId="24" xfId="0" applyFont="1" applyBorder="1" applyAlignment="1" applyProtection="1">
      <alignment vertical="center"/>
      <protection locked="0"/>
    </xf>
    <xf numFmtId="49" fontId="57" fillId="0" borderId="25" xfId="0" applyNumberFormat="1" applyFont="1" applyFill="1" applyBorder="1" applyAlignment="1" applyProtection="1">
      <alignment horizontal="center" vertical="center"/>
    </xf>
    <xf numFmtId="49" fontId="54" fillId="0" borderId="37" xfId="0" applyNumberFormat="1" applyFont="1" applyFill="1" applyBorder="1" applyAlignment="1" applyProtection="1">
      <alignment vertical="center" shrinkToFit="1"/>
    </xf>
    <xf numFmtId="0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37" xfId="0" applyNumberFormat="1" applyFont="1" applyFill="1" applyBorder="1" applyAlignment="1" applyProtection="1">
      <alignment horizontal="center" vertical="center"/>
    </xf>
    <xf numFmtId="0" fontId="70" fillId="5" borderId="73" xfId="0" applyFont="1" applyFill="1" applyBorder="1" applyAlignment="1" applyProtection="1">
      <alignment horizontal="center" vertical="center"/>
      <protection hidden="1"/>
    </xf>
    <xf numFmtId="0" fontId="48" fillId="25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6" xfId="0" applyNumberFormat="1" applyFont="1" applyFill="1" applyBorder="1" applyAlignment="1" applyProtection="1">
      <alignment horizontal="center" vertical="center" shrinkToFit="1"/>
      <protection locked="0"/>
    </xf>
    <xf numFmtId="187" fontId="70" fillId="2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0" borderId="63" xfId="0" applyNumberFormat="1" applyFont="1" applyFill="1" applyBorder="1" applyAlignment="1" applyProtection="1">
      <alignment horizontal="center" vertical="center" shrinkToFit="1"/>
      <protection locked="0"/>
    </xf>
    <xf numFmtId="0" fontId="48" fillId="4" borderId="89" xfId="0" applyNumberFormat="1" applyFont="1" applyFill="1" applyBorder="1" applyAlignment="1" applyProtection="1">
      <alignment horizontal="center" vertical="center" shrinkToFit="1"/>
      <protection locked="0"/>
    </xf>
    <xf numFmtId="0" fontId="64" fillId="4" borderId="30" xfId="0" applyNumberFormat="1" applyFont="1" applyFill="1" applyBorder="1" applyAlignment="1" applyProtection="1">
      <alignment horizontal="center" vertical="center" shrinkToFit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70" fillId="5" borderId="25" xfId="0" applyFont="1" applyFill="1" applyBorder="1" applyAlignment="1" applyProtection="1">
      <alignment horizontal="center" vertical="center" shrinkToFit="1"/>
      <protection hidden="1"/>
    </xf>
    <xf numFmtId="0" fontId="49" fillId="5" borderId="97" xfId="0" applyFont="1" applyFill="1" applyBorder="1" applyAlignment="1" applyProtection="1">
      <alignment horizontal="center" vertical="center" shrinkToFit="1"/>
    </xf>
    <xf numFmtId="1" fontId="55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2" xfId="0" applyNumberFormat="1" applyFont="1" applyFill="1" applyBorder="1" applyAlignment="1" applyProtection="1">
      <alignment horizontal="center" vertical="center" shrinkToFit="1"/>
      <protection hidden="1"/>
    </xf>
    <xf numFmtId="1" fontId="48" fillId="7" borderId="25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6" xfId="0" applyFont="1" applyFill="1" applyBorder="1" applyAlignment="1" applyProtection="1">
      <alignment horizontal="center" vertical="center" shrinkToFit="1"/>
      <protection hidden="1"/>
    </xf>
    <xf numFmtId="0" fontId="48" fillId="4" borderId="30" xfId="0" applyFont="1" applyFill="1" applyBorder="1" applyAlignment="1" applyProtection="1">
      <alignment horizontal="center" vertical="center" shrinkToFit="1"/>
      <protection hidden="1"/>
    </xf>
    <xf numFmtId="0" fontId="63" fillId="6" borderId="30" xfId="0" applyFont="1" applyFill="1" applyBorder="1" applyAlignment="1" applyProtection="1">
      <alignment horizontal="center" vertical="center" shrinkToFit="1"/>
      <protection hidden="1"/>
    </xf>
    <xf numFmtId="0" fontId="49" fillId="0" borderId="25" xfId="0" applyFont="1" applyBorder="1" applyAlignment="1" applyProtection="1">
      <alignment vertical="center"/>
      <protection locked="0"/>
    </xf>
    <xf numFmtId="0" fontId="48" fillId="6" borderId="26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6" xfId="0" applyNumberFormat="1" applyFont="1" applyFill="1" applyBorder="1" applyAlignment="1" applyProtection="1">
      <alignment horizontal="center" vertical="center"/>
    </xf>
    <xf numFmtId="0" fontId="70" fillId="5" borderId="26" xfId="0" applyFont="1" applyFill="1" applyBorder="1" applyAlignment="1" applyProtection="1">
      <alignment horizontal="center" vertical="center"/>
      <protection hidden="1"/>
    </xf>
    <xf numFmtId="1" fontId="55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193" fontId="57" fillId="0" borderId="24" xfId="0" applyNumberFormat="1" applyFont="1" applyFill="1" applyBorder="1" applyAlignment="1" applyProtection="1">
      <alignment horizontal="center" vertical="center"/>
    </xf>
    <xf numFmtId="0" fontId="70" fillId="5" borderId="24" xfId="0" applyFont="1" applyFill="1" applyBorder="1" applyAlignment="1" applyProtection="1">
      <alignment horizontal="center" vertical="center"/>
      <protection hidden="1"/>
    </xf>
    <xf numFmtId="1" fontId="55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26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6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26" xfId="0" applyFont="1" applyFill="1" applyBorder="1" applyAlignment="1" applyProtection="1">
      <alignment horizontal="center" vertical="center" shrinkToFit="1"/>
      <protection hidden="1"/>
    </xf>
    <xf numFmtId="193" fontId="57" fillId="0" borderId="25" xfId="0" applyNumberFormat="1" applyFont="1" applyFill="1" applyBorder="1" applyAlignment="1" applyProtection="1">
      <alignment horizontal="center" vertical="center"/>
    </xf>
    <xf numFmtId="0" fontId="70" fillId="5" borderId="25" xfId="0" applyFont="1" applyFill="1" applyBorder="1" applyAlignment="1" applyProtection="1">
      <alignment horizontal="center" vertical="center"/>
      <protection hidden="1"/>
    </xf>
    <xf numFmtId="1" fontId="55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3" borderId="30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108" fillId="4" borderId="3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Fill="1" applyAlignment="1" applyProtection="1">
      <alignment vertical="center"/>
      <protection locked="0" hidden="1"/>
    </xf>
    <xf numFmtId="0" fontId="49" fillId="0" borderId="0" xfId="0" applyFont="1" applyFill="1" applyAlignment="1" applyProtection="1">
      <alignment horizontal="center" vertical="center"/>
      <protection locked="0" hidden="1"/>
    </xf>
    <xf numFmtId="0" fontId="63" fillId="0" borderId="0" xfId="0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/>
      <protection locked="0" hidden="1"/>
    </xf>
    <xf numFmtId="0" fontId="72" fillId="0" borderId="63" xfId="0" applyNumberFormat="1" applyFont="1" applyFill="1" applyBorder="1" applyAlignment="1" applyProtection="1">
      <alignment horizontal="center" vertical="center"/>
      <protection locked="0"/>
    </xf>
    <xf numFmtId="0" fontId="72" fillId="0" borderId="8" xfId="0" applyNumberFormat="1" applyFont="1" applyFill="1" applyBorder="1" applyAlignment="1" applyProtection="1">
      <alignment horizontal="center" vertical="center"/>
      <protection hidden="1"/>
    </xf>
    <xf numFmtId="0" fontId="72" fillId="0" borderId="8" xfId="0" applyNumberFormat="1" applyFont="1" applyFill="1" applyBorder="1" applyAlignment="1" applyProtection="1">
      <alignment horizontal="center" vertical="center" shrinkToFit="1"/>
      <protection locked="0" hidden="1"/>
    </xf>
    <xf numFmtId="49" fontId="95" fillId="15" borderId="0" xfId="0" applyNumberFormat="1" applyFont="1" applyFill="1" applyAlignment="1" applyProtection="1">
      <alignment horizontal="left"/>
      <protection locked="0"/>
    </xf>
    <xf numFmtId="0" fontId="103" fillId="4" borderId="4" xfId="0" applyFont="1" applyFill="1" applyBorder="1" applyAlignment="1" applyProtection="1">
      <alignment horizontal="left" vertical="center" indent="2"/>
    </xf>
    <xf numFmtId="0" fontId="82" fillId="0" borderId="3" xfId="0" applyFont="1" applyBorder="1" applyAlignment="1" applyProtection="1">
      <alignment horizontal="center" vertical="center" shrinkToFit="1"/>
      <protection hidden="1"/>
    </xf>
    <xf numFmtId="0" fontId="82" fillId="0" borderId="51" xfId="0" applyFont="1" applyBorder="1" applyAlignment="1" applyProtection="1">
      <alignment horizontal="center" vertical="center" shrinkToFit="1"/>
      <protection hidden="1"/>
    </xf>
    <xf numFmtId="0" fontId="109" fillId="0" borderId="51" xfId="0" applyFont="1" applyBorder="1" applyAlignment="1" applyProtection="1">
      <alignment horizontal="center" vertical="center" shrinkToFit="1"/>
      <protection locked="0"/>
    </xf>
    <xf numFmtId="0" fontId="109" fillId="0" borderId="30" xfId="0" applyFont="1" applyBorder="1" applyAlignment="1" applyProtection="1">
      <alignment horizontal="center" vertical="center" shrinkToFit="1"/>
      <protection locked="0"/>
    </xf>
    <xf numFmtId="0" fontId="56" fillId="2" borderId="2" xfId="0" applyFont="1" applyFill="1" applyBorder="1" applyAlignment="1" applyProtection="1">
      <alignment horizontal="center" vertical="center" shrinkToFit="1"/>
      <protection hidden="1"/>
    </xf>
    <xf numFmtId="0" fontId="56" fillId="2" borderId="27" xfId="0" applyFont="1" applyFill="1" applyBorder="1" applyAlignment="1" applyProtection="1">
      <alignment horizontal="center" vertical="center" shrinkToFit="1"/>
      <protection hidden="1"/>
    </xf>
    <xf numFmtId="0" fontId="63" fillId="4" borderId="1" xfId="0" applyFont="1" applyFill="1" applyBorder="1" applyAlignment="1" applyProtection="1">
      <alignment horizontal="center" vertical="center"/>
    </xf>
    <xf numFmtId="0" fontId="56" fillId="11" borderId="24" xfId="0" applyFont="1" applyFill="1" applyBorder="1" applyAlignment="1" applyProtection="1">
      <alignment horizontal="center" vertical="center"/>
      <protection hidden="1"/>
    </xf>
    <xf numFmtId="0" fontId="56" fillId="11" borderId="28" xfId="0" applyFont="1" applyFill="1" applyBorder="1" applyAlignment="1" applyProtection="1">
      <alignment horizontal="center" vertical="center"/>
      <protection hidden="1"/>
    </xf>
    <xf numFmtId="0" fontId="70" fillId="4" borderId="30" xfId="0" applyNumberFormat="1" applyFont="1" applyFill="1" applyBorder="1" applyAlignment="1" applyProtection="1">
      <alignment horizontal="center" vertical="center" shrinkToFit="1"/>
    </xf>
    <xf numFmtId="0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3" fillId="3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6" borderId="1" xfId="0" applyFont="1" applyFill="1" applyBorder="1" applyAlignment="1" applyProtection="1">
      <alignment horizontal="center" vertical="center" shrinkToFit="1"/>
      <protection hidden="1"/>
    </xf>
    <xf numFmtId="1" fontId="63" fillId="6" borderId="1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105" xfId="0" applyFont="1" applyFill="1" applyBorder="1" applyAlignment="1" applyProtection="1">
      <alignment horizontal="center" vertical="center" shrinkToFit="1"/>
      <protection hidden="1"/>
    </xf>
    <xf numFmtId="0" fontId="70" fillId="4" borderId="7" xfId="0" applyFont="1" applyFill="1" applyBorder="1" applyAlignment="1" applyProtection="1">
      <alignment horizontal="center" vertical="center" shrinkToFit="1"/>
      <protection hidden="1"/>
    </xf>
    <xf numFmtId="0" fontId="55" fillId="3" borderId="25" xfId="0" applyFont="1" applyFill="1" applyBorder="1" applyAlignment="1" applyProtection="1">
      <alignment horizontal="center" vertical="center"/>
      <protection hidden="1"/>
    </xf>
    <xf numFmtId="0" fontId="55" fillId="3" borderId="37" xfId="0" applyFont="1" applyFill="1" applyBorder="1" applyAlignment="1" applyProtection="1">
      <alignment horizontal="center" vertical="center"/>
      <protection hidden="1"/>
    </xf>
    <xf numFmtId="0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5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" xfId="0" applyFont="1" applyFill="1" applyBorder="1" applyAlignment="1" applyProtection="1">
      <alignment horizontal="center" vertical="center" shrinkToFit="1"/>
      <protection hidden="1"/>
    </xf>
    <xf numFmtId="0" fontId="48" fillId="4" borderId="27" xfId="0" applyFont="1" applyFill="1" applyBorder="1" applyAlignment="1" applyProtection="1">
      <alignment horizontal="center" vertical="center" shrinkToFit="1"/>
      <protection hidden="1"/>
    </xf>
    <xf numFmtId="0" fontId="54" fillId="6" borderId="27" xfId="0" applyFont="1" applyFill="1" applyBorder="1" applyAlignment="1" applyProtection="1">
      <alignment horizontal="center" vertical="center" shrinkToFit="1"/>
      <protection hidden="1"/>
    </xf>
    <xf numFmtId="0" fontId="54" fillId="8" borderId="2" xfId="0" applyFont="1" applyFill="1" applyBorder="1" applyAlignment="1" applyProtection="1">
      <alignment horizontal="center" vertical="center"/>
      <protection hidden="1"/>
    </xf>
    <xf numFmtId="0" fontId="54" fillId="2" borderId="53" xfId="0" applyFont="1" applyFill="1" applyBorder="1" applyAlignment="1" applyProtection="1">
      <alignment horizontal="center" vertical="center"/>
      <protection hidden="1"/>
    </xf>
    <xf numFmtId="0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2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26" xfId="0" applyFont="1" applyFill="1" applyBorder="1" applyAlignment="1" applyProtection="1">
      <alignment horizontal="center" vertical="center" shrinkToFit="1"/>
      <protection hidden="1"/>
    </xf>
    <xf numFmtId="0" fontId="48" fillId="4" borderId="36" xfId="0" applyFont="1" applyFill="1" applyBorder="1" applyAlignment="1" applyProtection="1">
      <alignment horizontal="center" vertical="center" shrinkToFit="1"/>
      <protection hidden="1"/>
    </xf>
    <xf numFmtId="0" fontId="54" fillId="6" borderId="28" xfId="0" applyFont="1" applyFill="1" applyBorder="1" applyAlignment="1" applyProtection="1">
      <alignment horizontal="center" vertical="center" shrinkToFit="1"/>
      <protection hidden="1"/>
    </xf>
    <xf numFmtId="1" fontId="48" fillId="3" borderId="26" xfId="0" applyNumberFormat="1" applyFont="1" applyFill="1" applyBorder="1" applyAlignment="1" applyProtection="1">
      <alignment horizontal="center" vertical="center"/>
      <protection hidden="1"/>
    </xf>
    <xf numFmtId="0" fontId="54" fillId="8" borderId="26" xfId="0" applyFont="1" applyFill="1" applyBorder="1" applyAlignment="1" applyProtection="1">
      <alignment horizontal="center" vertical="center"/>
      <protection hidden="1"/>
    </xf>
    <xf numFmtId="0" fontId="54" fillId="2" borderId="72" xfId="0" applyFont="1" applyFill="1" applyBorder="1" applyAlignment="1" applyProtection="1">
      <alignment horizontal="center" vertical="center"/>
      <protection hidden="1"/>
    </xf>
    <xf numFmtId="0" fontId="54" fillId="8" borderId="24" xfId="0" applyFont="1" applyFill="1" applyBorder="1" applyAlignment="1" applyProtection="1">
      <alignment horizontal="center" vertical="center"/>
      <protection hidden="1"/>
    </xf>
    <xf numFmtId="0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8" borderId="73" xfId="0" applyNumberFormat="1" applyFont="1" applyFill="1" applyBorder="1" applyAlignment="1" applyProtection="1">
      <alignment horizontal="center" vertical="center" shrinkToFit="1"/>
      <protection hidden="1"/>
    </xf>
    <xf numFmtId="187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87" fontId="48" fillId="6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3" borderId="30" xfId="0" applyFont="1" applyFill="1" applyBorder="1" applyAlignment="1" applyProtection="1">
      <alignment horizontal="center" vertical="center" shrinkToFit="1"/>
      <protection hidden="1"/>
    </xf>
    <xf numFmtId="0" fontId="48" fillId="4" borderId="6" xfId="0" applyFont="1" applyFill="1" applyBorder="1" applyAlignment="1" applyProtection="1">
      <alignment horizontal="center" vertical="center" shrinkToFit="1"/>
      <protection hidden="1"/>
    </xf>
    <xf numFmtId="1" fontId="48" fillId="3" borderId="51" xfId="0" applyNumberFormat="1" applyFont="1" applyFill="1" applyBorder="1" applyAlignment="1" applyProtection="1">
      <alignment horizontal="center" vertical="center"/>
      <protection hidden="1"/>
    </xf>
    <xf numFmtId="0" fontId="54" fillId="8" borderId="51" xfId="0" applyFont="1" applyFill="1" applyBorder="1" applyAlignment="1" applyProtection="1">
      <alignment horizontal="center" vertical="center"/>
      <protection hidden="1"/>
    </xf>
    <xf numFmtId="0" fontId="54" fillId="2" borderId="73" xfId="0" applyFont="1" applyFill="1" applyBorder="1" applyAlignment="1" applyProtection="1">
      <alignment horizontal="center" vertical="center"/>
      <protection hidden="1"/>
    </xf>
    <xf numFmtId="0" fontId="54" fillId="8" borderId="25" xfId="0" applyFont="1" applyFill="1" applyBorder="1" applyAlignment="1" applyProtection="1">
      <alignment horizontal="center" vertical="center"/>
      <protection hidden="1"/>
    </xf>
    <xf numFmtId="187" fontId="48" fillId="8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" xfId="0" applyFont="1" applyFill="1" applyBorder="1" applyAlignment="1" applyProtection="1">
      <alignment horizontal="center" vertical="center"/>
      <protection hidden="1"/>
    </xf>
    <xf numFmtId="187" fontId="48" fillId="8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4" xfId="0" applyFont="1" applyFill="1" applyBorder="1" applyAlignment="1" applyProtection="1">
      <alignment horizontal="center" vertical="center"/>
      <protection hidden="1"/>
    </xf>
    <xf numFmtId="187" fontId="48" fillId="8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25" xfId="0" applyFont="1" applyFill="1" applyBorder="1" applyAlignment="1" applyProtection="1">
      <alignment horizontal="center" vertical="center"/>
      <protection hidden="1"/>
    </xf>
    <xf numFmtId="0" fontId="54" fillId="6" borderId="37" xfId="0" applyFont="1" applyFill="1" applyBorder="1" applyAlignment="1" applyProtection="1">
      <alignment horizontal="center" vertical="center" shrinkToFit="1"/>
      <protection hidden="1"/>
    </xf>
    <xf numFmtId="1" fontId="48" fillId="3" borderId="30" xfId="0" applyNumberFormat="1" applyFont="1" applyFill="1" applyBorder="1" applyAlignment="1" applyProtection="1">
      <alignment horizontal="center" vertical="center"/>
      <protection hidden="1"/>
    </xf>
    <xf numFmtId="0" fontId="54" fillId="8" borderId="30" xfId="0" applyFont="1" applyFill="1" applyBorder="1" applyAlignment="1" applyProtection="1">
      <alignment horizontal="center" vertical="center"/>
      <protection hidden="1"/>
    </xf>
    <xf numFmtId="1" fontId="63" fillId="3" borderId="105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" xfId="0" applyFont="1" applyFill="1" applyBorder="1" applyAlignment="1" applyProtection="1">
      <alignment horizontal="center" vertical="center" shrinkToFit="1"/>
      <protection hidden="1"/>
    </xf>
    <xf numFmtId="0" fontId="48" fillId="3" borderId="27" xfId="0" applyFont="1" applyFill="1" applyBorder="1" applyAlignment="1" applyProtection="1">
      <alignment horizontal="center" vertical="center" shrinkToFit="1"/>
      <protection hidden="1"/>
    </xf>
    <xf numFmtId="0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4" xfId="0" applyFont="1" applyFill="1" applyBorder="1" applyAlignment="1" applyProtection="1">
      <alignment horizontal="center" vertical="center" shrinkToFit="1"/>
      <protection hidden="1"/>
    </xf>
    <xf numFmtId="0" fontId="48" fillId="3" borderId="36" xfId="0" applyFont="1" applyFill="1" applyBorder="1" applyAlignment="1" applyProtection="1">
      <alignment horizontal="center" vertical="center" shrinkToFit="1"/>
      <protection hidden="1"/>
    </xf>
    <xf numFmtId="0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48" fillId="6" borderId="25" xfId="0" applyFont="1" applyFill="1" applyBorder="1" applyAlignment="1" applyProtection="1">
      <alignment horizontal="center" vertical="center" shrinkToFit="1"/>
      <protection hidden="1"/>
    </xf>
    <xf numFmtId="0" fontId="48" fillId="3" borderId="6" xfId="0" applyFont="1" applyFill="1" applyBorder="1" applyAlignment="1" applyProtection="1">
      <alignment horizontal="center" vertical="center" shrinkToFit="1"/>
      <protection hidden="1"/>
    </xf>
    <xf numFmtId="0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4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65" xfId="0" applyFont="1" applyFill="1" applyBorder="1" applyAlignment="1" applyProtection="1">
      <alignment horizontal="center" vertical="center"/>
      <protection hidden="1"/>
    </xf>
    <xf numFmtId="0" fontId="54" fillId="3" borderId="65" xfId="0" applyFont="1" applyFill="1" applyBorder="1" applyAlignment="1" applyProtection="1">
      <alignment horizontal="center" vertical="center"/>
      <protection hidden="1"/>
    </xf>
    <xf numFmtId="0" fontId="64" fillId="5" borderId="14" xfId="0" applyFont="1" applyFill="1" applyBorder="1" applyAlignment="1" applyProtection="1">
      <alignment horizontal="center" vertical="center"/>
      <protection hidden="1"/>
    </xf>
    <xf numFmtId="0" fontId="70" fillId="6" borderId="66" xfId="0" applyFont="1" applyFill="1" applyBorder="1" applyAlignment="1" applyProtection="1">
      <alignment horizontal="center" vertical="center" shrinkToFit="1"/>
      <protection hidden="1"/>
    </xf>
    <xf numFmtId="0" fontId="70" fillId="6" borderId="67" xfId="0" applyFont="1" applyFill="1" applyBorder="1" applyAlignment="1" applyProtection="1">
      <alignment horizontal="center" vertical="center" shrinkToFit="1"/>
      <protection hidden="1"/>
    </xf>
    <xf numFmtId="0" fontId="70" fillId="6" borderId="68" xfId="0" applyFont="1" applyFill="1" applyBorder="1" applyAlignment="1" applyProtection="1">
      <alignment horizontal="center" vertical="center" shrinkToFit="1"/>
      <protection hidden="1"/>
    </xf>
    <xf numFmtId="0" fontId="54" fillId="4" borderId="69" xfId="0" applyFont="1" applyFill="1" applyBorder="1" applyAlignment="1" applyProtection="1">
      <alignment horizontal="center" vertical="center"/>
      <protection hidden="1"/>
    </xf>
    <xf numFmtId="0" fontId="54" fillId="4" borderId="70" xfId="0" applyFont="1" applyFill="1" applyBorder="1" applyAlignment="1" applyProtection="1">
      <alignment horizontal="center" vertical="center"/>
      <protection hidden="1"/>
    </xf>
    <xf numFmtId="0" fontId="54" fillId="4" borderId="22" xfId="0" applyFont="1" applyFill="1" applyBorder="1" applyAlignment="1" applyProtection="1">
      <alignment horizontal="center" vertical="center"/>
      <protection hidden="1"/>
    </xf>
    <xf numFmtId="0" fontId="54" fillId="4" borderId="71" xfId="0" applyFont="1" applyFill="1" applyBorder="1" applyAlignment="1" applyProtection="1">
      <alignment horizontal="center" vertical="center"/>
      <protection hidden="1"/>
    </xf>
    <xf numFmtId="0" fontId="57" fillId="4" borderId="69" xfId="0" applyFont="1" applyFill="1" applyBorder="1" applyAlignment="1" applyProtection="1">
      <alignment horizontal="center" vertical="center"/>
      <protection hidden="1"/>
    </xf>
    <xf numFmtId="0" fontId="57" fillId="4" borderId="71" xfId="0" applyFont="1" applyFill="1" applyBorder="1" applyAlignment="1" applyProtection="1">
      <alignment horizontal="center" vertical="center"/>
      <protection hidden="1"/>
    </xf>
    <xf numFmtId="0" fontId="54" fillId="3" borderId="14" xfId="0" applyFont="1" applyFill="1" applyBorder="1" applyAlignment="1" applyProtection="1">
      <alignment horizontal="center" vertical="center"/>
      <protection hidden="1"/>
    </xf>
    <xf numFmtId="0" fontId="64" fillId="4" borderId="40" xfId="0" applyNumberFormat="1" applyFont="1" applyFill="1" applyBorder="1" applyAlignment="1" applyProtection="1">
      <alignment horizontal="center" vertical="center"/>
      <protection hidden="1"/>
    </xf>
    <xf numFmtId="0" fontId="57" fillId="2" borderId="15" xfId="0" applyFont="1" applyFill="1" applyBorder="1" applyAlignment="1" applyProtection="1">
      <alignment horizontal="center" vertical="center"/>
      <protection hidden="1"/>
    </xf>
    <xf numFmtId="0" fontId="57" fillId="2" borderId="16" xfId="0" applyFont="1" applyFill="1" applyBorder="1" applyAlignment="1" applyProtection="1">
      <alignment horizontal="center" vertical="center"/>
      <protection hidden="1"/>
    </xf>
    <xf numFmtId="0" fontId="57" fillId="2" borderId="17" xfId="0" applyFont="1" applyFill="1" applyBorder="1" applyAlignment="1" applyProtection="1">
      <alignment horizontal="center" vertical="center"/>
      <protection hidden="1"/>
    </xf>
    <xf numFmtId="0" fontId="64" fillId="5" borderId="16" xfId="0" applyFont="1" applyFill="1" applyBorder="1" applyAlignment="1" applyProtection="1">
      <alignment horizontal="center" vertical="center"/>
      <protection hidden="1"/>
    </xf>
    <xf numFmtId="0" fontId="57" fillId="3" borderId="17" xfId="0" applyFont="1" applyFill="1" applyBorder="1" applyAlignment="1" applyProtection="1">
      <alignment horizontal="center" vertical="center"/>
      <protection hidden="1"/>
    </xf>
    <xf numFmtId="0" fontId="57" fillId="3" borderId="18" xfId="0" applyFont="1" applyFill="1" applyBorder="1" applyAlignment="1" applyProtection="1">
      <alignment horizontal="center" vertical="center"/>
      <protection hidden="1"/>
    </xf>
    <xf numFmtId="0" fontId="57" fillId="3" borderId="16" xfId="0" applyFont="1" applyFill="1" applyBorder="1" applyAlignment="1" applyProtection="1">
      <alignment horizontal="center" vertical="center"/>
      <protection hidden="1"/>
    </xf>
    <xf numFmtId="2" fontId="57" fillId="8" borderId="18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16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103" xfId="0" applyFont="1" applyBorder="1" applyAlignment="1" applyProtection="1">
      <alignment vertical="center"/>
      <protection locked="0"/>
    </xf>
    <xf numFmtId="0" fontId="57" fillId="2" borderId="15" xfId="0" applyNumberFormat="1" applyFont="1" applyFill="1" applyBorder="1" applyAlignment="1" applyProtection="1">
      <alignment horizontal="center" vertical="center"/>
      <protection hidden="1"/>
    </xf>
    <xf numFmtId="0" fontId="57" fillId="2" borderId="16" xfId="0" applyNumberFormat="1" applyFont="1" applyFill="1" applyBorder="1" applyAlignment="1" applyProtection="1">
      <alignment horizontal="center" vertical="center"/>
      <protection hidden="1"/>
    </xf>
    <xf numFmtId="0" fontId="57" fillId="2" borderId="17" xfId="0" applyNumberFormat="1" applyFont="1" applyFill="1" applyBorder="1" applyAlignment="1" applyProtection="1">
      <alignment horizontal="center" vertical="center"/>
      <protection hidden="1"/>
    </xf>
    <xf numFmtId="0" fontId="64" fillId="5" borderId="16" xfId="0" applyNumberFormat="1" applyFont="1" applyFill="1" applyBorder="1" applyAlignment="1" applyProtection="1">
      <alignment horizontal="center" vertical="center"/>
      <protection hidden="1"/>
    </xf>
    <xf numFmtId="0" fontId="57" fillId="3" borderId="17" xfId="0" applyNumberFormat="1" applyFont="1" applyFill="1" applyBorder="1" applyAlignment="1" applyProtection="1">
      <alignment horizontal="center" vertical="center"/>
      <protection hidden="1"/>
    </xf>
    <xf numFmtId="0" fontId="57" fillId="3" borderId="18" xfId="0" applyNumberFormat="1" applyFont="1" applyFill="1" applyBorder="1" applyAlignment="1" applyProtection="1">
      <alignment horizontal="center" vertical="center"/>
      <protection hidden="1"/>
    </xf>
    <xf numFmtId="0" fontId="57" fillId="3" borderId="16" xfId="0" applyNumberFormat="1" applyFont="1" applyFill="1" applyBorder="1" applyAlignment="1" applyProtection="1">
      <alignment horizontal="center" vertical="center"/>
      <protection hidden="1"/>
    </xf>
    <xf numFmtId="0" fontId="49" fillId="0" borderId="40" xfId="0" applyFont="1" applyBorder="1" applyAlignment="1" applyProtection="1">
      <alignment vertical="center"/>
      <protection locked="0"/>
    </xf>
    <xf numFmtId="0" fontId="64" fillId="4" borderId="90" xfId="0" applyNumberFormat="1" applyFont="1" applyFill="1" applyBorder="1" applyAlignment="1" applyProtection="1">
      <alignment horizontal="center" vertical="center"/>
      <protection hidden="1"/>
    </xf>
    <xf numFmtId="0" fontId="57" fillId="2" borderId="91" xfId="0" applyNumberFormat="1" applyFont="1" applyFill="1" applyBorder="1" applyAlignment="1" applyProtection="1">
      <alignment horizontal="center" vertical="center"/>
      <protection hidden="1"/>
    </xf>
    <xf numFmtId="0" fontId="57" fillId="2" borderId="92" xfId="0" applyNumberFormat="1" applyFont="1" applyFill="1" applyBorder="1" applyAlignment="1" applyProtection="1">
      <alignment horizontal="center" vertical="center"/>
      <protection hidden="1"/>
    </xf>
    <xf numFmtId="0" fontId="57" fillId="2" borderId="93" xfId="0" applyNumberFormat="1" applyFont="1" applyFill="1" applyBorder="1" applyAlignment="1" applyProtection="1">
      <alignment horizontal="center" vertical="center"/>
      <protection hidden="1"/>
    </xf>
    <xf numFmtId="0" fontId="64" fillId="5" borderId="92" xfId="0" applyNumberFormat="1" applyFont="1" applyFill="1" applyBorder="1" applyAlignment="1" applyProtection="1">
      <alignment horizontal="center" vertical="center"/>
      <protection hidden="1"/>
    </xf>
    <xf numFmtId="0" fontId="57" fillId="3" borderId="93" xfId="0" applyNumberFormat="1" applyFont="1" applyFill="1" applyBorder="1" applyAlignment="1" applyProtection="1">
      <alignment horizontal="center" vertical="center"/>
      <protection hidden="1"/>
    </xf>
    <xf numFmtId="0" fontId="57" fillId="3" borderId="94" xfId="0" applyNumberFormat="1" applyFont="1" applyFill="1" applyBorder="1" applyAlignment="1" applyProtection="1">
      <alignment horizontal="center" vertical="center"/>
      <protection hidden="1"/>
    </xf>
    <xf numFmtId="0" fontId="57" fillId="3" borderId="92" xfId="0" applyNumberFormat="1" applyFont="1" applyFill="1" applyBorder="1" applyAlignment="1" applyProtection="1">
      <alignment horizontal="center" vertical="center"/>
      <protection hidden="1"/>
    </xf>
    <xf numFmtId="2" fontId="57" fillId="8" borderId="94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92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90" xfId="0" applyFont="1" applyBorder="1" applyAlignment="1" applyProtection="1">
      <alignment vertical="center"/>
      <protection locked="0"/>
    </xf>
    <xf numFmtId="0" fontId="64" fillId="4" borderId="41" xfId="0" applyNumberFormat="1" applyFont="1" applyFill="1" applyBorder="1" applyAlignment="1" applyProtection="1">
      <alignment horizontal="center" vertical="center"/>
      <protection hidden="1"/>
    </xf>
    <xf numFmtId="0" fontId="57" fillId="2" borderId="42" xfId="0" applyNumberFormat="1" applyFont="1" applyFill="1" applyBorder="1" applyAlignment="1" applyProtection="1">
      <alignment horizontal="center" vertical="center"/>
      <protection hidden="1"/>
    </xf>
    <xf numFmtId="0" fontId="57" fillId="2" borderId="43" xfId="0" applyNumberFormat="1" applyFont="1" applyFill="1" applyBorder="1" applyAlignment="1" applyProtection="1">
      <alignment horizontal="center" vertical="center"/>
      <protection hidden="1"/>
    </xf>
    <xf numFmtId="0" fontId="57" fillId="2" borderId="44" xfId="0" applyNumberFormat="1" applyFont="1" applyFill="1" applyBorder="1" applyAlignment="1" applyProtection="1">
      <alignment horizontal="center" vertical="center"/>
      <protection hidden="1"/>
    </xf>
    <xf numFmtId="0" fontId="64" fillId="5" borderId="43" xfId="0" applyNumberFormat="1" applyFont="1" applyFill="1" applyBorder="1" applyAlignment="1" applyProtection="1">
      <alignment horizontal="center" vertical="center"/>
      <protection hidden="1"/>
    </xf>
    <xf numFmtId="0" fontId="57" fillId="3" borderId="44" xfId="0" applyNumberFormat="1" applyFont="1" applyFill="1" applyBorder="1" applyAlignment="1" applyProtection="1">
      <alignment horizontal="center" vertical="center"/>
      <protection hidden="1"/>
    </xf>
    <xf numFmtId="0" fontId="57" fillId="3" borderId="45" xfId="0" applyNumberFormat="1" applyFont="1" applyFill="1" applyBorder="1" applyAlignment="1" applyProtection="1">
      <alignment horizontal="center" vertical="center"/>
      <protection hidden="1"/>
    </xf>
    <xf numFmtId="0" fontId="57" fillId="3" borderId="43" xfId="0" applyNumberFormat="1" applyFont="1" applyFill="1" applyBorder="1" applyAlignment="1" applyProtection="1">
      <alignment horizontal="center" vertical="center"/>
      <protection hidden="1"/>
    </xf>
    <xf numFmtId="2" fontId="57" fillId="8" borderId="45" xfId="0" applyNumberFormat="1" applyFont="1" applyFill="1" applyBorder="1" applyAlignment="1" applyProtection="1">
      <alignment horizontal="center" vertical="center" shrinkToFit="1"/>
      <protection hidden="1"/>
    </xf>
    <xf numFmtId="2" fontId="57" fillId="8" borderId="4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41" xfId="0" applyFont="1" applyBorder="1" applyAlignment="1" applyProtection="1">
      <alignment vertical="center"/>
      <protection locked="0"/>
    </xf>
    <xf numFmtId="0" fontId="64" fillId="2" borderId="14" xfId="0" applyFont="1" applyFill="1" applyBorder="1" applyAlignment="1" applyProtection="1">
      <alignment horizontal="center" vertical="center"/>
      <protection hidden="1"/>
    </xf>
    <xf numFmtId="0" fontId="57" fillId="6" borderId="12" xfId="0" applyFont="1" applyFill="1" applyBorder="1" applyAlignment="1" applyProtection="1">
      <alignment horizontal="center" vertical="center"/>
      <protection hidden="1"/>
    </xf>
    <xf numFmtId="0" fontId="57" fillId="6" borderId="13" xfId="0" applyFont="1" applyFill="1" applyBorder="1" applyAlignment="1" applyProtection="1">
      <alignment horizontal="center" vertical="center"/>
      <protection hidden="1"/>
    </xf>
    <xf numFmtId="0" fontId="57" fillId="6" borderId="23" xfId="0" applyFont="1" applyFill="1" applyBorder="1" applyAlignment="1" applyProtection="1">
      <alignment horizontal="center" vertical="center"/>
      <protection hidden="1"/>
    </xf>
    <xf numFmtId="0" fontId="54" fillId="4" borderId="11" xfId="0" applyFont="1" applyFill="1" applyBorder="1" applyAlignment="1" applyProtection="1">
      <alignment horizontal="center" vertical="center"/>
      <protection hidden="1"/>
    </xf>
    <xf numFmtId="0" fontId="54" fillId="4" borderId="12" xfId="0" applyFont="1" applyFill="1" applyBorder="1" applyAlignment="1" applyProtection="1">
      <alignment horizontal="center" vertical="center"/>
      <protection hidden="1"/>
    </xf>
    <xf numFmtId="0" fontId="54" fillId="4" borderId="13" xfId="0" applyFont="1" applyFill="1" applyBorder="1" applyAlignment="1" applyProtection="1">
      <alignment horizontal="center" vertical="center"/>
      <protection hidden="1"/>
    </xf>
    <xf numFmtId="0" fontId="54" fillId="4" borderId="57" xfId="0" applyFont="1" applyFill="1" applyBorder="1" applyAlignment="1" applyProtection="1">
      <alignment horizontal="center" vertical="center"/>
      <protection hidden="1"/>
    </xf>
    <xf numFmtId="0" fontId="54" fillId="4" borderId="58" xfId="0" applyFont="1" applyFill="1" applyBorder="1" applyAlignment="1" applyProtection="1">
      <alignment horizontal="center" vertical="center"/>
      <protection hidden="1"/>
    </xf>
    <xf numFmtId="189" fontId="70" fillId="3" borderId="111" xfId="0" applyNumberFormat="1" applyFont="1" applyFill="1" applyBorder="1" applyAlignment="1" applyProtection="1">
      <alignment horizontal="center" vertical="center" shrinkToFit="1"/>
      <protection hidden="1"/>
    </xf>
    <xf numFmtId="189" fontId="70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6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59" xfId="0" applyNumberFormat="1" applyFont="1" applyFill="1" applyBorder="1" applyAlignment="1" applyProtection="1">
      <alignment horizontal="center" vertical="center" shrinkToFit="1"/>
      <protection hidden="1"/>
    </xf>
    <xf numFmtId="189" fontId="111" fillId="3" borderId="60" xfId="0" applyNumberFormat="1" applyFont="1" applyFill="1" applyBorder="1" applyAlignment="1" applyProtection="1">
      <alignment horizontal="center" vertical="center" shrinkToFit="1"/>
      <protection hidden="1"/>
    </xf>
    <xf numFmtId="0" fontId="54" fillId="2" borderId="14" xfId="0" applyFont="1" applyFill="1" applyBorder="1" applyAlignment="1" applyProtection="1">
      <alignment horizontal="center" vertical="center"/>
      <protection hidden="1"/>
    </xf>
    <xf numFmtId="0" fontId="64" fillId="2" borderId="11" xfId="0" applyFont="1" applyFill="1" applyBorder="1" applyAlignment="1" applyProtection="1">
      <alignment horizontal="center" vertical="center"/>
      <protection hidden="1"/>
    </xf>
    <xf numFmtId="0" fontId="64" fillId="2" borderId="12" xfId="0" applyFont="1" applyFill="1" applyBorder="1" applyAlignment="1" applyProtection="1">
      <alignment horizontal="center" vertical="center"/>
      <protection hidden="1"/>
    </xf>
    <xf numFmtId="0" fontId="64" fillId="2" borderId="13" xfId="0" applyFont="1" applyFill="1" applyBorder="1" applyAlignment="1" applyProtection="1">
      <alignment horizontal="center" vertical="center"/>
      <protection hidden="1"/>
    </xf>
    <xf numFmtId="0" fontId="64" fillId="2" borderId="57" xfId="0" applyFont="1" applyFill="1" applyBorder="1" applyAlignment="1" applyProtection="1">
      <alignment horizontal="center" vertical="center"/>
      <protection hidden="1"/>
    </xf>
    <xf numFmtId="0" fontId="64" fillId="2" borderId="58" xfId="0" applyFont="1" applyFill="1" applyBorder="1" applyAlignment="1" applyProtection="1">
      <alignment horizontal="center" vertical="center"/>
      <protection hidden="1"/>
    </xf>
    <xf numFmtId="0" fontId="54" fillId="4" borderId="14" xfId="0" applyFont="1" applyFill="1" applyBorder="1" applyAlignment="1" applyProtection="1">
      <alignment horizontal="center" vertical="center"/>
      <protection hidden="1"/>
    </xf>
    <xf numFmtId="0" fontId="49" fillId="0" borderId="0" xfId="0" applyFont="1"/>
    <xf numFmtId="0" fontId="64" fillId="0" borderId="39" xfId="0" applyFont="1" applyBorder="1" applyAlignment="1" applyProtection="1">
      <alignment horizontal="left"/>
      <protection locked="0"/>
    </xf>
    <xf numFmtId="0" fontId="64" fillId="0" borderId="9" xfId="0" applyFont="1" applyBorder="1" applyProtection="1">
      <protection locked="0"/>
    </xf>
    <xf numFmtId="0" fontId="59" fillId="0" borderId="9" xfId="0" applyFont="1" applyBorder="1" applyProtection="1">
      <protection locked="0"/>
    </xf>
    <xf numFmtId="0" fontId="49" fillId="0" borderId="9" xfId="0" applyFont="1" applyBorder="1" applyProtection="1">
      <protection locked="0"/>
    </xf>
    <xf numFmtId="0" fontId="49" fillId="0" borderId="47" xfId="0" applyFont="1" applyBorder="1" applyProtection="1">
      <protection locked="0"/>
    </xf>
    <xf numFmtId="0" fontId="49" fillId="0" borderId="0" xfId="0" applyFont="1" applyBorder="1" applyAlignment="1" applyProtection="1">
      <alignment vertical="center"/>
      <protection locked="0"/>
    </xf>
    <xf numFmtId="0" fontId="59" fillId="0" borderId="0" xfId="0" applyFont="1" applyBorder="1" applyAlignment="1" applyProtection="1">
      <alignment vertical="center"/>
      <protection locked="0"/>
    </xf>
    <xf numFmtId="0" fontId="49" fillId="0" borderId="48" xfId="0" applyFont="1" applyBorder="1" applyAlignment="1" applyProtection="1">
      <alignment vertical="center"/>
      <protection locked="0"/>
    </xf>
    <xf numFmtId="0" fontId="49" fillId="0" borderId="10" xfId="0" applyFont="1" applyBorder="1" applyProtection="1">
      <protection locked="0"/>
    </xf>
    <xf numFmtId="0" fontId="49" fillId="0" borderId="0" xfId="0" applyFont="1" applyBorder="1" applyProtection="1">
      <protection locked="0"/>
    </xf>
    <xf numFmtId="0" fontId="49" fillId="0" borderId="0" xfId="0" applyFont="1" applyBorder="1" applyProtection="1">
      <protection hidden="1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56" fillId="8" borderId="7" xfId="0" applyFont="1" applyFill="1" applyBorder="1" applyAlignment="1" applyProtection="1">
      <alignment vertical="center"/>
      <protection locked="0"/>
    </xf>
    <xf numFmtId="49" fontId="57" fillId="3" borderId="53" xfId="0" applyNumberFormat="1" applyFont="1" applyFill="1" applyBorder="1" applyAlignment="1" applyProtection="1">
      <alignment horizontal="center" vertical="center"/>
      <protection hidden="1"/>
    </xf>
    <xf numFmtId="49" fontId="54" fillId="4" borderId="2" xfId="0" applyNumberFormat="1" applyFont="1" applyFill="1" applyBorder="1" applyAlignment="1" applyProtection="1">
      <alignment vertical="center" shrinkToFit="1"/>
      <protection hidden="1"/>
    </xf>
    <xf numFmtId="0" fontId="48" fillId="6" borderId="2" xfId="0" applyNumberFormat="1" applyFont="1" applyFill="1" applyBorder="1" applyAlignment="1" applyProtection="1">
      <alignment horizontal="center" vertical="center" shrinkToFit="1"/>
      <protection hidden="1"/>
    </xf>
    <xf numFmtId="0" fontId="48" fillId="8" borderId="76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77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79" xfId="0" applyFont="1" applyFill="1" applyBorder="1" applyAlignment="1" applyProtection="1">
      <alignment horizontal="center" vertical="center" shrinkToFit="1"/>
      <protection locked="0"/>
    </xf>
    <xf numFmtId="49" fontId="57" fillId="3" borderId="72" xfId="0" applyNumberFormat="1" applyFont="1" applyFill="1" applyBorder="1" applyAlignment="1" applyProtection="1">
      <alignment horizontal="center" vertical="center"/>
      <protection hidden="1"/>
    </xf>
    <xf numFmtId="49" fontId="54" fillId="4" borderId="24" xfId="0" applyNumberFormat="1" applyFont="1" applyFill="1" applyBorder="1" applyAlignment="1" applyProtection="1">
      <alignment vertical="center" shrinkToFit="1"/>
      <protection hidden="1"/>
    </xf>
    <xf numFmtId="0" fontId="48" fillId="8" borderId="80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21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1" xfId="0" applyFont="1" applyFill="1" applyBorder="1" applyAlignment="1" applyProtection="1">
      <alignment horizontal="center" vertical="center" shrinkToFit="1"/>
      <protection locked="0"/>
    </xf>
    <xf numFmtId="49" fontId="57" fillId="3" borderId="73" xfId="0" applyNumberFormat="1" applyFont="1" applyFill="1" applyBorder="1" applyAlignment="1" applyProtection="1">
      <alignment horizontal="center" vertical="center"/>
      <protection hidden="1"/>
    </xf>
    <xf numFmtId="49" fontId="54" fillId="4" borderId="25" xfId="0" applyNumberFormat="1" applyFont="1" applyFill="1" applyBorder="1" applyAlignment="1" applyProtection="1">
      <alignment vertical="center" shrinkToFit="1"/>
      <protection hidden="1"/>
    </xf>
    <xf numFmtId="0" fontId="48" fillId="8" borderId="82" xfId="0" applyNumberFormat="1" applyFont="1" applyFill="1" applyBorder="1" applyAlignment="1" applyProtection="1">
      <alignment horizontal="center" vertical="center" shrinkToFit="1"/>
      <protection locked="0"/>
    </xf>
    <xf numFmtId="0" fontId="48" fillId="8" borderId="83" xfId="0" applyNumberFormat="1" applyFont="1" applyFill="1" applyBorder="1" applyAlignment="1" applyProtection="1">
      <alignment horizontal="center" vertical="center" shrinkToFit="1"/>
      <protection locked="0"/>
    </xf>
    <xf numFmtId="0" fontId="49" fillId="4" borderId="84" xfId="0" applyFont="1" applyFill="1" applyBorder="1" applyAlignment="1" applyProtection="1">
      <alignment horizontal="center" vertical="center" shrinkToFit="1"/>
      <protection locked="0"/>
    </xf>
    <xf numFmtId="0" fontId="49" fillId="4" borderId="0" xfId="0" applyFont="1" applyFill="1" applyAlignment="1">
      <alignment vertical="center"/>
    </xf>
    <xf numFmtId="0" fontId="49" fillId="5" borderId="0" xfId="0" applyFont="1" applyFill="1" applyAlignment="1">
      <alignment vertical="center"/>
    </xf>
    <xf numFmtId="0" fontId="70" fillId="4" borderId="0" xfId="0" applyFont="1" applyFill="1" applyAlignment="1">
      <alignment vertical="center"/>
    </xf>
    <xf numFmtId="0" fontId="49" fillId="4" borderId="0" xfId="0" applyFont="1" applyFill="1"/>
    <xf numFmtId="0" fontId="49" fillId="5" borderId="0" xfId="0" applyFont="1" applyFill="1"/>
    <xf numFmtId="0" fontId="49" fillId="3" borderId="0" xfId="0" applyFont="1" applyFill="1"/>
    <xf numFmtId="0" fontId="63" fillId="5" borderId="0" xfId="0" applyFont="1" applyFill="1" applyAlignment="1" applyProtection="1">
      <alignment horizontal="left" indent="3"/>
    </xf>
    <xf numFmtId="0" fontId="49" fillId="5" borderId="0" xfId="0" applyFont="1" applyFill="1" applyProtection="1"/>
    <xf numFmtId="0" fontId="57" fillId="5" borderId="0" xfId="0" applyFont="1" applyFill="1" applyAlignment="1" applyProtection="1">
      <alignment horizontal="left" vertical="center" indent="4"/>
    </xf>
    <xf numFmtId="0" fontId="49" fillId="5" borderId="0" xfId="0" applyFont="1" applyFill="1" applyAlignment="1" applyProtection="1">
      <alignment vertical="center"/>
    </xf>
    <xf numFmtId="49" fontId="86" fillId="6" borderId="0" xfId="0" applyNumberFormat="1" applyFont="1" applyFill="1" applyAlignment="1" applyProtection="1">
      <alignment horizontal="right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0" fontId="70" fillId="6" borderId="0" xfId="0" applyFont="1" applyFill="1" applyAlignment="1" applyProtection="1">
      <alignment horizontal="left"/>
      <protection locked="0" hidden="1"/>
    </xf>
    <xf numFmtId="0" fontId="49" fillId="4" borderId="106" xfId="0" applyFont="1" applyFill="1" applyBorder="1" applyAlignment="1" applyProtection="1">
      <alignment horizontal="center" shrinkToFit="1"/>
      <protection locked="0" hidden="1"/>
    </xf>
    <xf numFmtId="0" fontId="49" fillId="7" borderId="106" xfId="0" applyFont="1" applyFill="1" applyBorder="1" applyAlignment="1" applyProtection="1">
      <alignment horizontal="center" shrinkToFit="1"/>
      <protection locked="0" hidden="1"/>
    </xf>
    <xf numFmtId="0" fontId="49" fillId="17" borderId="106" xfId="0" applyFont="1" applyFill="1" applyBorder="1" applyAlignment="1" applyProtection="1">
      <alignment horizontal="center" shrinkToFit="1"/>
      <protection locked="0" hidden="1"/>
    </xf>
    <xf numFmtId="0" fontId="49" fillId="18" borderId="106" xfId="0" applyFont="1" applyFill="1" applyBorder="1" applyAlignment="1" applyProtection="1">
      <alignment horizontal="center" shrinkToFit="1"/>
      <protection locked="0" hidden="1"/>
    </xf>
    <xf numFmtId="0" fontId="49" fillId="3" borderId="106" xfId="0" applyFont="1" applyFill="1" applyBorder="1" applyAlignment="1" applyProtection="1">
      <alignment horizontal="center" shrinkToFit="1"/>
      <protection locked="0" hidden="1"/>
    </xf>
    <xf numFmtId="0" fontId="112" fillId="6" borderId="0" xfId="0" applyFont="1" applyFill="1" applyBorder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 shrinkToFit="1"/>
      <protection hidden="1"/>
    </xf>
    <xf numFmtId="0" fontId="70" fillId="6" borderId="0" xfId="0" applyFont="1" applyFill="1" applyAlignment="1" applyProtection="1">
      <alignment horizontal="center"/>
      <protection locked="0" hidden="1"/>
    </xf>
    <xf numFmtId="0" fontId="70" fillId="3" borderId="31" xfId="0" applyFont="1" applyFill="1" applyBorder="1" applyAlignment="1" applyProtection="1">
      <alignment horizontal="center" vertical="center" textRotation="90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0" fontId="113" fillId="3" borderId="3" xfId="0" applyFont="1" applyFill="1" applyBorder="1" applyAlignment="1" applyProtection="1">
      <alignment horizontal="center" vertical="center" wrapText="1" shrinkToFit="1"/>
      <protection locked="0" hidden="1"/>
    </xf>
    <xf numFmtId="0" fontId="70" fillId="3" borderId="4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64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6" fillId="6" borderId="2" xfId="0" applyFont="1" applyFill="1" applyBorder="1" applyAlignment="1" applyProtection="1">
      <alignment horizontal="center" vertical="center" shrinkToFit="1"/>
      <protection hidden="1"/>
    </xf>
    <xf numFmtId="192" fontId="86" fillId="4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5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61" fillId="10" borderId="25" xfId="0" applyFont="1" applyFill="1" applyBorder="1" applyAlignment="1" applyProtection="1">
      <alignment horizontal="center" vertical="center" shrinkToFit="1"/>
      <protection hidden="1"/>
    </xf>
    <xf numFmtId="190" fontId="114" fillId="5" borderId="54" xfId="0" applyNumberFormat="1" applyFont="1" applyFill="1" applyBorder="1" applyAlignment="1" applyProtection="1">
      <alignment horizontal="right" vertical="center"/>
    </xf>
    <xf numFmtId="0" fontId="115" fillId="3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3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3" borderId="1" xfId="0" applyFont="1" applyFill="1" applyBorder="1" applyAlignment="1" applyProtection="1">
      <alignment horizontal="center" vertical="center" shrinkToFit="1"/>
      <protection hidden="1"/>
    </xf>
    <xf numFmtId="0" fontId="115" fillId="5" borderId="7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7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2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5" borderId="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5" borderId="1" xfId="0" applyFont="1" applyFill="1" applyBorder="1" applyAlignment="1" applyProtection="1">
      <alignment horizontal="center" vertical="center" shrinkToFit="1"/>
      <protection hidden="1"/>
    </xf>
    <xf numFmtId="0" fontId="57" fillId="2" borderId="26" xfId="0" applyNumberFormat="1" applyFont="1" applyFill="1" applyBorder="1" applyAlignment="1" applyProtection="1">
      <alignment horizontal="center" vertical="center"/>
      <protection hidden="1"/>
    </xf>
    <xf numFmtId="0" fontId="115" fillId="0" borderId="7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7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2" borderId="2" xfId="0" applyNumberFormat="1" applyFont="1" applyFill="1" applyBorder="1" applyAlignment="1" applyProtection="1">
      <alignment horizontal="center" vertical="center"/>
      <protection hidden="1"/>
    </xf>
    <xf numFmtId="0" fontId="57" fillId="3" borderId="2" xfId="0" applyFont="1" applyFill="1" applyBorder="1" applyAlignment="1" applyProtection="1">
      <alignment horizontal="center" vertical="center"/>
      <protection hidden="1"/>
    </xf>
    <xf numFmtId="0" fontId="57" fillId="2" borderId="24" xfId="0" applyNumberFormat="1" applyFont="1" applyFill="1" applyBorder="1" applyAlignment="1" applyProtection="1">
      <alignment horizontal="center" vertical="center"/>
      <protection hidden="1"/>
    </xf>
    <xf numFmtId="0" fontId="115" fillId="0" borderId="8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1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20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3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26" xfId="0" applyFont="1" applyFill="1" applyBorder="1" applyAlignment="1" applyProtection="1">
      <alignment horizontal="center" vertical="center"/>
      <protection hidden="1"/>
    </xf>
    <xf numFmtId="0" fontId="57" fillId="2" borderId="25" xfId="0" applyNumberFormat="1" applyFont="1" applyFill="1" applyBorder="1" applyAlignment="1" applyProtection="1">
      <alignment horizontal="center" vertical="center"/>
      <protection hidden="1"/>
    </xf>
    <xf numFmtId="0" fontId="115" fillId="0" borderId="82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3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4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7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8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89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115" fillId="0" borderId="6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57" fillId="3" borderId="30" xfId="0" applyFont="1" applyFill="1" applyBorder="1" applyAlignment="1" applyProtection="1">
      <alignment horizontal="center" vertical="center"/>
      <protection hidden="1"/>
    </xf>
    <xf numFmtId="0" fontId="57" fillId="2" borderId="30" xfId="0" applyNumberFormat="1" applyFont="1" applyFill="1" applyBorder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192" fontId="72" fillId="3" borderId="3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0" fontId="115" fillId="5" borderId="55" xfId="0" quotePrefix="1" applyNumberFormat="1" applyFont="1" applyFill="1" applyBorder="1" applyAlignment="1" applyProtection="1">
      <alignment horizontal="center" vertical="center" shrinkToFit="1"/>
      <protection locked="0" hidden="1"/>
    </xf>
    <xf numFmtId="0" fontId="70" fillId="8" borderId="2" xfId="0" applyFont="1" applyFill="1" applyBorder="1" applyAlignment="1" applyProtection="1">
      <alignment horizontal="center" vertical="center" shrinkToFit="1"/>
      <protection locked="0" hidden="1"/>
    </xf>
    <xf numFmtId="0" fontId="70" fillId="5" borderId="2" xfId="0" applyFont="1" applyFill="1" applyBorder="1" applyAlignment="1" applyProtection="1">
      <alignment horizontal="center" vertical="center" shrinkToFit="1"/>
      <protection locked="0" hidden="1"/>
    </xf>
    <xf numFmtId="0" fontId="57" fillId="2" borderId="52" xfId="0" applyNumberFormat="1" applyFont="1" applyFill="1" applyBorder="1" applyAlignment="1" applyProtection="1">
      <alignment horizontal="center" vertical="center"/>
    </xf>
    <xf numFmtId="0" fontId="57" fillId="4" borderId="2" xfId="0" applyFont="1" applyFill="1" applyBorder="1" applyAlignment="1" applyProtection="1">
      <alignment horizontal="center" vertical="center"/>
      <protection hidden="1"/>
    </xf>
    <xf numFmtId="0" fontId="57" fillId="2" borderId="72" xfId="0" applyNumberFormat="1" applyFont="1" applyFill="1" applyBorder="1" applyAlignment="1" applyProtection="1">
      <alignment horizontal="center" vertical="center"/>
    </xf>
    <xf numFmtId="0" fontId="57" fillId="4" borderId="24" xfId="0" applyFont="1" applyFill="1" applyBorder="1" applyAlignment="1" applyProtection="1">
      <alignment horizontal="center" vertical="center"/>
      <protection hidden="1"/>
    </xf>
    <xf numFmtId="0" fontId="57" fillId="3" borderId="24" xfId="0" applyFont="1" applyFill="1" applyBorder="1" applyAlignment="1" applyProtection="1">
      <alignment horizontal="center" vertical="center"/>
      <protection hidden="1"/>
    </xf>
    <xf numFmtId="0" fontId="57" fillId="2" borderId="73" xfId="0" applyNumberFormat="1" applyFont="1" applyFill="1" applyBorder="1" applyAlignment="1" applyProtection="1">
      <alignment horizontal="center" vertical="center"/>
    </xf>
    <xf numFmtId="0" fontId="57" fillId="4" borderId="25" xfId="0" applyFont="1" applyFill="1" applyBorder="1" applyAlignment="1" applyProtection="1">
      <alignment horizontal="center" vertical="center"/>
      <protection hidden="1"/>
    </xf>
    <xf numFmtId="0" fontId="57" fillId="3" borderId="25" xfId="0" applyFont="1" applyFill="1" applyBorder="1" applyAlignment="1" applyProtection="1">
      <alignment horizontal="center" vertical="center"/>
      <protection hidden="1"/>
    </xf>
    <xf numFmtId="0" fontId="57" fillId="2" borderId="26" xfId="0" applyNumberFormat="1" applyFont="1" applyFill="1" applyBorder="1" applyAlignment="1" applyProtection="1">
      <alignment horizontal="center" vertical="center"/>
    </xf>
    <xf numFmtId="0" fontId="57" fillId="2" borderId="24" xfId="0" applyNumberFormat="1" applyFont="1" applyFill="1" applyBorder="1" applyAlignment="1" applyProtection="1">
      <alignment horizontal="center" vertical="center"/>
    </xf>
    <xf numFmtId="0" fontId="57" fillId="2" borderId="25" xfId="0" applyNumberFormat="1" applyFont="1" applyFill="1" applyBorder="1" applyAlignment="1" applyProtection="1">
      <alignment horizontal="center" vertical="center"/>
    </xf>
    <xf numFmtId="0" fontId="57" fillId="2" borderId="30" xfId="0" applyNumberFormat="1" applyFont="1" applyFill="1" applyBorder="1" applyAlignment="1" applyProtection="1">
      <alignment horizontal="center" vertical="center"/>
    </xf>
    <xf numFmtId="1" fontId="63" fillId="3" borderId="3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5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6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2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73" xfId="0" applyNumberFormat="1" applyFont="1" applyFill="1" applyBorder="1" applyAlignment="1" applyProtection="1">
      <alignment horizontal="center" vertical="center" shrinkToFit="1"/>
      <protection hidden="1"/>
    </xf>
    <xf numFmtId="1" fontId="48" fillId="4" borderId="35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48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62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62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70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70" fillId="5" borderId="104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26" xfId="0" applyNumberFormat="1" applyFont="1" applyFill="1" applyBorder="1" applyAlignment="1" applyProtection="1">
      <alignment horizontal="center" vertical="center" shrinkToFit="1"/>
      <protection hidden="1"/>
    </xf>
    <xf numFmtId="1" fontId="70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54" fillId="0" borderId="0" xfId="0" applyFont="1" applyFill="1" applyProtection="1"/>
    <xf numFmtId="0" fontId="49" fillId="0" borderId="0" xfId="0" applyFont="1" applyFill="1" applyProtection="1"/>
    <xf numFmtId="0" fontId="0" fillId="0" borderId="0" xfId="0"/>
    <xf numFmtId="0" fontId="0" fillId="0" borderId="0" xfId="0" applyAlignment="1">
      <alignment vertical="center"/>
    </xf>
    <xf numFmtId="0" fontId="3" fillId="0" borderId="0" xfId="0" applyFont="1" applyAlignment="1">
      <alignment vertical="center"/>
    </xf>
    <xf numFmtId="0" fontId="0" fillId="0" borderId="0" xfId="0" applyAlignment="1" applyProtection="1">
      <alignment horizontal="center" vertical="center"/>
    </xf>
    <xf numFmtId="0" fontId="33" fillId="0" borderId="0" xfId="0" applyFont="1"/>
    <xf numFmtId="1" fontId="54" fillId="3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3" borderId="25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" xfId="0" applyFont="1" applyFill="1" applyBorder="1" applyAlignment="1" applyProtection="1">
      <alignment horizontal="center" vertical="center"/>
      <protection hidden="1"/>
    </xf>
    <xf numFmtId="0" fontId="64" fillId="2" borderId="2" xfId="0" applyFont="1" applyFill="1" applyBorder="1" applyAlignment="1" applyProtection="1">
      <alignment horizontal="center" vertical="center"/>
      <protection hidden="1"/>
    </xf>
    <xf numFmtId="1" fontId="48" fillId="4" borderId="2" xfId="0" applyNumberFormat="1" applyFont="1" applyFill="1" applyBorder="1" applyAlignment="1" applyProtection="1">
      <alignment horizontal="center" vertical="center" shrinkToFit="1"/>
      <protection hidden="1"/>
    </xf>
    <xf numFmtId="0" fontId="64" fillId="5" borderId="24" xfId="0" applyFont="1" applyFill="1" applyBorder="1" applyAlignment="1" applyProtection="1">
      <alignment horizontal="center" vertical="center"/>
      <protection hidden="1"/>
    </xf>
    <xf numFmtId="0" fontId="64" fillId="2" borderId="24" xfId="0" applyFont="1" applyFill="1" applyBorder="1" applyAlignment="1" applyProtection="1">
      <alignment horizontal="center" vertical="center"/>
      <protection hidden="1"/>
    </xf>
    <xf numFmtId="0" fontId="64" fillId="5" borderId="25" xfId="0" applyFont="1" applyFill="1" applyBorder="1" applyAlignment="1" applyProtection="1">
      <alignment horizontal="center" vertical="center"/>
      <protection hidden="1"/>
    </xf>
    <xf numFmtId="0" fontId="64" fillId="2" borderId="25" xfId="0" applyFont="1" applyFill="1" applyBorder="1" applyAlignment="1" applyProtection="1">
      <alignment horizontal="center" vertical="center"/>
      <protection hidden="1"/>
    </xf>
    <xf numFmtId="0" fontId="49" fillId="3" borderId="0" xfId="0" applyFont="1" applyFill="1" applyAlignment="1">
      <alignment vertical="center"/>
    </xf>
    <xf numFmtId="0" fontId="79" fillId="3" borderId="0" xfId="0" applyFont="1" applyFill="1" applyAlignment="1">
      <alignment vertical="center"/>
    </xf>
    <xf numFmtId="0" fontId="56" fillId="8" borderId="31" xfId="0" applyFont="1" applyFill="1" applyBorder="1" applyAlignment="1" applyProtection="1">
      <alignment vertical="center"/>
    </xf>
    <xf numFmtId="0" fontId="56" fillId="8" borderId="4" xfId="0" applyFont="1" applyFill="1" applyBorder="1" applyAlignment="1" applyProtection="1">
      <alignment horizontal="center" vertical="center"/>
    </xf>
    <xf numFmtId="0" fontId="56" fillId="8" borderId="32" xfId="0" applyFont="1" applyFill="1" applyBorder="1" applyAlignment="1" applyProtection="1">
      <alignment vertical="center"/>
    </xf>
    <xf numFmtId="0" fontId="64" fillId="3" borderId="0" xfId="0" applyFont="1" applyFill="1" applyAlignment="1">
      <alignment vertical="center"/>
    </xf>
    <xf numFmtId="0" fontId="64" fillId="4" borderId="33" xfId="0" applyFont="1" applyFill="1" applyBorder="1" applyAlignment="1" applyProtection="1">
      <alignment horizontal="left" vertical="center" shrinkToFit="1"/>
      <protection hidden="1"/>
    </xf>
    <xf numFmtId="0" fontId="70" fillId="8" borderId="76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79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4" xfId="0" applyFont="1" applyFill="1" applyBorder="1" applyAlignment="1" applyProtection="1">
      <alignment horizontal="left" vertical="center" shrinkToFit="1"/>
      <protection hidden="1"/>
    </xf>
    <xf numFmtId="0" fontId="70" fillId="8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2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1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2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2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4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3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4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64" xfId="0" applyFont="1" applyFill="1" applyBorder="1" applyAlignment="1" applyProtection="1">
      <alignment horizontal="left" vertical="center" shrinkToFit="1"/>
      <protection hidden="1"/>
    </xf>
    <xf numFmtId="0" fontId="70" fillId="8" borderId="79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7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79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1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0" xfId="0" applyNumberFormat="1" applyFont="1" applyFill="1" applyBorder="1" applyAlignment="1" applyProtection="1">
      <alignment horizontal="center" vertical="center" shrinkToFit="1"/>
      <protection hidden="1"/>
    </xf>
    <xf numFmtId="0" fontId="70" fillId="8" borderId="84" xfId="0" applyNumberFormat="1" applyFont="1" applyFill="1" applyBorder="1" applyAlignment="1" applyProtection="1">
      <alignment horizontal="center" vertical="center" shrinkToFit="1"/>
      <protection hidden="1"/>
    </xf>
    <xf numFmtId="0" fontId="48" fillId="2" borderId="82" xfId="0" applyNumberFormat="1" applyFont="1" applyFill="1" applyBorder="1" applyAlignment="1" applyProtection="1">
      <alignment horizontal="center" vertical="center" shrinkToFit="1"/>
      <protection hidden="1"/>
    </xf>
    <xf numFmtId="0" fontId="64" fillId="4" borderId="35" xfId="0" applyFont="1" applyFill="1" applyBorder="1" applyAlignment="1" applyProtection="1">
      <alignment horizontal="left" vertical="center" shrinkToFit="1"/>
      <protection hidden="1"/>
    </xf>
    <xf numFmtId="0" fontId="74" fillId="0" borderId="0" xfId="0" applyFont="1"/>
    <xf numFmtId="0" fontId="73" fillId="0" borderId="0" xfId="0" applyFont="1"/>
    <xf numFmtId="0" fontId="100" fillId="6" borderId="5" xfId="0" quotePrefix="1" applyFont="1" applyFill="1" applyBorder="1" applyAlignment="1" applyProtection="1">
      <alignment horizontal="center" vertical="center"/>
      <protection hidden="1"/>
    </xf>
    <xf numFmtId="187" fontId="116" fillId="0" borderId="0" xfId="0" applyNumberFormat="1" applyFont="1" applyFill="1" applyBorder="1" applyAlignment="1" applyProtection="1">
      <alignment horizontal="center" vertical="center"/>
    </xf>
    <xf numFmtId="0" fontId="117" fillId="0" borderId="0" xfId="0" applyFont="1" applyFill="1" applyBorder="1" applyAlignment="1" applyProtection="1">
      <alignment horizontal="center"/>
      <protection hidden="1"/>
    </xf>
    <xf numFmtId="0" fontId="118" fillId="0" borderId="0" xfId="0" applyNumberFormat="1" applyFont="1" applyFill="1" applyBorder="1" applyAlignment="1" applyProtection="1">
      <alignment horizontal="center" vertical="center"/>
      <protection locked="0" hidden="1"/>
    </xf>
    <xf numFmtId="0" fontId="119" fillId="0" borderId="0" xfId="0" applyNumberFormat="1" applyFont="1" applyFill="1" applyBorder="1" applyAlignment="1" applyProtection="1">
      <alignment horizontal="center" vertical="center"/>
      <protection locked="0" hidden="1"/>
    </xf>
    <xf numFmtId="187" fontId="120" fillId="0" borderId="0" xfId="0" applyNumberFormat="1" applyFont="1" applyFill="1" applyBorder="1" applyAlignment="1" applyProtection="1">
      <alignment horizontal="center" vertical="center"/>
    </xf>
    <xf numFmtId="0" fontId="118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quotePrefix="1" applyFont="1" applyFill="1" applyBorder="1" applyAlignment="1" applyProtection="1">
      <alignment horizontal="center"/>
      <protection hidden="1"/>
    </xf>
    <xf numFmtId="0" fontId="117" fillId="0" borderId="0" xfId="0" applyFont="1" applyFill="1" applyAlignment="1" applyProtection="1">
      <alignment horizontal="center"/>
      <protection hidden="1"/>
    </xf>
    <xf numFmtId="1" fontId="117" fillId="0" borderId="0" xfId="0" applyNumberFormat="1" applyFont="1" applyFill="1" applyBorder="1" applyAlignment="1" applyProtection="1">
      <alignment horizontal="center"/>
      <protection hidden="1"/>
    </xf>
    <xf numFmtId="0" fontId="118" fillId="0" borderId="0" xfId="0" applyFont="1" applyFill="1" applyBorder="1" applyAlignment="1" applyProtection="1">
      <alignment horizontal="center"/>
      <protection hidden="1"/>
    </xf>
    <xf numFmtId="1" fontId="117" fillId="0" borderId="0" xfId="0" applyNumberFormat="1" applyFont="1" applyFill="1" applyAlignment="1" applyProtection="1">
      <alignment horizontal="center"/>
      <protection hidden="1"/>
    </xf>
    <xf numFmtId="0" fontId="117" fillId="0" borderId="0" xfId="0" applyFont="1" applyFill="1" applyBorder="1" applyAlignment="1" applyProtection="1">
      <alignment horizontal="center"/>
      <protection locked="0" hidden="1"/>
    </xf>
    <xf numFmtId="0" fontId="117" fillId="0" borderId="0" xfId="0" applyFont="1" applyAlignment="1" applyProtection="1">
      <alignment horizontal="center"/>
      <protection locked="0" hidden="1"/>
    </xf>
    <xf numFmtId="0" fontId="48" fillId="24" borderId="76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0" xfId="0" applyNumberFormat="1" applyFont="1" applyFill="1" applyBorder="1" applyAlignment="1" applyProtection="1">
      <alignment horizontal="center" vertical="center" shrinkToFit="1"/>
      <protection hidden="1"/>
    </xf>
    <xf numFmtId="0" fontId="48" fillId="24" borderId="82" xfId="0" applyNumberFormat="1" applyFont="1" applyFill="1" applyBorder="1" applyAlignment="1" applyProtection="1">
      <alignment horizontal="center" vertical="center" shrinkToFit="1"/>
      <protection hidden="1"/>
    </xf>
    <xf numFmtId="1" fontId="55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58" fillId="3" borderId="0" xfId="0" applyFont="1" applyFill="1" applyAlignment="1" applyProtection="1">
      <alignment vertical="center" shrinkToFit="1"/>
      <protection hidden="1"/>
    </xf>
    <xf numFmtId="0" fontId="96" fillId="3" borderId="0" xfId="0" applyFont="1" applyFill="1" applyAlignment="1" applyProtection="1">
      <alignment horizontal="center" vertical="center" shrinkToFit="1"/>
      <protection hidden="1"/>
    </xf>
    <xf numFmtId="0" fontId="57" fillId="8" borderId="3" xfId="4" applyFont="1" applyFill="1" applyBorder="1" applyAlignment="1" applyProtection="1">
      <alignment horizontal="center" vertical="center" shrinkToFit="1"/>
      <protection hidden="1"/>
    </xf>
    <xf numFmtId="0" fontId="121" fillId="9" borderId="3" xfId="4" applyFont="1" applyFill="1" applyBorder="1" applyAlignment="1" applyProtection="1">
      <alignment horizontal="center" vertical="center" shrinkToFit="1"/>
      <protection hidden="1"/>
    </xf>
    <xf numFmtId="1" fontId="56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5" fillId="3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6" borderId="1" xfId="0" applyNumberFormat="1" applyFont="1" applyFill="1" applyBorder="1" applyAlignment="1" applyProtection="1">
      <alignment horizontal="center" vertical="center" shrinkToFit="1"/>
      <protection hidden="1"/>
    </xf>
    <xf numFmtId="1" fontId="56" fillId="3" borderId="105" xfId="0" applyNumberFormat="1" applyFont="1" applyFill="1" applyBorder="1" applyAlignment="1" applyProtection="1">
      <alignment horizontal="center" vertical="center" shrinkToFit="1"/>
      <protection hidden="1"/>
    </xf>
    <xf numFmtId="1" fontId="54" fillId="2" borderId="2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" xfId="0" applyFont="1" applyFill="1" applyBorder="1" applyAlignment="1" applyProtection="1">
      <alignment horizontal="center" vertical="center" shrinkToFit="1"/>
      <protection hidden="1"/>
    </xf>
    <xf numFmtId="0" fontId="54" fillId="3" borderId="27" xfId="0" applyFont="1" applyFill="1" applyBorder="1" applyAlignment="1" applyProtection="1">
      <alignment horizontal="center" vertical="center" shrinkToFit="1"/>
      <protection hidden="1"/>
    </xf>
    <xf numFmtId="0" fontId="64" fillId="4" borderId="27" xfId="0" applyFont="1" applyFill="1" applyBorder="1" applyAlignment="1" applyProtection="1">
      <alignment horizontal="center" vertical="center" shrinkToFit="1"/>
      <protection hidden="1"/>
    </xf>
    <xf numFmtId="1" fontId="54" fillId="2" borderId="24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4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4" xfId="0" applyFont="1" applyFill="1" applyBorder="1" applyAlignment="1" applyProtection="1">
      <alignment horizontal="center" vertical="center" shrinkToFit="1"/>
      <protection hidden="1"/>
    </xf>
    <xf numFmtId="0" fontId="54" fillId="3" borderId="36" xfId="0" applyFont="1" applyFill="1" applyBorder="1" applyAlignment="1" applyProtection="1">
      <alignment horizontal="center" vertical="center" shrinkToFit="1"/>
      <protection hidden="1"/>
    </xf>
    <xf numFmtId="0" fontId="64" fillId="4" borderId="28" xfId="0" applyFont="1" applyFill="1" applyBorder="1" applyAlignment="1" applyProtection="1">
      <alignment horizontal="center" vertical="center" shrinkToFit="1"/>
      <protection hidden="1"/>
    </xf>
    <xf numFmtId="1" fontId="54" fillId="2" borderId="25" xfId="0" applyNumberFormat="1" applyFont="1" applyFill="1" applyBorder="1" applyAlignment="1" applyProtection="1">
      <alignment horizontal="center" vertical="center" shrinkToFit="1"/>
      <protection hidden="1"/>
    </xf>
    <xf numFmtId="1" fontId="57" fillId="8" borderId="25" xfId="0" applyNumberFormat="1" applyFont="1" applyFill="1" applyBorder="1" applyAlignment="1" applyProtection="1">
      <alignment horizontal="center" vertical="center" shrinkToFit="1"/>
      <protection hidden="1"/>
    </xf>
    <xf numFmtId="1" fontId="54" fillId="24" borderId="25" xfId="0" applyNumberFormat="1" applyFont="1" applyFill="1" applyBorder="1" applyAlignment="1" applyProtection="1">
      <alignment horizontal="center" vertical="center" shrinkToFit="1"/>
      <protection hidden="1"/>
    </xf>
    <xf numFmtId="0" fontId="54" fillId="6" borderId="25" xfId="0" applyFont="1" applyFill="1" applyBorder="1" applyAlignment="1" applyProtection="1">
      <alignment horizontal="center" vertical="center" shrinkToFit="1"/>
      <protection hidden="1"/>
    </xf>
    <xf numFmtId="0" fontId="54" fillId="3" borderId="6" xfId="0" applyFont="1" applyFill="1" applyBorder="1" applyAlignment="1" applyProtection="1">
      <alignment horizontal="center" vertical="center" shrinkToFit="1"/>
      <protection hidden="1"/>
    </xf>
    <xf numFmtId="0" fontId="54" fillId="3" borderId="2" xfId="0" applyFont="1" applyFill="1" applyBorder="1" applyAlignment="1" applyProtection="1">
      <alignment horizontal="center" vertical="center" shrinkToFit="1"/>
      <protection hidden="1"/>
    </xf>
    <xf numFmtId="0" fontId="54" fillId="3" borderId="26" xfId="0" applyFont="1" applyFill="1" applyBorder="1" applyAlignment="1" applyProtection="1">
      <alignment horizontal="center" vertical="center" shrinkToFit="1"/>
      <protection hidden="1"/>
    </xf>
    <xf numFmtId="0" fontId="54" fillId="3" borderId="3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1" fontId="54" fillId="4" borderId="2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4" xfId="0" applyNumberFormat="1" applyFont="1" applyFill="1" applyBorder="1" applyAlignment="1" applyProtection="1">
      <alignment horizontal="center" vertical="center" shrinkToFit="1"/>
      <protection hidden="1"/>
    </xf>
    <xf numFmtId="1" fontId="54" fillId="4" borderId="25" xfId="0" applyNumberFormat="1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vertical="center" shrinkToFit="1"/>
      <protection hidden="1"/>
    </xf>
    <xf numFmtId="1" fontId="64" fillId="28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25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4" xfId="0" applyNumberFormat="1" applyFont="1" applyFill="1" applyBorder="1" applyAlignment="1" applyProtection="1">
      <alignment horizontal="center" vertical="center" shrinkToFit="1"/>
      <protection hidden="1"/>
    </xf>
    <xf numFmtId="1" fontId="64" fillId="27" borderId="25" xfId="0" applyNumberFormat="1" applyFont="1" applyFill="1" applyBorder="1" applyAlignment="1" applyProtection="1">
      <alignment horizontal="center" vertical="center" shrinkToFit="1"/>
      <protection hidden="1"/>
    </xf>
    <xf numFmtId="0" fontId="55" fillId="3" borderId="0" xfId="4" applyFont="1" applyFill="1" applyAlignment="1" applyProtection="1">
      <alignment horizontal="left" vertical="center" shrinkToFit="1"/>
      <protection hidden="1"/>
    </xf>
    <xf numFmtId="0" fontId="55" fillId="3" borderId="54" xfId="4" applyFont="1" applyFill="1" applyBorder="1" applyAlignment="1" applyProtection="1">
      <alignment horizontal="left" vertical="center" shrinkToFit="1"/>
      <protection hidden="1"/>
    </xf>
    <xf numFmtId="0" fontId="33" fillId="0" borderId="0" xfId="4" applyFont="1"/>
    <xf numFmtId="0" fontId="63" fillId="6" borderId="8" xfId="0" applyFont="1" applyFill="1" applyBorder="1" applyAlignment="1" applyProtection="1">
      <alignment horizontal="center" vertical="center" shrinkToFit="1"/>
      <protection hidden="1"/>
    </xf>
    <xf numFmtId="0" fontId="89" fillId="0" borderId="75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86" xfId="0" applyNumberFormat="1" applyFont="1" applyFill="1" applyBorder="1" applyAlignment="1" applyProtection="1">
      <alignment horizontal="center" vertical="center" shrinkToFit="1"/>
      <protection locked="0"/>
    </xf>
    <xf numFmtId="0" fontId="89" fillId="0" borderId="74" xfId="0" applyNumberFormat="1" applyFont="1" applyFill="1" applyBorder="1" applyAlignment="1" applyProtection="1">
      <alignment horizontal="center" vertical="center" shrinkToFit="1"/>
      <protection locked="0"/>
    </xf>
    <xf numFmtId="0" fontId="91" fillId="24" borderId="87" xfId="0" applyNumberFormat="1" applyFont="1" applyFill="1" applyBorder="1" applyAlignment="1" applyProtection="1">
      <alignment horizontal="center" vertical="center" shrinkToFit="1"/>
      <protection hidden="1"/>
    </xf>
    <xf numFmtId="0" fontId="76" fillId="0" borderId="139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1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14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76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7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0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28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82" xfId="0" applyNumberFormat="1" applyFont="1" applyFill="1" applyBorder="1" applyAlignment="1" applyProtection="1">
      <alignment horizontal="center" vertical="center" shrinkToFit="1"/>
      <protection locked="0"/>
    </xf>
    <xf numFmtId="0" fontId="76" fillId="0" borderId="37" xfId="0" applyNumberFormat="1" applyFont="1" applyFill="1" applyBorder="1" applyAlignment="1" applyProtection="1">
      <alignment horizontal="center" vertical="center" shrinkToFit="1"/>
      <protection locked="0"/>
    </xf>
    <xf numFmtId="0" fontId="122" fillId="0" borderId="30" xfId="0" applyFont="1" applyBorder="1" applyAlignment="1">
      <alignment horizontal="center" vertical="center" shrinkToFit="1"/>
    </xf>
    <xf numFmtId="187" fontId="48" fillId="24" borderId="139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1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140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26" xfId="0" applyNumberFormat="1" applyFont="1" applyFill="1" applyBorder="1" applyAlignment="1" applyProtection="1">
      <alignment horizontal="center" vertical="center" shrinkToFit="1"/>
    </xf>
    <xf numFmtId="0" fontId="121" fillId="0" borderId="24" xfId="0" applyNumberFormat="1" applyFont="1" applyFill="1" applyBorder="1" applyAlignment="1" applyProtection="1">
      <alignment horizontal="center" vertical="center" shrinkToFit="1"/>
    </xf>
    <xf numFmtId="0" fontId="121" fillId="0" borderId="25" xfId="0" applyNumberFormat="1" applyFont="1" applyFill="1" applyBorder="1" applyAlignment="1" applyProtection="1">
      <alignment horizontal="center" vertical="center" shrinkToFit="1"/>
    </xf>
    <xf numFmtId="0" fontId="89" fillId="4" borderId="2" xfId="0" applyFont="1" applyFill="1" applyBorder="1" applyAlignment="1" applyProtection="1">
      <alignment horizontal="center" vertical="center" shrinkToFit="1"/>
      <protection hidden="1"/>
    </xf>
    <xf numFmtId="0" fontId="89" fillId="4" borderId="26" xfId="0" applyFont="1" applyFill="1" applyBorder="1" applyAlignment="1" applyProtection="1">
      <alignment horizontal="center" vertical="center" shrinkToFit="1"/>
      <protection hidden="1"/>
    </xf>
    <xf numFmtId="0" fontId="89" fillId="4" borderId="30" xfId="0" applyFont="1" applyFill="1" applyBorder="1" applyAlignment="1" applyProtection="1">
      <alignment horizontal="center" vertical="center" shrinkToFit="1"/>
      <protection hidden="1"/>
    </xf>
    <xf numFmtId="0" fontId="56" fillId="4" borderId="9" xfId="0" applyFont="1" applyFill="1" applyBorder="1" applyAlignment="1" applyProtection="1">
      <alignment horizontal="center" vertical="center" shrinkToFit="1"/>
      <protection hidden="1"/>
    </xf>
    <xf numFmtId="0" fontId="55" fillId="4" borderId="0" xfId="0" applyFont="1" applyFill="1" applyBorder="1" applyAlignment="1" applyProtection="1">
      <alignment horizontal="center" vertical="center" shrinkToFit="1"/>
      <protection hidden="1"/>
    </xf>
    <xf numFmtId="0" fontId="48" fillId="4" borderId="0" xfId="0" applyFont="1" applyFill="1" applyBorder="1" applyProtection="1">
      <protection hidden="1"/>
    </xf>
    <xf numFmtId="0" fontId="49" fillId="0" borderId="100" xfId="0" applyFont="1" applyBorder="1" applyAlignment="1" applyProtection="1">
      <alignment horizontal="left" vertical="center"/>
      <protection locked="0"/>
    </xf>
    <xf numFmtId="0" fontId="1" fillId="16" borderId="0" xfId="0" applyFont="1" applyFill="1" applyAlignment="1" applyProtection="1">
      <alignment vertical="center"/>
      <protection locked="0"/>
    </xf>
    <xf numFmtId="0" fontId="49" fillId="6" borderId="0" xfId="0" applyFont="1" applyFill="1" applyAlignment="1" applyProtection="1">
      <alignment horizontal="left"/>
      <protection locked="0" hidden="1"/>
    </xf>
    <xf numFmtId="0" fontId="49" fillId="0" borderId="1" xfId="0" applyFont="1" applyFill="1" applyBorder="1" applyAlignment="1" applyProtection="1">
      <alignment horizontal="center" shrinkToFit="1"/>
      <protection locked="0"/>
    </xf>
    <xf numFmtId="0" fontId="49" fillId="6" borderId="0" xfId="0" applyFont="1" applyFill="1" applyAlignment="1" applyProtection="1">
      <alignment horizontal="center" shrinkToFit="1"/>
      <protection hidden="1"/>
    </xf>
    <xf numFmtId="0" fontId="49" fillId="6" borderId="1" xfId="0" applyFont="1" applyFill="1" applyBorder="1" applyAlignment="1" applyProtection="1">
      <alignment horizontal="center" shrinkToFit="1"/>
      <protection hidden="1"/>
    </xf>
    <xf numFmtId="187" fontId="91" fillId="24" borderId="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5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6" xfId="0" applyNumberFormat="1" applyFont="1" applyFill="1" applyBorder="1" applyAlignment="1" applyProtection="1">
      <alignment horizontal="center" vertical="center" shrinkToFit="1"/>
      <protection hidden="1"/>
    </xf>
    <xf numFmtId="187" fontId="48" fillId="24" borderId="97" xfId="0" applyNumberFormat="1" applyFont="1" applyFill="1" applyBorder="1" applyAlignment="1" applyProtection="1">
      <alignment horizontal="center" vertical="center" shrinkToFit="1"/>
      <protection hidden="1"/>
    </xf>
    <xf numFmtId="187" fontId="91" fillId="24" borderId="98" xfId="0" applyNumberFormat="1" applyFont="1" applyFill="1" applyBorder="1" applyAlignment="1" applyProtection="1">
      <alignment horizontal="center" vertical="center" shrinkToFit="1"/>
      <protection hidden="1"/>
    </xf>
    <xf numFmtId="0" fontId="121" fillId="0" borderId="1" xfId="0" applyFont="1" applyFill="1" applyBorder="1" applyAlignment="1" applyProtection="1">
      <alignment horizontal="center" vertical="center" shrinkToFit="1"/>
      <protection locked="0"/>
    </xf>
    <xf numFmtId="0" fontId="93" fillId="2" borderId="0" xfId="0" applyFont="1" applyFill="1" applyAlignment="1" applyProtection="1">
      <alignment horizontal="right"/>
      <protection hidden="1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6" borderId="5" xfId="0" applyFont="1" applyFill="1" applyBorder="1" applyAlignment="1" applyProtection="1">
      <alignment horizontal="left" vertical="center"/>
      <protection locked="0" hidden="1"/>
    </xf>
    <xf numFmtId="0" fontId="56" fillId="3" borderId="5" xfId="0" applyFont="1" applyFill="1" applyBorder="1" applyAlignment="1" applyProtection="1">
      <alignment vertical="center" shrinkToFit="1"/>
      <protection hidden="1"/>
    </xf>
    <xf numFmtId="0" fontId="123" fillId="2" borderId="8" xfId="0" applyFont="1" applyFill="1" applyBorder="1" applyAlignment="1" applyProtection="1">
      <alignment horizontal="center" shrinkToFit="1"/>
      <protection locked="0" hidden="1"/>
    </xf>
    <xf numFmtId="0" fontId="123" fillId="4" borderId="8" xfId="0" applyFont="1" applyFill="1" applyBorder="1" applyAlignment="1" applyProtection="1">
      <alignment horizontal="center" shrinkToFit="1"/>
      <protection locked="0" hidden="1"/>
    </xf>
    <xf numFmtId="0" fontId="123" fillId="7" borderId="1" xfId="0" applyFont="1" applyFill="1" applyBorder="1" applyAlignment="1" applyProtection="1">
      <alignment horizontal="center" shrinkToFit="1"/>
      <protection locked="0" hidden="1"/>
    </xf>
    <xf numFmtId="0" fontId="56" fillId="2" borderId="8" xfId="0" applyFont="1" applyFill="1" applyBorder="1" applyAlignment="1" applyProtection="1">
      <alignment horizontal="center" vertical="center" shrinkToFit="1"/>
      <protection hidden="1"/>
    </xf>
    <xf numFmtId="0" fontId="56" fillId="4" borderId="8" xfId="0" applyFont="1" applyFill="1" applyBorder="1" applyAlignment="1" applyProtection="1">
      <alignment horizontal="center" vertical="center" shrinkToFit="1"/>
      <protection hidden="1"/>
    </xf>
    <xf numFmtId="1" fontId="126" fillId="32" borderId="5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53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2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4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2" xfId="0" applyNumberFormat="1" applyFont="1" applyFill="1" applyBorder="1" applyAlignment="1" applyProtection="1">
      <alignment horizontal="center" vertical="center" shrinkToFit="1"/>
      <protection hidden="1"/>
    </xf>
    <xf numFmtId="1" fontId="126" fillId="32" borderId="73" xfId="0" applyNumberFormat="1" applyFont="1" applyFill="1" applyBorder="1" applyAlignment="1" applyProtection="1">
      <alignment horizontal="center" vertical="center" shrinkToFit="1"/>
      <protection hidden="1"/>
    </xf>
    <xf numFmtId="1" fontId="54" fillId="33" borderId="25" xfId="0" applyNumberFormat="1" applyFont="1" applyFill="1" applyBorder="1" applyAlignment="1" applyProtection="1">
      <alignment horizontal="center" vertical="center" shrinkToFit="1"/>
      <protection hidden="1"/>
    </xf>
    <xf numFmtId="1" fontId="126" fillId="34" borderId="73" xfId="0" applyNumberFormat="1" applyFont="1" applyFill="1" applyBorder="1" applyAlignment="1" applyProtection="1">
      <alignment horizontal="center" vertical="center" shrinkToFit="1"/>
      <protection hidden="1"/>
    </xf>
    <xf numFmtId="0" fontId="49" fillId="0" borderId="0" xfId="0" applyFont="1" applyAlignment="1" applyProtection="1">
      <alignment horizontal="center"/>
      <protection hidden="1"/>
    </xf>
    <xf numFmtId="0" fontId="127" fillId="0" borderId="0" xfId="0" applyFont="1" applyFill="1" applyBorder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 shrinkToFit="1"/>
      <protection hidden="1"/>
    </xf>
    <xf numFmtId="0" fontId="128" fillId="7" borderId="0" xfId="0" applyFont="1" applyFill="1" applyAlignment="1" applyProtection="1">
      <alignment horizontal="center" vertical="center"/>
      <protection hidden="1"/>
    </xf>
    <xf numFmtId="0" fontId="128" fillId="0" borderId="0" xfId="0" applyFont="1" applyFill="1" applyBorder="1" applyAlignment="1" applyProtection="1">
      <alignment horizontal="center" vertical="center"/>
      <protection hidden="1"/>
    </xf>
    <xf numFmtId="0" fontId="128" fillId="7" borderId="0" xfId="0" applyFont="1" applyFill="1" applyAlignment="1" applyProtection="1">
      <alignment horizontal="center"/>
      <protection hidden="1"/>
    </xf>
    <xf numFmtId="0" fontId="128" fillId="0" borderId="0" xfId="0" applyFont="1" applyFill="1" applyBorder="1" applyAlignment="1" applyProtection="1">
      <alignment horizontal="center"/>
      <protection hidden="1"/>
    </xf>
    <xf numFmtId="0" fontId="49" fillId="0" borderId="0" xfId="0" applyFont="1" applyAlignment="1" applyProtection="1">
      <alignment horizontal="center" vertical="center"/>
      <protection hidden="1"/>
    </xf>
    <xf numFmtId="0" fontId="49" fillId="0" borderId="0" xfId="0" applyFont="1" applyFill="1" applyBorder="1" applyAlignment="1" applyProtection="1">
      <alignment horizontal="center" vertical="center"/>
      <protection hidden="1"/>
    </xf>
    <xf numFmtId="0" fontId="60" fillId="5" borderId="2" xfId="0" applyFont="1" applyFill="1" applyBorder="1" applyAlignment="1" applyProtection="1">
      <alignment horizontal="center" vertical="center" shrinkToFit="1"/>
      <protection hidden="1"/>
    </xf>
    <xf numFmtId="0" fontId="60" fillId="5" borderId="24" xfId="0" applyFont="1" applyFill="1" applyBorder="1" applyAlignment="1" applyProtection="1">
      <alignment horizontal="center" vertical="center" shrinkToFit="1"/>
      <protection hidden="1"/>
    </xf>
    <xf numFmtId="0" fontId="60" fillId="5" borderId="25" xfId="0" applyFont="1" applyFill="1" applyBorder="1" applyAlignment="1" applyProtection="1">
      <alignment horizontal="center" vertical="center" shrinkToFit="1"/>
      <protection hidden="1"/>
    </xf>
    <xf numFmtId="0" fontId="60" fillId="5" borderId="26" xfId="0" applyFont="1" applyFill="1" applyBorder="1" applyAlignment="1" applyProtection="1">
      <alignment horizontal="center" vertical="center" shrinkToFit="1"/>
      <protection hidden="1"/>
    </xf>
    <xf numFmtId="0" fontId="48" fillId="0" borderId="0" xfId="0" applyFont="1" applyAlignment="1" applyProtection="1">
      <alignment vertical="center"/>
      <protection hidden="1"/>
    </xf>
    <xf numFmtId="49" fontId="129" fillId="0" borderId="0" xfId="0" applyNumberFormat="1" applyFont="1" applyFill="1" applyBorder="1" applyAlignment="1" applyProtection="1">
      <alignment vertical="center" shrinkToFit="1"/>
      <protection hidden="1"/>
    </xf>
    <xf numFmtId="0" fontId="128" fillId="7" borderId="0" xfId="0" applyFont="1" applyFill="1" applyProtection="1">
      <protection hidden="1"/>
    </xf>
    <xf numFmtId="0" fontId="49" fillId="0" borderId="0" xfId="0" applyFont="1" applyProtection="1">
      <protection hidden="1"/>
    </xf>
    <xf numFmtId="0" fontId="70" fillId="10" borderId="0" xfId="0" applyFont="1" applyFill="1" applyAlignment="1" applyProtection="1">
      <alignment vertical="center" shrinkToFit="1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locked="0"/>
    </xf>
    <xf numFmtId="0" fontId="131" fillId="11" borderId="21" xfId="0" quotePrefix="1" applyFont="1" applyFill="1" applyBorder="1" applyAlignment="1" applyProtection="1">
      <alignment horizontal="center" vertical="center"/>
      <protection locked="0"/>
    </xf>
    <xf numFmtId="0" fontId="132" fillId="15" borderId="0" xfId="0" applyFont="1" applyFill="1" applyAlignment="1" applyProtection="1">
      <alignment vertical="center"/>
      <protection locked="0" hidden="1"/>
    </xf>
    <xf numFmtId="0" fontId="91" fillId="0" borderId="0" xfId="0" quotePrefix="1" applyFont="1" applyAlignment="1" applyProtection="1">
      <alignment horizontal="center" vertical="center"/>
      <protection hidden="1"/>
    </xf>
    <xf numFmtId="0" fontId="49" fillId="3" borderId="0" xfId="0" quotePrefix="1" applyFont="1" applyFill="1" applyBorder="1" applyAlignment="1" applyProtection="1">
      <alignment horizontal="center" vertical="center"/>
      <protection hidden="1"/>
    </xf>
    <xf numFmtId="0" fontId="131" fillId="11" borderId="21" xfId="0" applyFont="1" applyFill="1" applyBorder="1" applyAlignment="1" applyProtection="1">
      <alignment horizontal="center" vertical="center"/>
      <protection locked="0"/>
    </xf>
    <xf numFmtId="0" fontId="132" fillId="0" borderId="0" xfId="0" applyFont="1" applyFill="1" applyAlignment="1" applyProtection="1">
      <alignment vertical="center"/>
      <protection hidden="1"/>
    </xf>
    <xf numFmtId="0" fontId="91" fillId="0" borderId="0" xfId="0" applyFont="1" applyAlignment="1" applyProtection="1">
      <alignment horizontal="center" vertical="center"/>
      <protection hidden="1"/>
    </xf>
    <xf numFmtId="0" fontId="49" fillId="6" borderId="0" xfId="0" applyFont="1" applyFill="1" applyBorder="1" applyAlignment="1" applyProtection="1">
      <alignment horizontal="center" vertical="center"/>
      <protection hidden="1"/>
    </xf>
    <xf numFmtId="0" fontId="49" fillId="0" borderId="0" xfId="0" applyFont="1" applyBorder="1" applyAlignment="1" applyProtection="1">
      <alignment vertical="center"/>
      <protection locked="0" hidden="1"/>
    </xf>
    <xf numFmtId="0" fontId="62" fillId="12" borderId="0" xfId="0" quotePrefix="1" applyFont="1" applyFill="1" applyBorder="1" applyAlignment="1" applyProtection="1">
      <alignment horizontal="center" vertical="center"/>
      <protection locked="0"/>
    </xf>
    <xf numFmtId="0" fontId="70" fillId="0" borderId="0" xfId="0" applyFont="1" applyBorder="1" applyAlignment="1" applyProtection="1">
      <alignment horizontal="center" vertical="center"/>
      <protection locked="0"/>
    </xf>
    <xf numFmtId="0" fontId="74" fillId="5" borderId="0" xfId="0" applyFont="1" applyFill="1" applyBorder="1" applyAlignment="1" applyProtection="1">
      <alignment horizontal="left" vertical="center"/>
      <protection locked="0"/>
    </xf>
    <xf numFmtId="0" fontId="49" fillId="9" borderId="0" xfId="0" applyFont="1" applyFill="1" applyBorder="1" applyAlignment="1" applyProtection="1">
      <alignment horizontal="center" vertical="center"/>
      <protection locked="0"/>
    </xf>
    <xf numFmtId="0" fontId="62" fillId="12" borderId="0" xfId="0" applyFont="1" applyFill="1" applyBorder="1" applyAlignment="1" applyProtection="1">
      <alignment horizontal="center" vertical="center"/>
      <protection locked="0"/>
    </xf>
    <xf numFmtId="0" fontId="48" fillId="0" borderId="0" xfId="0" applyFont="1" applyBorder="1" applyAlignment="1" applyProtection="1">
      <alignment horizontal="center" vertical="center"/>
      <protection locked="0"/>
    </xf>
    <xf numFmtId="0" fontId="132" fillId="15" borderId="0" xfId="0" applyFont="1" applyFill="1" applyBorder="1" applyAlignment="1" applyProtection="1">
      <alignment horizontal="center" vertical="center"/>
      <protection locked="0" hidden="1"/>
    </xf>
    <xf numFmtId="0" fontId="134" fillId="15" borderId="0" xfId="0" applyFont="1" applyFill="1" applyBorder="1" applyAlignment="1" applyProtection="1">
      <alignment horizontal="center" vertical="center"/>
      <protection hidden="1"/>
    </xf>
    <xf numFmtId="0" fontId="132" fillId="15" borderId="0" xfId="0" applyFont="1" applyFill="1" applyBorder="1" applyAlignment="1" applyProtection="1">
      <alignment vertical="center"/>
      <protection locked="0" hidden="1"/>
    </xf>
    <xf numFmtId="0" fontId="125" fillId="5" borderId="0" xfId="0" applyFont="1" applyFill="1" applyBorder="1" applyAlignment="1" applyProtection="1">
      <alignment horizontal="left" vertical="center"/>
      <protection locked="0"/>
    </xf>
    <xf numFmtId="0" fontId="62" fillId="4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2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55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2" borderId="30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6" xfId="0" applyNumberFormat="1" applyFont="1" applyFill="1" applyBorder="1" applyAlignment="1" applyProtection="1">
      <alignment horizontal="center" vertical="center" shrinkToFit="1"/>
      <protection hidden="1"/>
    </xf>
    <xf numFmtId="0" fontId="63" fillId="4" borderId="30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5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3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7" xfId="0" applyNumberFormat="1" applyFont="1" applyFill="1" applyBorder="1" applyAlignment="1" applyProtection="1">
      <alignment horizontal="center" vertical="center" shrinkToFit="1"/>
      <protection hidden="1"/>
    </xf>
    <xf numFmtId="0" fontId="62" fillId="7" borderId="51" xfId="0" applyNumberFormat="1" applyFont="1" applyFill="1" applyBorder="1" applyAlignment="1" applyProtection="1">
      <alignment horizontal="center" vertical="center" shrinkToFit="1"/>
      <protection hidden="1"/>
    </xf>
    <xf numFmtId="0" fontId="64" fillId="35" borderId="27" xfId="0" applyNumberFormat="1" applyFont="1" applyFill="1" applyBorder="1" applyAlignment="1" applyProtection="1">
      <alignment vertical="center" shrinkToFit="1"/>
    </xf>
    <xf numFmtId="0" fontId="64" fillId="35" borderId="28" xfId="0" applyNumberFormat="1" applyFont="1" applyFill="1" applyBorder="1" applyAlignment="1" applyProtection="1">
      <alignment vertical="center" shrinkToFit="1"/>
    </xf>
    <xf numFmtId="0" fontId="64" fillId="35" borderId="37" xfId="0" applyNumberFormat="1" applyFont="1" applyFill="1" applyBorder="1" applyAlignment="1" applyProtection="1">
      <alignment vertical="center" shrinkToFit="1"/>
    </xf>
    <xf numFmtId="1" fontId="48" fillId="8" borderId="27" xfId="0" applyNumberFormat="1" applyFont="1" applyFill="1" applyBorder="1" applyAlignment="1" applyProtection="1">
      <alignment horizontal="center" vertical="center"/>
      <protection hidden="1"/>
    </xf>
    <xf numFmtId="1" fontId="48" fillId="8" borderId="36" xfId="0" applyNumberFormat="1" applyFont="1" applyFill="1" applyBorder="1" applyAlignment="1" applyProtection="1">
      <alignment horizontal="center" vertical="center"/>
      <protection hidden="1"/>
    </xf>
    <xf numFmtId="1" fontId="48" fillId="8" borderId="6" xfId="0" applyNumberFormat="1" applyFont="1" applyFill="1" applyBorder="1" applyAlignment="1" applyProtection="1">
      <alignment horizontal="center" vertical="center"/>
      <protection hidden="1"/>
    </xf>
    <xf numFmtId="1" fontId="48" fillId="8" borderId="2" xfId="0" applyNumberFormat="1" applyFont="1" applyFill="1" applyBorder="1" applyAlignment="1" applyProtection="1">
      <alignment horizontal="center" vertical="center"/>
      <protection hidden="1"/>
    </xf>
    <xf numFmtId="1" fontId="48" fillId="8" borderId="26" xfId="0" applyNumberFormat="1" applyFont="1" applyFill="1" applyBorder="1" applyAlignment="1" applyProtection="1">
      <alignment horizontal="center" vertical="center"/>
      <protection hidden="1"/>
    </xf>
    <xf numFmtId="1" fontId="48" fillId="8" borderId="30" xfId="0" applyNumberFormat="1" applyFont="1" applyFill="1" applyBorder="1" applyAlignment="1" applyProtection="1">
      <alignment horizontal="center" vertical="center"/>
      <protection hidden="1"/>
    </xf>
    <xf numFmtId="1" fontId="54" fillId="8" borderId="27" xfId="0" applyNumberFormat="1" applyFont="1" applyFill="1" applyBorder="1" applyAlignment="1" applyProtection="1">
      <alignment horizontal="center" vertical="center"/>
      <protection hidden="1"/>
    </xf>
    <xf numFmtId="1" fontId="54" fillId="8" borderId="36" xfId="0" applyNumberFormat="1" applyFont="1" applyFill="1" applyBorder="1" applyAlignment="1" applyProtection="1">
      <alignment horizontal="center" vertical="center"/>
      <protection hidden="1"/>
    </xf>
    <xf numFmtId="1" fontId="54" fillId="8" borderId="6" xfId="0" applyNumberFormat="1" applyFont="1" applyFill="1" applyBorder="1" applyAlignment="1" applyProtection="1">
      <alignment horizontal="center" vertical="center"/>
      <protection hidden="1"/>
    </xf>
    <xf numFmtId="1" fontId="54" fillId="8" borderId="2" xfId="0" applyNumberFormat="1" applyFont="1" applyFill="1" applyBorder="1" applyAlignment="1" applyProtection="1">
      <alignment horizontal="center" vertical="center"/>
      <protection hidden="1"/>
    </xf>
    <xf numFmtId="1" fontId="54" fillId="8" borderId="26" xfId="0" applyNumberFormat="1" applyFont="1" applyFill="1" applyBorder="1" applyAlignment="1" applyProtection="1">
      <alignment horizontal="center" vertical="center"/>
      <protection hidden="1"/>
    </xf>
    <xf numFmtId="1" fontId="54" fillId="8" borderId="30" xfId="0" applyNumberFormat="1" applyFont="1" applyFill="1" applyBorder="1" applyAlignment="1" applyProtection="1">
      <alignment horizontal="center" vertical="center"/>
      <protection hidden="1"/>
    </xf>
    <xf numFmtId="1" fontId="48" fillId="5" borderId="2" xfId="0" applyNumberFormat="1" applyFont="1" applyFill="1" applyBorder="1" applyAlignment="1" applyProtection="1">
      <alignment horizontal="center" vertical="center"/>
      <protection hidden="1"/>
    </xf>
    <xf numFmtId="1" fontId="48" fillId="5" borderId="26" xfId="0" applyNumberFormat="1" applyFont="1" applyFill="1" applyBorder="1" applyAlignment="1" applyProtection="1">
      <alignment horizontal="center" vertical="center"/>
      <protection hidden="1"/>
    </xf>
    <xf numFmtId="1" fontId="48" fillId="5" borderId="30" xfId="0" applyNumberFormat="1" applyFont="1" applyFill="1" applyBorder="1" applyAlignment="1" applyProtection="1">
      <alignment horizontal="center" vertical="center"/>
      <protection hidden="1"/>
    </xf>
    <xf numFmtId="1" fontId="54" fillId="5" borderId="2" xfId="0" applyNumberFormat="1" applyFont="1" applyFill="1" applyBorder="1" applyAlignment="1" applyProtection="1">
      <alignment horizontal="center" vertical="center"/>
      <protection hidden="1"/>
    </xf>
    <xf numFmtId="1" fontId="54" fillId="5" borderId="26" xfId="0" applyNumberFormat="1" applyFont="1" applyFill="1" applyBorder="1" applyAlignment="1" applyProtection="1">
      <alignment horizontal="center" vertical="center"/>
      <protection hidden="1"/>
    </xf>
    <xf numFmtId="1" fontId="54" fillId="5" borderId="30" xfId="0" applyNumberFormat="1" applyFont="1" applyFill="1" applyBorder="1" applyAlignment="1" applyProtection="1">
      <alignment horizontal="center" vertical="center"/>
      <protection hidden="1"/>
    </xf>
    <xf numFmtId="0" fontId="19" fillId="4" borderId="9" xfId="0" applyFont="1" applyFill="1" applyBorder="1" applyAlignment="1" applyProtection="1">
      <alignment horizontal="center"/>
      <protection locked="0"/>
    </xf>
    <xf numFmtId="0" fontId="0" fillId="4" borderId="0" xfId="0" applyFill="1" applyBorder="1" applyAlignment="1" applyProtection="1">
      <alignment horizontal="center"/>
      <protection locked="0"/>
    </xf>
    <xf numFmtId="0" fontId="0" fillId="4" borderId="0" xfId="0" applyFill="1" applyBorder="1" applyProtection="1">
      <protection locked="0"/>
    </xf>
    <xf numFmtId="0" fontId="0" fillId="4" borderId="33" xfId="0" applyFill="1" applyBorder="1" applyProtection="1">
      <protection locked="0"/>
    </xf>
    <xf numFmtId="0" fontId="0" fillId="0" borderId="142" xfId="0" applyBorder="1" applyAlignment="1" applyProtection="1">
      <alignment horizontal="center" vertical="center"/>
      <protection locked="0"/>
    </xf>
    <xf numFmtId="0" fontId="49" fillId="0" borderId="143" xfId="0" applyFont="1" applyFill="1" applyBorder="1" applyAlignment="1" applyProtection="1">
      <alignment horizontal="left" vertical="center" shrinkToFit="1"/>
      <protection locked="0"/>
    </xf>
    <xf numFmtId="0" fontId="0" fillId="0" borderId="144" xfId="0" applyBorder="1" applyAlignment="1" applyProtection="1">
      <alignment horizontal="center" vertical="center"/>
      <protection locked="0"/>
    </xf>
    <xf numFmtId="0" fontId="49" fillId="0" borderId="145" xfId="0" applyFont="1" applyFill="1" applyBorder="1" applyAlignment="1" applyProtection="1">
      <alignment horizontal="left" vertical="center" shrinkToFit="1"/>
      <protection locked="0"/>
    </xf>
    <xf numFmtId="0" fontId="0" fillId="0" borderId="146" xfId="0" applyBorder="1" applyAlignment="1" applyProtection="1">
      <alignment horizontal="center" vertical="center"/>
      <protection locked="0"/>
    </xf>
    <xf numFmtId="0" fontId="49" fillId="0" borderId="147" xfId="0" applyFont="1" applyFill="1" applyBorder="1" applyAlignment="1" applyProtection="1">
      <alignment horizontal="left" vertical="center" shrinkToFit="1"/>
      <protection locked="0"/>
    </xf>
    <xf numFmtId="0" fontId="49" fillId="0" borderId="0" xfId="0" applyFont="1" applyBorder="1" applyAlignment="1" applyProtection="1">
      <alignment horizontal="center" vertical="center"/>
      <protection hidden="1"/>
    </xf>
    <xf numFmtId="0" fontId="125" fillId="5" borderId="0" xfId="0" applyFont="1" applyFill="1" applyBorder="1" applyAlignment="1" applyProtection="1">
      <alignment horizontal="center" vertical="center"/>
      <protection locked="0"/>
    </xf>
    <xf numFmtId="11" fontId="63" fillId="0" borderId="0" xfId="0" applyNumberFormat="1" applyFont="1" applyFill="1" applyBorder="1" applyAlignment="1" applyProtection="1">
      <alignment horizontal="center" vertical="center" shrinkToFit="1"/>
      <protection locked="0"/>
    </xf>
    <xf numFmtId="1" fontId="64" fillId="28" borderId="26" xfId="0" applyNumberFormat="1" applyFont="1" applyFill="1" applyBorder="1" applyAlignment="1" applyProtection="1">
      <alignment horizontal="center" vertical="center" shrinkToFit="1"/>
      <protection hidden="1"/>
    </xf>
    <xf numFmtId="1" fontId="64" fillId="28" borderId="30" xfId="0" applyNumberFormat="1" applyFont="1" applyFill="1" applyBorder="1" applyAlignment="1" applyProtection="1">
      <alignment horizontal="center" vertical="center" shrinkToFit="1"/>
      <protection hidden="1"/>
    </xf>
    <xf numFmtId="0" fontId="0" fillId="23" borderId="144" xfId="0" applyFill="1" applyBorder="1" applyAlignment="1" applyProtection="1">
      <alignment horizontal="center" vertical="center"/>
    </xf>
    <xf numFmtId="0" fontId="1" fillId="16" borderId="0" xfId="0" applyFont="1" applyFill="1" applyAlignment="1" applyProtection="1">
      <alignment vertical="center"/>
    </xf>
    <xf numFmtId="0" fontId="49" fillId="0" borderId="0" xfId="0" applyFont="1" applyAlignment="1" applyProtection="1">
      <protection hidden="1"/>
    </xf>
    <xf numFmtId="0" fontId="136" fillId="0" borderId="0" xfId="0" applyFont="1" applyAlignment="1" applyProtection="1">
      <alignment horizontal="center" vertical="center"/>
      <protection locked="0"/>
    </xf>
    <xf numFmtId="0" fontId="131" fillId="16" borderId="0" xfId="0" applyFont="1" applyFill="1" applyAlignment="1" applyProtection="1">
      <alignment horizontal="right" vertical="center"/>
      <protection locked="0"/>
    </xf>
    <xf numFmtId="0" fontId="54" fillId="4" borderId="0" xfId="0" applyFont="1" applyFill="1" applyBorder="1" applyAlignment="1" applyProtection="1">
      <alignment horizontal="left" vertical="center"/>
    </xf>
    <xf numFmtId="0" fontId="48" fillId="6" borderId="5" xfId="0" applyFont="1" applyFill="1" applyBorder="1" applyAlignment="1" applyProtection="1">
      <alignment horizontal="center" vertical="center"/>
      <protection locked="0" hidden="1"/>
    </xf>
    <xf numFmtId="0" fontId="49" fillId="6" borderId="0" xfId="0" applyFont="1" applyFill="1" applyAlignment="1" applyProtection="1">
      <alignment horizontal="center" vertical="center"/>
      <protection locked="0" hidden="1"/>
    </xf>
    <xf numFmtId="0" fontId="49" fillId="4" borderId="74" xfId="0" applyFont="1" applyFill="1" applyBorder="1" applyAlignment="1" applyProtection="1">
      <alignment horizontal="center" vertical="center" shrinkToFit="1"/>
      <protection locked="0" hidden="1"/>
    </xf>
    <xf numFmtId="0" fontId="49" fillId="7" borderId="75" xfId="0" applyFont="1" applyFill="1" applyBorder="1" applyAlignment="1" applyProtection="1">
      <alignment horizontal="center" vertical="center" shrinkToFit="1"/>
      <protection locked="0" hidden="1"/>
    </xf>
    <xf numFmtId="0" fontId="49" fillId="17" borderId="75" xfId="0" applyFont="1" applyFill="1" applyBorder="1" applyAlignment="1" applyProtection="1">
      <alignment horizontal="center" vertical="center" shrinkToFit="1"/>
      <protection locked="0" hidden="1"/>
    </xf>
    <xf numFmtId="0" fontId="49" fillId="18" borderId="75" xfId="0" applyFont="1" applyFill="1" applyBorder="1" applyAlignment="1" applyProtection="1">
      <alignment horizontal="center" vertical="center" shrinkToFit="1"/>
      <protection locked="0" hidden="1"/>
    </xf>
    <xf numFmtId="0" fontId="49" fillId="3" borderId="86" xfId="0" applyFont="1" applyFill="1" applyBorder="1" applyAlignment="1" applyProtection="1">
      <alignment horizontal="center" vertical="center" shrinkToFit="1"/>
      <protection locked="0" hidden="1"/>
    </xf>
    <xf numFmtId="0" fontId="131" fillId="16" borderId="0" xfId="0" applyFont="1" applyFill="1" applyAlignment="1" applyProtection="1">
      <alignment vertical="center"/>
      <protection locked="0"/>
    </xf>
    <xf numFmtId="0" fontId="143" fillId="0" borderId="0" xfId="0" applyFont="1" applyAlignment="1" applyProtection="1">
      <alignment vertical="center"/>
      <protection hidden="1"/>
    </xf>
    <xf numFmtId="0" fontId="89" fillId="0" borderId="0" xfId="0" applyFont="1" applyAlignment="1" applyProtection="1">
      <protection hidden="1"/>
    </xf>
    <xf numFmtId="0" fontId="96" fillId="16" borderId="0" xfId="0" applyFont="1" applyFill="1" applyAlignment="1" applyProtection="1">
      <alignment horizontal="center" vertical="center"/>
      <protection locked="0"/>
    </xf>
    <xf numFmtId="0" fontId="0" fillId="0" borderId="0" xfId="0" applyFill="1" applyAlignment="1">
      <alignment vertical="center" shrinkToFit="1"/>
    </xf>
    <xf numFmtId="0" fontId="0" fillId="0" borderId="0" xfId="0" applyFill="1" applyAlignment="1">
      <alignment horizontal="left" vertical="center" shrinkToFit="1"/>
    </xf>
    <xf numFmtId="0" fontId="144" fillId="0" borderId="1" xfId="0" applyFont="1" applyBorder="1" applyAlignment="1" applyProtection="1">
      <alignment vertical="center"/>
      <protection locked="0"/>
    </xf>
    <xf numFmtId="194" fontId="138" fillId="16" borderId="0" xfId="0" applyNumberFormat="1" applyFont="1" applyFill="1" applyAlignment="1" applyProtection="1">
      <alignment horizontal="left" vertical="center" shrinkToFit="1"/>
      <protection locked="0"/>
    </xf>
    <xf numFmtId="0" fontId="137" fillId="16" borderId="0" xfId="0" applyFont="1" applyFill="1" applyAlignment="1" applyProtection="1">
      <alignment horizontal="right" vertical="center"/>
      <protection hidden="1"/>
    </xf>
    <xf numFmtId="0" fontId="92" fillId="16" borderId="0" xfId="0" applyFont="1" applyFill="1" applyAlignment="1" applyProtection="1">
      <alignment horizontal="left" vertical="center" shrinkToFit="1"/>
      <protection locked="0"/>
    </xf>
    <xf numFmtId="0" fontId="131" fillId="16" borderId="0" xfId="0" applyFont="1" applyFill="1" applyAlignment="1" applyProtection="1">
      <alignment horizontal="right" vertical="center"/>
      <protection locked="0"/>
    </xf>
    <xf numFmtId="49" fontId="92" fillId="16" borderId="0" xfId="0" applyNumberFormat="1" applyFont="1" applyFill="1" applyAlignment="1" applyProtection="1">
      <alignment horizontal="left" vertical="center" shrinkToFit="1"/>
      <protection locked="0"/>
    </xf>
    <xf numFmtId="194" fontId="92" fillId="16" borderId="0" xfId="0" applyNumberFormat="1" applyFont="1" applyFill="1" applyAlignment="1" applyProtection="1">
      <alignment horizontal="left" vertical="center" shrinkToFit="1"/>
      <protection locked="0"/>
    </xf>
    <xf numFmtId="0" fontId="91" fillId="16" borderId="0" xfId="0" applyFont="1" applyFill="1" applyAlignment="1" applyProtection="1">
      <alignment horizontal="right" vertical="center"/>
      <protection locked="0"/>
    </xf>
    <xf numFmtId="195" fontId="136" fillId="16" borderId="0" xfId="0" applyNumberFormat="1" applyFont="1" applyFill="1" applyAlignment="1" applyProtection="1">
      <alignment horizontal="center" vertical="center" shrinkToFit="1"/>
    </xf>
    <xf numFmtId="2" fontId="56" fillId="2" borderId="3" xfId="0" applyNumberFormat="1" applyFont="1" applyFill="1" applyBorder="1" applyAlignment="1" applyProtection="1">
      <alignment horizontal="center" vertical="center"/>
      <protection hidden="1"/>
    </xf>
    <xf numFmtId="2" fontId="56" fillId="2" borderId="30" xfId="0" applyNumberFormat="1" applyFont="1" applyFill="1" applyBorder="1" applyAlignment="1" applyProtection="1">
      <alignment horizontal="center" vertical="center"/>
      <protection hidden="1"/>
    </xf>
    <xf numFmtId="0" fontId="95" fillId="15" borderId="0" xfId="3" applyFont="1" applyFill="1" applyAlignment="1" applyProtection="1">
      <alignment horizontal="left" vertical="center" shrinkToFit="1"/>
      <protection locked="0"/>
    </xf>
    <xf numFmtId="0" fontId="54" fillId="15" borderId="0" xfId="3" applyFont="1" applyFill="1" applyAlignment="1" applyProtection="1">
      <alignment vertical="center" shrinkToFit="1"/>
      <protection locked="0"/>
    </xf>
    <xf numFmtId="2" fontId="56" fillId="4" borderId="3" xfId="0" applyNumberFormat="1" applyFont="1" applyFill="1" applyBorder="1" applyAlignment="1" applyProtection="1">
      <alignment horizontal="center" vertical="center"/>
      <protection hidden="1"/>
    </xf>
    <xf numFmtId="2" fontId="56" fillId="4" borderId="30" xfId="0" applyNumberFormat="1" applyFont="1" applyFill="1" applyBorder="1" applyAlignment="1" applyProtection="1">
      <alignment horizontal="center" vertical="center"/>
      <protection hidden="1"/>
    </xf>
    <xf numFmtId="2" fontId="94" fillId="7" borderId="3" xfId="0" applyNumberFormat="1" applyFont="1" applyFill="1" applyBorder="1" applyAlignment="1" applyProtection="1">
      <alignment horizontal="center" vertical="center"/>
      <protection hidden="1"/>
    </xf>
    <xf numFmtId="2" fontId="94" fillId="7" borderId="51" xfId="0" applyNumberFormat="1" applyFont="1" applyFill="1" applyBorder="1" applyAlignment="1" applyProtection="1">
      <alignment horizontal="center" vertical="center"/>
      <protection hidden="1"/>
    </xf>
    <xf numFmtId="0" fontId="55" fillId="20" borderId="104" xfId="0" applyFont="1" applyFill="1" applyBorder="1" applyAlignment="1" applyProtection="1">
      <alignment horizontal="center" vertical="center"/>
      <protection hidden="1"/>
    </xf>
    <xf numFmtId="0" fontId="55" fillId="20" borderId="29" xfId="0" applyFont="1" applyFill="1" applyBorder="1" applyAlignment="1" applyProtection="1">
      <alignment horizontal="center" vertical="center"/>
      <protection hidden="1"/>
    </xf>
    <xf numFmtId="0" fontId="55" fillId="20" borderId="8" xfId="0" applyFont="1" applyFill="1" applyBorder="1" applyAlignment="1" applyProtection="1">
      <alignment horizontal="center" vertical="center"/>
      <protection hidden="1"/>
    </xf>
    <xf numFmtId="0" fontId="94" fillId="6" borderId="104" xfId="0" applyFont="1" applyFill="1" applyBorder="1" applyAlignment="1" applyProtection="1">
      <alignment horizontal="center" vertical="center" shrinkToFit="1"/>
      <protection hidden="1"/>
    </xf>
    <xf numFmtId="0" fontId="94" fillId="6" borderId="29" xfId="0" applyFont="1" applyFill="1" applyBorder="1" applyAlignment="1" applyProtection="1">
      <alignment horizontal="center" vertical="center" shrinkToFit="1"/>
      <protection hidden="1"/>
    </xf>
    <xf numFmtId="0" fontId="94" fillId="6" borderId="8" xfId="0" applyFont="1" applyFill="1" applyBorder="1" applyAlignment="1" applyProtection="1">
      <alignment horizontal="center" vertical="center" shrinkToFit="1"/>
      <protection hidden="1"/>
    </xf>
    <xf numFmtId="0" fontId="64" fillId="36" borderId="4" xfId="0" applyFont="1" applyFill="1" applyBorder="1" applyAlignment="1" applyProtection="1">
      <alignment horizontal="left" vertical="center" indent="4" shrinkToFit="1"/>
    </xf>
    <xf numFmtId="0" fontId="64" fillId="36" borderId="0" xfId="0" applyFont="1" applyFill="1" applyBorder="1" applyAlignment="1" applyProtection="1">
      <alignment horizontal="left" vertical="center" indent="4" shrinkToFit="1"/>
    </xf>
    <xf numFmtId="0" fontId="51" fillId="5" borderId="104" xfId="0" applyFont="1" applyFill="1" applyBorder="1" applyAlignment="1" applyProtection="1">
      <alignment horizontal="center" vertical="center"/>
    </xf>
    <xf numFmtId="0" fontId="51" fillId="5" borderId="29" xfId="0" applyFont="1" applyFill="1" applyBorder="1" applyAlignment="1" applyProtection="1">
      <alignment horizontal="center" vertical="center"/>
    </xf>
    <xf numFmtId="0" fontId="51" fillId="5" borderId="8" xfId="0" applyFont="1" applyFill="1" applyBorder="1" applyAlignment="1" applyProtection="1">
      <alignment horizontal="center" vertical="center"/>
    </xf>
    <xf numFmtId="0" fontId="71" fillId="36" borderId="4" xfId="0" applyFont="1" applyFill="1" applyBorder="1" applyAlignment="1" applyProtection="1">
      <alignment horizontal="center" shrinkToFit="1"/>
      <protection locked="0"/>
    </xf>
    <xf numFmtId="0" fontId="71" fillId="36" borderId="0" xfId="0" applyFont="1" applyFill="1" applyBorder="1" applyAlignment="1" applyProtection="1">
      <alignment horizontal="center" shrinkToFit="1"/>
      <protection locked="0"/>
    </xf>
    <xf numFmtId="0" fontId="71" fillId="36" borderId="7" xfId="0" applyFont="1" applyFill="1" applyBorder="1" applyAlignment="1" applyProtection="1">
      <alignment horizontal="center" shrinkToFit="1"/>
      <protection locked="0"/>
    </xf>
    <xf numFmtId="0" fontId="63" fillId="4" borderId="4" xfId="0" applyFont="1" applyFill="1" applyBorder="1" applyAlignment="1" applyProtection="1">
      <alignment horizontal="center" vertical="center" shrinkToFit="1"/>
    </xf>
    <xf numFmtId="0" fontId="63" fillId="4" borderId="0" xfId="0" applyFont="1" applyFill="1" applyBorder="1" applyAlignment="1" applyProtection="1">
      <alignment horizontal="center" vertical="center" shrinkToFit="1"/>
    </xf>
    <xf numFmtId="0" fontId="63" fillId="4" borderId="7" xfId="0" applyFont="1" applyFill="1" applyBorder="1" applyAlignment="1" applyProtection="1">
      <alignment horizontal="center" vertical="center" shrinkToFit="1"/>
    </xf>
    <xf numFmtId="0" fontId="96" fillId="3" borderId="104" xfId="0" applyFont="1" applyFill="1" applyBorder="1" applyAlignment="1" applyProtection="1">
      <alignment horizontal="center" vertical="center" shrinkToFit="1"/>
      <protection hidden="1"/>
    </xf>
    <xf numFmtId="0" fontId="96" fillId="3" borderId="29" xfId="0" applyFont="1" applyFill="1" applyBorder="1" applyAlignment="1" applyProtection="1">
      <alignment horizontal="center" vertical="center" shrinkToFit="1"/>
      <protection hidden="1"/>
    </xf>
    <xf numFmtId="0" fontId="96" fillId="3" borderId="8" xfId="0" applyFont="1" applyFill="1" applyBorder="1" applyAlignment="1" applyProtection="1">
      <alignment horizontal="center" vertical="center" shrinkToFit="1"/>
      <protection hidden="1"/>
    </xf>
    <xf numFmtId="0" fontId="56" fillId="6" borderId="104" xfId="0" applyFont="1" applyFill="1" applyBorder="1" applyAlignment="1" applyProtection="1">
      <alignment horizontal="center" vertical="center" shrinkToFit="1"/>
      <protection hidden="1"/>
    </xf>
    <xf numFmtId="0" fontId="56" fillId="6" borderId="29" xfId="0" applyFont="1" applyFill="1" applyBorder="1" applyAlignment="1" applyProtection="1">
      <alignment horizontal="center" vertical="center" shrinkToFit="1"/>
      <protection hidden="1"/>
    </xf>
    <xf numFmtId="0" fontId="56" fillId="6" borderId="8" xfId="0" applyFont="1" applyFill="1" applyBorder="1" applyAlignment="1" applyProtection="1">
      <alignment horizontal="center" vertical="center" shrinkToFit="1"/>
      <protection hidden="1"/>
    </xf>
    <xf numFmtId="0" fontId="70" fillId="3" borderId="0" xfId="0" applyFont="1" applyFill="1" applyBorder="1" applyAlignment="1" applyProtection="1">
      <alignment horizontal="center"/>
      <protection hidden="1"/>
    </xf>
    <xf numFmtId="0" fontId="64" fillId="4" borderId="4" xfId="0" applyFont="1" applyFill="1" applyBorder="1" applyAlignment="1" applyProtection="1">
      <alignment horizontal="left" vertical="center" indent="5" shrinkToFit="1"/>
      <protection hidden="1"/>
    </xf>
    <xf numFmtId="0" fontId="64" fillId="4" borderId="0" xfId="0" applyFont="1" applyFill="1" applyBorder="1" applyAlignment="1" applyProtection="1">
      <alignment horizontal="left" vertical="center" indent="5" shrinkToFit="1"/>
      <protection hidden="1"/>
    </xf>
    <xf numFmtId="49" fontId="64" fillId="15" borderId="32" xfId="0" applyNumberFormat="1" applyFont="1" applyFill="1" applyBorder="1" applyAlignment="1" applyProtection="1">
      <alignment horizontal="left" shrinkToFit="1"/>
      <protection locked="0"/>
    </xf>
    <xf numFmtId="49" fontId="64" fillId="15" borderId="5" xfId="0" applyNumberFormat="1" applyFont="1" applyFill="1" applyBorder="1" applyAlignment="1" applyProtection="1">
      <alignment horizontal="left" shrinkToFit="1"/>
      <protection locked="0"/>
    </xf>
    <xf numFmtId="0" fontId="92" fillId="0" borderId="0" xfId="0" applyFont="1" applyAlignment="1" applyProtection="1">
      <alignment horizontal="left" vertical="center" shrinkToFit="1"/>
      <protection locked="0"/>
    </xf>
    <xf numFmtId="0" fontId="56" fillId="4" borderId="3" xfId="0" applyFont="1" applyFill="1" applyBorder="1" applyAlignment="1" applyProtection="1">
      <alignment horizontal="center" vertical="center"/>
      <protection hidden="1"/>
    </xf>
    <xf numFmtId="0" fontId="56" fillId="4" borderId="30" xfId="0" applyFont="1" applyFill="1" applyBorder="1" applyAlignment="1" applyProtection="1">
      <alignment horizontal="center" vertical="center"/>
      <protection hidden="1"/>
    </xf>
    <xf numFmtId="0" fontId="56" fillId="7" borderId="3" xfId="0" applyFont="1" applyFill="1" applyBorder="1" applyAlignment="1" applyProtection="1">
      <alignment horizontal="center" vertical="center"/>
      <protection hidden="1"/>
    </xf>
    <xf numFmtId="0" fontId="56" fillId="7" borderId="51" xfId="0" applyFont="1" applyFill="1" applyBorder="1" applyAlignment="1" applyProtection="1">
      <alignment horizontal="center" vertical="center"/>
      <protection hidden="1"/>
    </xf>
    <xf numFmtId="0" fontId="56" fillId="2" borderId="3" xfId="0" applyFont="1" applyFill="1" applyBorder="1" applyAlignment="1" applyProtection="1">
      <alignment horizontal="center" vertical="center"/>
      <protection hidden="1"/>
    </xf>
    <xf numFmtId="0" fontId="56" fillId="2" borderId="30" xfId="0" applyFont="1" applyFill="1" applyBorder="1" applyAlignment="1" applyProtection="1">
      <alignment horizontal="center" vertical="center"/>
      <protection hidden="1"/>
    </xf>
    <xf numFmtId="0" fontId="76" fillId="0" borderId="0" xfId="0" applyFont="1" applyAlignment="1" applyProtection="1">
      <alignment horizontal="left" vertical="center" shrinkToFit="1"/>
      <protection hidden="1"/>
    </xf>
    <xf numFmtId="0" fontId="135" fillId="0" borderId="54" xfId="0" applyFont="1" applyBorder="1" applyAlignment="1">
      <alignment horizontal="center" vertical="center"/>
    </xf>
    <xf numFmtId="0" fontId="93" fillId="2" borderId="0" xfId="0" applyFont="1" applyFill="1" applyAlignment="1" applyProtection="1">
      <alignment horizontal="right" vertical="center"/>
      <protection hidden="1"/>
    </xf>
    <xf numFmtId="0" fontId="95" fillId="0" borderId="0" xfId="0" applyFont="1" applyFill="1" applyAlignment="1" applyProtection="1">
      <alignment horizontal="left" vertical="center" shrinkToFit="1"/>
      <protection hidden="1"/>
    </xf>
    <xf numFmtId="0" fontId="99" fillId="4" borderId="0" xfId="0" applyFont="1" applyFill="1" applyAlignment="1" applyProtection="1">
      <alignment horizontal="center" shrinkToFit="1"/>
      <protection hidden="1"/>
    </xf>
    <xf numFmtId="0" fontId="51" fillId="4" borderId="0" xfId="0" applyFont="1" applyFill="1" applyAlignment="1" applyProtection="1">
      <alignment horizontal="center" shrinkToFit="1"/>
      <protection locked="0"/>
    </xf>
    <xf numFmtId="0" fontId="61" fillId="2" borderId="104" xfId="0" applyFont="1" applyFill="1" applyBorder="1" applyAlignment="1" applyProtection="1">
      <alignment horizontal="center" vertical="center" shrinkToFit="1"/>
    </xf>
    <xf numFmtId="0" fontId="61" fillId="2" borderId="29" xfId="0" applyFont="1" applyFill="1" applyBorder="1" applyAlignment="1" applyProtection="1">
      <alignment horizontal="center" vertical="center" shrinkToFit="1"/>
    </xf>
    <xf numFmtId="0" fontId="61" fillId="2" borderId="8" xfId="0" applyFont="1" applyFill="1" applyBorder="1" applyAlignment="1" applyProtection="1">
      <alignment horizontal="center" vertical="center" shrinkToFit="1"/>
    </xf>
    <xf numFmtId="0" fontId="55" fillId="4" borderId="104" xfId="0" applyFont="1" applyFill="1" applyBorder="1" applyAlignment="1" applyProtection="1">
      <alignment horizontal="center" vertical="center" wrapText="1"/>
    </xf>
    <xf numFmtId="0" fontId="55" fillId="4" borderId="29" xfId="0" applyFont="1" applyFill="1" applyBorder="1" applyAlignment="1" applyProtection="1">
      <alignment horizontal="center" vertical="center" wrapText="1"/>
    </xf>
    <xf numFmtId="0" fontId="55" fillId="4" borderId="8" xfId="0" applyFont="1" applyFill="1" applyBorder="1" applyAlignment="1" applyProtection="1">
      <alignment horizontal="center" vertical="center" wrapText="1"/>
    </xf>
    <xf numFmtId="0" fontId="55" fillId="2" borderId="104" xfId="0" applyFont="1" applyFill="1" applyBorder="1" applyAlignment="1" applyProtection="1">
      <alignment horizontal="center" vertical="center" wrapText="1"/>
    </xf>
    <xf numFmtId="0" fontId="55" fillId="2" borderId="29" xfId="0" applyFont="1" applyFill="1" applyBorder="1" applyAlignment="1" applyProtection="1">
      <alignment horizontal="center" vertical="center" wrapText="1"/>
    </xf>
    <xf numFmtId="0" fontId="55" fillId="2" borderId="8" xfId="0" applyFont="1" applyFill="1" applyBorder="1" applyAlignment="1" applyProtection="1">
      <alignment horizontal="center" vertical="center" wrapText="1"/>
    </xf>
    <xf numFmtId="0" fontId="95" fillId="0" borderId="5" xfId="0" applyFont="1" applyFill="1" applyBorder="1" applyAlignment="1" applyProtection="1">
      <alignment horizontal="left" vertical="center"/>
      <protection locked="0"/>
    </xf>
    <xf numFmtId="0" fontId="66" fillId="15" borderId="0" xfId="0" applyFont="1" applyFill="1" applyAlignment="1" applyProtection="1">
      <alignment horizontal="left" vertical="center" shrinkToFit="1"/>
      <protection locked="0"/>
    </xf>
    <xf numFmtId="0" fontId="51" fillId="0" borderId="0" xfId="0" applyFont="1" applyFill="1" applyAlignment="1" applyProtection="1">
      <alignment horizontal="center"/>
      <protection locked="0"/>
    </xf>
    <xf numFmtId="0" fontId="61" fillId="2" borderId="0" xfId="0" applyFont="1" applyFill="1" applyAlignment="1" applyProtection="1">
      <alignment horizontal="right" vertical="center"/>
    </xf>
    <xf numFmtId="0" fontId="89" fillId="23" borderId="4" xfId="0" applyFont="1" applyFill="1" applyBorder="1" applyAlignment="1" applyProtection="1">
      <alignment horizontal="center" vertical="center"/>
      <protection locked="0" hidden="1"/>
    </xf>
    <xf numFmtId="0" fontId="89" fillId="23" borderId="0" xfId="0" applyFont="1" applyFill="1" applyAlignment="1" applyProtection="1">
      <alignment horizontal="center" vertical="center"/>
      <protection locked="0" hidden="1"/>
    </xf>
    <xf numFmtId="0" fontId="62" fillId="4" borderId="4" xfId="0" applyFont="1" applyFill="1" applyBorder="1" applyAlignment="1" applyProtection="1">
      <alignment horizontal="center" vertical="center"/>
      <protection locked="0" hidden="1"/>
    </xf>
    <xf numFmtId="0" fontId="62" fillId="4" borderId="0" xfId="0" applyFont="1" applyFill="1" applyAlignment="1" applyProtection="1">
      <alignment horizontal="center" vertical="center"/>
      <protection locked="0" hidden="1"/>
    </xf>
    <xf numFmtId="0" fontId="50" fillId="4" borderId="3" xfId="0" applyFont="1" applyFill="1" applyBorder="1" applyAlignment="1" applyProtection="1">
      <alignment horizontal="center" vertical="center"/>
      <protection locked="0" hidden="1"/>
    </xf>
    <xf numFmtId="0" fontId="50" fillId="4" borderId="51" xfId="0" applyFont="1" applyFill="1" applyBorder="1" applyAlignment="1" applyProtection="1">
      <alignment horizontal="center" vertical="center"/>
      <protection locked="0" hidden="1"/>
    </xf>
    <xf numFmtId="0" fontId="50" fillId="4" borderId="30" xfId="0" applyFont="1" applyFill="1" applyBorder="1" applyAlignment="1" applyProtection="1">
      <alignment horizontal="center" vertical="center"/>
      <protection locked="0" hidden="1"/>
    </xf>
    <xf numFmtId="0" fontId="125" fillId="31" borderId="3" xfId="0" applyFont="1" applyFill="1" applyBorder="1" applyAlignment="1" applyProtection="1">
      <alignment horizontal="center" vertical="center" textRotation="90"/>
      <protection locked="0" hidden="1"/>
    </xf>
    <xf numFmtId="0" fontId="125" fillId="31" borderId="51" xfId="0" applyFont="1" applyFill="1" applyBorder="1" applyAlignment="1" applyProtection="1">
      <alignment horizontal="center" vertical="center" textRotation="90"/>
      <protection locked="0" hidden="1"/>
    </xf>
    <xf numFmtId="49" fontId="48" fillId="4" borderId="55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7" xfId="0" applyNumberFormat="1" applyFont="1" applyFill="1" applyBorder="1" applyAlignment="1" applyProtection="1">
      <alignment horizontal="center" vertical="center" textRotation="90" shrinkToFit="1"/>
      <protection locked="0"/>
    </xf>
    <xf numFmtId="49" fontId="48" fillId="4" borderId="6" xfId="0" applyNumberFormat="1" applyFont="1" applyFill="1" applyBorder="1" applyAlignment="1" applyProtection="1">
      <alignment horizontal="center" vertical="center" textRotation="90" shrinkToFit="1"/>
      <protection locked="0"/>
    </xf>
    <xf numFmtId="49" fontId="62" fillId="3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8" xfId="0" applyNumberFormat="1" applyFont="1" applyFill="1" applyBorder="1" applyAlignment="1" applyProtection="1">
      <alignment horizontal="center" vertical="center" shrinkToFit="1"/>
      <protection locked="0"/>
    </xf>
    <xf numFmtId="49" fontId="69" fillId="8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0" borderId="51" xfId="0" applyFont="1" applyBorder="1" applyAlignment="1">
      <alignment shrinkToFit="1"/>
    </xf>
    <xf numFmtId="0" fontId="49" fillId="0" borderId="30" xfId="0" applyFont="1" applyBorder="1" applyAlignment="1">
      <alignment shrinkToFit="1"/>
    </xf>
    <xf numFmtId="49" fontId="69" fillId="2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49" fontId="69" fillId="2" borderId="3" xfId="0" applyNumberFormat="1" applyFont="1" applyFill="1" applyBorder="1" applyAlignment="1" applyProtection="1">
      <alignment horizontal="center" vertical="center" textRotation="90"/>
      <protection hidden="1"/>
    </xf>
    <xf numFmtId="49" fontId="69" fillId="2" borderId="30" xfId="0" applyNumberFormat="1" applyFont="1" applyFill="1" applyBorder="1" applyAlignment="1" applyProtection="1">
      <alignment horizontal="center" vertical="center" textRotation="90"/>
      <protection hidden="1"/>
    </xf>
    <xf numFmtId="0" fontId="70" fillId="5" borderId="3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51" xfId="0" applyFont="1" applyFill="1" applyBorder="1" applyAlignment="1" applyProtection="1">
      <alignment horizontal="center" vertical="center" textRotation="90" shrinkToFit="1"/>
      <protection hidden="1"/>
    </xf>
    <xf numFmtId="0" fontId="70" fillId="5" borderId="30" xfId="0" applyFont="1" applyFill="1" applyBorder="1" applyAlignment="1" applyProtection="1">
      <alignment horizontal="center" vertical="center" textRotation="90" shrinkToFit="1"/>
      <protection hidden="1"/>
    </xf>
    <xf numFmtId="0" fontId="62" fillId="4" borderId="104" xfId="0" applyFont="1" applyFill="1" applyBorder="1" applyAlignment="1" applyProtection="1">
      <alignment horizontal="center" vertical="center"/>
      <protection locked="0"/>
    </xf>
    <xf numFmtId="0" fontId="62" fillId="4" borderId="29" xfId="0" applyFont="1" applyFill="1" applyBorder="1" applyAlignment="1" applyProtection="1">
      <alignment horizontal="center" vertical="center"/>
      <protection locked="0"/>
    </xf>
    <xf numFmtId="0" fontId="62" fillId="4" borderId="8" xfId="0" applyFont="1" applyFill="1" applyBorder="1" applyAlignment="1" applyProtection="1">
      <alignment horizontal="center" vertical="center"/>
      <protection locked="0"/>
    </xf>
    <xf numFmtId="0" fontId="76" fillId="2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0" fontId="76" fillId="2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49" fontId="86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86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55" fillId="5" borderId="3" xfId="0" applyFont="1" applyFill="1" applyBorder="1" applyAlignment="1" applyProtection="1">
      <alignment horizontal="center" vertical="center" textRotation="90" wrapText="1"/>
      <protection hidden="1"/>
    </xf>
    <xf numFmtId="0" fontId="55" fillId="5" borderId="51" xfId="0" applyFont="1" applyFill="1" applyBorder="1" applyAlignment="1" applyProtection="1">
      <alignment horizontal="center" vertical="center" textRotation="90" wrapText="1"/>
      <protection hidden="1"/>
    </xf>
    <xf numFmtId="1" fontId="50" fillId="6" borderId="5" xfId="0" applyNumberFormat="1" applyFont="1" applyFill="1" applyBorder="1" applyAlignment="1" applyProtection="1">
      <alignment horizontal="center" vertical="center"/>
      <protection hidden="1"/>
    </xf>
    <xf numFmtId="0" fontId="62" fillId="4" borderId="31" xfId="0" applyFont="1" applyFill="1" applyBorder="1" applyAlignment="1" applyProtection="1">
      <alignment horizontal="center" vertical="center"/>
      <protection locked="0"/>
    </xf>
    <xf numFmtId="0" fontId="62" fillId="4" borderId="54" xfId="0" applyFont="1" applyFill="1" applyBorder="1" applyAlignment="1" applyProtection="1">
      <alignment horizontal="center" vertical="center"/>
      <protection locked="0"/>
    </xf>
    <xf numFmtId="0" fontId="62" fillId="4" borderId="55" xfId="0" applyFont="1" applyFill="1" applyBorder="1" applyAlignment="1" applyProtection="1">
      <alignment horizontal="center" vertical="center"/>
      <protection locked="0"/>
    </xf>
    <xf numFmtId="0" fontId="51" fillId="6" borderId="5" xfId="0" applyFont="1" applyFill="1" applyBorder="1" applyAlignment="1" applyProtection="1">
      <alignment horizontal="right" vertical="center" indent="1" shrinkToFit="1"/>
      <protection hidden="1"/>
    </xf>
    <xf numFmtId="0" fontId="63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hidden="1"/>
    </xf>
    <xf numFmtId="49" fontId="62" fillId="3" borderId="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62" fillId="2" borderId="3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51" xfId="0" applyNumberFormat="1" applyFont="1" applyFill="1" applyBorder="1" applyAlignment="1" applyProtection="1">
      <alignment horizontal="center" vertical="center" wrapText="1" shrinkToFit="1"/>
      <protection locked="0" hidden="1"/>
    </xf>
    <xf numFmtId="49" fontId="62" fillId="2" borderId="30" xfId="0" applyNumberFormat="1" applyFont="1" applyFill="1" applyBorder="1" applyAlignment="1" applyProtection="1">
      <alignment horizontal="center" vertical="center" wrapText="1" shrinkToFit="1"/>
      <protection locked="0"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70" fillId="5" borderId="3" xfId="0" applyFont="1" applyFill="1" applyBorder="1" applyAlignment="1" applyProtection="1">
      <alignment horizontal="center" vertical="center" textRotation="90"/>
      <protection hidden="1"/>
    </xf>
    <xf numFmtId="0" fontId="70" fillId="5" borderId="51" xfId="0" applyFont="1" applyFill="1" applyBorder="1" applyAlignment="1" applyProtection="1">
      <alignment horizontal="center" vertical="center" textRotation="90"/>
      <protection hidden="1"/>
    </xf>
    <xf numFmtId="0" fontId="70" fillId="5" borderId="30" xfId="0" applyFont="1" applyFill="1" applyBorder="1" applyAlignment="1" applyProtection="1">
      <alignment horizontal="center" vertical="center" textRotation="90"/>
      <protection hidden="1"/>
    </xf>
    <xf numFmtId="0" fontId="62" fillId="3" borderId="104" xfId="0" applyFont="1" applyFill="1" applyBorder="1" applyAlignment="1" applyProtection="1">
      <alignment horizontal="center" vertical="center"/>
      <protection locked="0"/>
    </xf>
    <xf numFmtId="0" fontId="62" fillId="3" borderId="29" xfId="0" applyFont="1" applyFill="1" applyBorder="1" applyAlignment="1" applyProtection="1">
      <alignment horizontal="center" vertical="center"/>
      <protection locked="0"/>
    </xf>
    <xf numFmtId="0" fontId="62" fillId="3" borderId="8" xfId="0" applyFont="1" applyFill="1" applyBorder="1" applyAlignment="1" applyProtection="1">
      <alignment horizontal="center" vertical="center"/>
      <protection locked="0"/>
    </xf>
    <xf numFmtId="0" fontId="62" fillId="3" borderId="31" xfId="0" applyFont="1" applyFill="1" applyBorder="1" applyAlignment="1" applyProtection="1">
      <alignment horizontal="center" vertical="center"/>
      <protection locked="0"/>
    </xf>
    <xf numFmtId="0" fontId="62" fillId="3" borderId="54" xfId="0" applyFont="1" applyFill="1" applyBorder="1" applyAlignment="1" applyProtection="1">
      <alignment horizontal="center" vertical="center"/>
      <protection locked="0"/>
    </xf>
    <xf numFmtId="0" fontId="62" fillId="3" borderId="55" xfId="0" applyFont="1" applyFill="1" applyBorder="1" applyAlignment="1" applyProtection="1">
      <alignment horizontal="center" vertical="center"/>
      <protection locked="0"/>
    </xf>
    <xf numFmtId="1" fontId="51" fillId="6" borderId="5" xfId="0" applyNumberFormat="1" applyFont="1" applyFill="1" applyBorder="1" applyAlignment="1" applyProtection="1">
      <alignment horizontal="center" vertical="center"/>
      <protection hidden="1"/>
    </xf>
    <xf numFmtId="0" fontId="100" fillId="6" borderId="5" xfId="0" applyFont="1" applyFill="1" applyBorder="1" applyAlignment="1" applyProtection="1">
      <alignment horizontal="center" vertical="center"/>
      <protection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locked="0" hidden="1"/>
    </xf>
    <xf numFmtId="49" fontId="48" fillId="17" borderId="112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48" fillId="17" borderId="63" xfId="0" applyNumberFormat="1" applyFont="1" applyFill="1" applyBorder="1" applyAlignment="1" applyProtection="1">
      <alignment horizontal="center" vertical="center" textRotation="90" shrinkToFit="1"/>
      <protection locked="0" hidden="1"/>
    </xf>
    <xf numFmtId="49" fontId="48" fillId="17" borderId="112" xfId="0" applyNumberFormat="1" applyFont="1" applyFill="1" applyBorder="1" applyAlignment="1" applyProtection="1">
      <alignment horizontal="center" vertical="center" textRotation="90"/>
      <protection hidden="1"/>
    </xf>
    <xf numFmtId="49" fontId="48" fillId="17" borderId="63" xfId="0" applyNumberFormat="1" applyFont="1" applyFill="1" applyBorder="1" applyAlignment="1" applyProtection="1">
      <alignment horizontal="center" vertical="center" textRotation="90"/>
      <protection hidden="1"/>
    </xf>
    <xf numFmtId="49" fontId="62" fillId="4" borderId="104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29" xfId="0" applyNumberFormat="1" applyFont="1" applyFill="1" applyBorder="1" applyAlignment="1" applyProtection="1">
      <alignment horizontal="center" vertical="center" shrinkToFit="1"/>
      <protection locked="0"/>
    </xf>
    <xf numFmtId="49" fontId="62" fillId="4" borderId="8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31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4" xfId="0" applyNumberFormat="1" applyFont="1" applyFill="1" applyBorder="1" applyAlignment="1" applyProtection="1">
      <alignment horizontal="center" vertical="center" shrinkToFit="1"/>
      <protection locked="0"/>
    </xf>
    <xf numFmtId="49" fontId="62" fillId="3" borderId="55" xfId="0" applyNumberFormat="1" applyFont="1" applyFill="1" applyBorder="1" applyAlignment="1" applyProtection="1">
      <alignment horizontal="center" vertical="center" shrinkToFit="1"/>
      <protection locked="0"/>
    </xf>
    <xf numFmtId="0" fontId="67" fillId="3" borderId="3" xfId="0" applyFont="1" applyFill="1" applyBorder="1" applyAlignment="1" applyProtection="1">
      <alignment horizontal="center" vertical="center" textRotation="90"/>
      <protection hidden="1"/>
    </xf>
    <xf numFmtId="0" fontId="67" fillId="3" borderId="51" xfId="0" applyFont="1" applyFill="1" applyBorder="1" applyAlignment="1" applyProtection="1">
      <alignment horizontal="center" vertical="center" textRotation="90"/>
      <protection hidden="1"/>
    </xf>
    <xf numFmtId="0" fontId="67" fillId="3" borderId="30" xfId="0" applyFont="1" applyFill="1" applyBorder="1" applyAlignment="1" applyProtection="1">
      <alignment horizontal="center" vertical="center" textRotation="90"/>
      <protection hidden="1"/>
    </xf>
    <xf numFmtId="0" fontId="55" fillId="2" borderId="2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37" xfId="0" applyNumberFormat="1" applyFont="1" applyFill="1" applyBorder="1" applyAlignment="1" applyProtection="1">
      <alignment horizontal="center" vertical="center" textRotation="90" shrinkToFit="1"/>
      <protection hidden="1"/>
    </xf>
    <xf numFmtId="0" fontId="49" fillId="6" borderId="5" xfId="0" applyFont="1" applyFill="1" applyBorder="1" applyAlignment="1" applyProtection="1">
      <alignment horizontal="center" shrinkToFit="1"/>
      <protection locked="0"/>
    </xf>
    <xf numFmtId="0" fontId="49" fillId="6" borderId="6" xfId="0" applyFont="1" applyFill="1" applyBorder="1" applyAlignment="1" applyProtection="1">
      <alignment horizontal="center" shrinkToFit="1"/>
      <protection locked="0"/>
    </xf>
    <xf numFmtId="0" fontId="124" fillId="22" borderId="55" xfId="0" applyFont="1" applyFill="1" applyBorder="1" applyAlignment="1" applyProtection="1">
      <alignment horizontal="center" vertical="center" textRotation="90"/>
      <protection locked="0" hidden="1"/>
    </xf>
    <xf numFmtId="0" fontId="124" fillId="22" borderId="7" xfId="0" applyFont="1" applyFill="1" applyBorder="1" applyAlignment="1" applyProtection="1">
      <alignment horizontal="center" vertical="center" textRotation="90"/>
      <protection locked="0" hidden="1"/>
    </xf>
    <xf numFmtId="0" fontId="124" fillId="22" borderId="3" xfId="0" applyFont="1" applyFill="1" applyBorder="1" applyAlignment="1" applyProtection="1">
      <alignment horizontal="center" vertical="center" textRotation="90"/>
      <protection locked="0" hidden="1"/>
    </xf>
    <xf numFmtId="0" fontId="124" fillId="22" borderId="51" xfId="0" applyFont="1" applyFill="1" applyBorder="1" applyAlignment="1" applyProtection="1">
      <alignment horizontal="center" vertical="center" textRotation="90"/>
      <protection locked="0" hidden="1"/>
    </xf>
    <xf numFmtId="49" fontId="62" fillId="4" borderId="54" xfId="0" applyNumberFormat="1" applyFont="1" applyFill="1" applyBorder="1" applyAlignment="1" applyProtection="1">
      <alignment horizontal="center" vertical="center" shrinkToFit="1"/>
      <protection locked="0"/>
    </xf>
    <xf numFmtId="0" fontId="49" fillId="24" borderId="5" xfId="0" applyFont="1" applyFill="1" applyBorder="1" applyAlignment="1" applyProtection="1">
      <alignment horizontal="left" vertical="center" wrapText="1"/>
      <protection locked="0" hidden="1"/>
    </xf>
    <xf numFmtId="0" fontId="55" fillId="5" borderId="3" xfId="0" applyFont="1" applyFill="1" applyBorder="1" applyAlignment="1" applyProtection="1">
      <alignment horizontal="center" vertical="center" textRotation="90"/>
      <protection hidden="1"/>
    </xf>
    <xf numFmtId="0" fontId="55" fillId="5" borderId="51" xfId="0" applyFont="1" applyFill="1" applyBorder="1" applyAlignment="1" applyProtection="1">
      <alignment horizontal="center" vertical="center" textRotation="90"/>
      <protection hidden="1"/>
    </xf>
    <xf numFmtId="0" fontId="55" fillId="5" borderId="30" xfId="0" applyFont="1" applyFill="1" applyBorder="1" applyAlignment="1" applyProtection="1">
      <alignment horizontal="center" vertical="center" textRotation="90"/>
      <protection hidden="1"/>
    </xf>
    <xf numFmtId="0" fontId="48" fillId="3" borderId="3" xfId="0" applyFont="1" applyFill="1" applyBorder="1" applyAlignment="1" applyProtection="1">
      <alignment horizontal="center" vertical="center" textRotation="90"/>
      <protection locked="0" hidden="1"/>
    </xf>
    <xf numFmtId="0" fontId="48" fillId="3" borderId="51" xfId="0" applyFont="1" applyFill="1" applyBorder="1" applyAlignment="1" applyProtection="1">
      <alignment horizontal="center" vertical="center" textRotation="90"/>
      <protection locked="0" hidden="1"/>
    </xf>
    <xf numFmtId="0" fontId="48" fillId="3" borderId="30" xfId="0" applyFont="1" applyFill="1" applyBorder="1" applyAlignment="1" applyProtection="1">
      <alignment horizontal="center" vertical="center" textRotation="90"/>
      <protection locked="0" hidden="1"/>
    </xf>
    <xf numFmtId="0" fontId="66" fillId="2" borderId="5" xfId="0" applyFont="1" applyFill="1" applyBorder="1" applyAlignment="1" applyProtection="1">
      <alignment horizontal="center" vertical="center"/>
      <protection hidden="1"/>
    </xf>
    <xf numFmtId="0" fontId="63" fillId="6" borderId="3" xfId="0" applyFont="1" applyFill="1" applyBorder="1" applyAlignment="1" applyProtection="1">
      <alignment horizontal="center" vertical="center" textRotation="90"/>
      <protection hidden="1"/>
    </xf>
    <xf numFmtId="0" fontId="63" fillId="6" borderId="51" xfId="0" applyFont="1" applyFill="1" applyBorder="1" applyAlignment="1" applyProtection="1">
      <alignment horizontal="center" vertical="center" textRotation="90"/>
      <protection hidden="1"/>
    </xf>
    <xf numFmtId="0" fontId="63" fillId="6" borderId="30" xfId="0" applyFont="1" applyFill="1" applyBorder="1" applyAlignment="1" applyProtection="1">
      <alignment horizontal="center" vertical="center" textRotation="90"/>
      <protection hidden="1"/>
    </xf>
    <xf numFmtId="49" fontId="70" fillId="4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4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62" fillId="4" borderId="3" xfId="0" applyFont="1" applyFill="1" applyBorder="1" applyAlignment="1" applyProtection="1">
      <alignment horizontal="center" vertical="center" textRotation="90"/>
      <protection hidden="1"/>
    </xf>
    <xf numFmtId="0" fontId="62" fillId="4" borderId="51" xfId="0" applyFont="1" applyFill="1" applyBorder="1" applyAlignment="1" applyProtection="1">
      <alignment horizontal="center" vertical="center" textRotation="90"/>
      <protection hidden="1"/>
    </xf>
    <xf numFmtId="0" fontId="62" fillId="4" borderId="30" xfId="0" applyFont="1" applyFill="1" applyBorder="1" applyAlignment="1" applyProtection="1">
      <alignment horizontal="center" vertical="center" textRotation="90"/>
      <protection hidden="1"/>
    </xf>
    <xf numFmtId="0" fontId="104" fillId="7" borderId="3" xfId="0" applyFont="1" applyFill="1" applyBorder="1" applyAlignment="1" applyProtection="1">
      <alignment horizontal="center" vertical="center" textRotation="90"/>
      <protection hidden="1"/>
    </xf>
    <xf numFmtId="0" fontId="104" fillId="7" borderId="51" xfId="0" applyFont="1" applyFill="1" applyBorder="1" applyAlignment="1" applyProtection="1">
      <alignment horizontal="center" vertical="center" textRotation="90"/>
      <protection hidden="1"/>
    </xf>
    <xf numFmtId="0" fontId="104" fillId="7" borderId="30" xfId="0" applyFont="1" applyFill="1" applyBorder="1" applyAlignment="1" applyProtection="1">
      <alignment horizontal="center" vertical="center" textRotation="90"/>
      <protection hidden="1"/>
    </xf>
    <xf numFmtId="49" fontId="70" fillId="3" borderId="3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51" xfId="0" applyNumberFormat="1" applyFont="1" applyFill="1" applyBorder="1" applyAlignment="1" applyProtection="1">
      <alignment horizontal="center" vertical="center" textRotation="90" shrinkToFit="1"/>
      <protection hidden="1"/>
    </xf>
    <xf numFmtId="49" fontId="70" fillId="3" borderId="30" xfId="0" applyNumberFormat="1" applyFont="1" applyFill="1" applyBorder="1" applyAlignment="1" applyProtection="1">
      <alignment horizontal="center" vertical="center" textRotation="90" shrinkToFit="1"/>
      <protection hidden="1"/>
    </xf>
    <xf numFmtId="0" fontId="86" fillId="4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86" fillId="4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5" fillId="6" borderId="5" xfId="0" applyFont="1" applyFill="1" applyBorder="1" applyAlignment="1" applyProtection="1">
      <alignment horizontal="center" vertical="center" shrinkToFit="1"/>
      <protection locked="0" hidden="1"/>
    </xf>
    <xf numFmtId="0" fontId="55" fillId="2" borderId="5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5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97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76" xfId="0" applyNumberFormat="1" applyFont="1" applyFill="1" applyBorder="1" applyAlignment="1" applyProtection="1">
      <alignment horizontal="center" vertical="center" textRotation="90" shrinkToFit="1"/>
      <protection hidden="1"/>
    </xf>
    <xf numFmtId="0" fontId="55" fillId="2" borderId="8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" xfId="0" applyNumberFormat="1" applyFont="1" applyFill="1" applyBorder="1" applyAlignment="1" applyProtection="1">
      <alignment horizontal="center" vertical="center" textRotation="90" shrinkToFit="1"/>
      <protection hidden="1"/>
    </xf>
    <xf numFmtId="0" fontId="96" fillId="2" borderId="25" xfId="0" applyNumberFormat="1" applyFont="1" applyFill="1" applyBorder="1" applyAlignment="1" applyProtection="1">
      <alignment horizontal="center" vertical="center" textRotation="90" shrinkToFit="1"/>
      <protection hidden="1"/>
    </xf>
    <xf numFmtId="0" fontId="130" fillId="10" borderId="0" xfId="0" applyFont="1" applyFill="1" applyAlignment="1" applyProtection="1">
      <alignment horizontal="center" vertical="center" shrinkToFit="1"/>
      <protection hidden="1"/>
    </xf>
    <xf numFmtId="0" fontId="54" fillId="3" borderId="31" xfId="0" applyFont="1" applyFill="1" applyBorder="1" applyAlignment="1" applyProtection="1">
      <alignment horizontal="center" vertical="center" shrinkToFit="1"/>
      <protection locked="0" hidden="1"/>
    </xf>
    <xf numFmtId="0" fontId="54" fillId="3" borderId="54" xfId="0" applyFont="1" applyFill="1" applyBorder="1" applyAlignment="1" applyProtection="1">
      <alignment horizontal="center" vertical="center" shrinkToFit="1"/>
      <protection locked="0" hidden="1"/>
    </xf>
    <xf numFmtId="0" fontId="54" fillId="3" borderId="55" xfId="0" applyFont="1" applyFill="1" applyBorder="1" applyAlignment="1" applyProtection="1">
      <alignment horizontal="center" vertical="center" shrinkToFit="1"/>
      <protection locked="0" hidden="1"/>
    </xf>
    <xf numFmtId="192" fontId="86" fillId="4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8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5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97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0" fontId="114" fillId="5" borderId="104" xfId="0" applyNumberFormat="1" applyFont="1" applyFill="1" applyBorder="1" applyAlignment="1" applyProtection="1">
      <alignment horizontal="right" vertical="center"/>
    </xf>
    <xf numFmtId="190" fontId="114" fillId="5" borderId="29" xfId="0" applyNumberFormat="1" applyFont="1" applyFill="1" applyBorder="1" applyAlignment="1" applyProtection="1">
      <alignment horizontal="right" vertical="center"/>
    </xf>
    <xf numFmtId="190" fontId="114" fillId="5" borderId="8" xfId="0" applyNumberFormat="1" applyFont="1" applyFill="1" applyBorder="1" applyAlignment="1" applyProtection="1">
      <alignment horizontal="right" vertical="center"/>
    </xf>
    <xf numFmtId="0" fontId="63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63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49" fontId="62" fillId="3" borderId="3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51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49" fontId="62" fillId="3" borderId="30" xfId="0" applyNumberFormat="1" applyFont="1" applyFill="1" applyBorder="1" applyAlignment="1" applyProtection="1">
      <alignment horizontal="center" vertical="center" textRotation="90" wrapText="1" shrinkToFit="1"/>
      <protection locked="0" hidden="1"/>
    </xf>
    <xf numFmtId="0" fontId="70" fillId="3" borderId="55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7" xfId="0" applyFont="1" applyFill="1" applyBorder="1" applyAlignment="1" applyProtection="1">
      <alignment horizontal="center" vertical="center" textRotation="90" shrinkToFit="1"/>
      <protection locked="0" hidden="1"/>
    </xf>
    <xf numFmtId="0" fontId="70" fillId="3" borderId="6" xfId="0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4" xfId="0" applyNumberFormat="1" applyFont="1" applyFill="1" applyBorder="1" applyAlignment="1" applyProtection="1">
      <alignment horizontal="center" vertical="center" textRotation="90" shrinkToFit="1"/>
      <protection locked="0" hidden="1"/>
    </xf>
    <xf numFmtId="44" fontId="86" fillId="6" borderId="5" xfId="2" applyFont="1" applyFill="1" applyBorder="1" applyAlignment="1" applyProtection="1">
      <alignment horizontal="right"/>
      <protection locked="0" hidden="1"/>
    </xf>
    <xf numFmtId="191" fontId="141" fillId="36" borderId="5" xfId="5" applyNumberFormat="1" applyFont="1" applyFill="1" applyBorder="1" applyAlignment="1" applyProtection="1">
      <alignment horizontal="center" shrinkToFit="1"/>
      <protection hidden="1"/>
    </xf>
    <xf numFmtId="0" fontId="57" fillId="8" borderId="104" xfId="0" applyFont="1" applyFill="1" applyBorder="1" applyAlignment="1" applyProtection="1">
      <alignment horizontal="center" vertical="center" shrinkToFit="1"/>
      <protection locked="0" hidden="1"/>
    </xf>
    <xf numFmtId="0" fontId="57" fillId="8" borderId="29" xfId="0" applyFont="1" applyFill="1" applyBorder="1" applyAlignment="1" applyProtection="1">
      <alignment horizontal="center" vertical="center" shrinkToFit="1"/>
      <protection locked="0" hidden="1"/>
    </xf>
    <xf numFmtId="0" fontId="57" fillId="8" borderId="8" xfId="0" applyFont="1" applyFill="1" applyBorder="1" applyAlignment="1" applyProtection="1">
      <alignment horizontal="center" vertical="center" shrinkToFit="1"/>
      <protection locked="0" hidden="1"/>
    </xf>
    <xf numFmtId="192" fontId="86" fillId="4" borderId="10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3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76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72" fillId="3" borderId="113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79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2" fontId="86" fillId="4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17" fillId="4" borderId="5" xfId="0" applyFont="1" applyFill="1" applyBorder="1" applyAlignment="1" applyProtection="1">
      <alignment horizontal="center" vertical="center"/>
      <protection locked="0" hidden="1"/>
    </xf>
    <xf numFmtId="0" fontId="9" fillId="3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9" fillId="3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57" fillId="8" borderId="31" xfId="0" applyFont="1" applyFill="1" applyBorder="1" applyAlignment="1" applyProtection="1">
      <alignment horizontal="center" vertical="center" shrinkToFit="1"/>
      <protection locked="0" hidden="1"/>
    </xf>
    <xf numFmtId="0" fontId="57" fillId="8" borderId="54" xfId="0" applyFont="1" applyFill="1" applyBorder="1" applyAlignment="1" applyProtection="1">
      <alignment horizontal="center" vertical="center" shrinkToFit="1"/>
      <protection locked="0" hidden="1"/>
    </xf>
    <xf numFmtId="0" fontId="57" fillId="8" borderId="55" xfId="0" applyFont="1" applyFill="1" applyBorder="1" applyAlignment="1" applyProtection="1">
      <alignment horizontal="center" vertical="center" shrinkToFit="1"/>
      <protection locked="0" hidden="1"/>
    </xf>
    <xf numFmtId="0" fontId="55" fillId="2" borderId="3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51" xfId="0" applyFont="1" applyFill="1" applyBorder="1" applyAlignment="1" applyProtection="1">
      <alignment horizontal="center" vertical="center" textRotation="90" shrinkToFit="1"/>
      <protection locked="0" hidden="1"/>
    </xf>
    <xf numFmtId="0" fontId="55" fillId="2" borderId="30" xfId="0" applyFont="1" applyFill="1" applyBorder="1" applyAlignment="1" applyProtection="1">
      <alignment horizontal="center" vertical="center" textRotation="90" shrinkToFit="1"/>
      <protection locked="0" hidden="1"/>
    </xf>
    <xf numFmtId="0" fontId="25" fillId="6" borderId="3" xfId="0" applyFont="1" applyFill="1" applyBorder="1" applyAlignment="1" applyProtection="1">
      <alignment horizontal="center" vertical="center"/>
      <protection locked="0" hidden="1"/>
    </xf>
    <xf numFmtId="0" fontId="25" fillId="6" borderId="30" xfId="0" applyFont="1" applyFill="1" applyBorder="1" applyAlignment="1" applyProtection="1">
      <alignment horizontal="center" vertical="center"/>
      <protection locked="0" hidden="1"/>
    </xf>
    <xf numFmtId="0" fontId="46" fillId="8" borderId="54" xfId="0" applyFont="1" applyFill="1" applyBorder="1" applyAlignment="1" applyProtection="1">
      <alignment horizontal="right"/>
      <protection hidden="1"/>
    </xf>
    <xf numFmtId="0" fontId="54" fillId="3" borderId="31" xfId="0" applyFont="1" applyFill="1" applyBorder="1" applyAlignment="1" applyProtection="1">
      <alignment horizontal="center" vertical="center" shrinkToFit="1"/>
      <protection hidden="1"/>
    </xf>
    <xf numFmtId="0" fontId="54" fillId="3" borderId="54" xfId="0" applyFont="1" applyFill="1" applyBorder="1" applyAlignment="1" applyProtection="1">
      <alignment horizontal="center" vertical="center" shrinkToFit="1"/>
      <protection hidden="1"/>
    </xf>
    <xf numFmtId="0" fontId="54" fillId="3" borderId="55" xfId="0" applyFont="1" applyFill="1" applyBorder="1" applyAlignment="1" applyProtection="1">
      <alignment horizontal="center" vertical="center" shrinkToFit="1"/>
      <protection hidden="1"/>
    </xf>
    <xf numFmtId="0" fontId="54" fillId="8" borderId="31" xfId="0" applyFont="1" applyFill="1" applyBorder="1" applyAlignment="1" applyProtection="1">
      <alignment horizontal="center" vertical="center" shrinkToFit="1"/>
      <protection hidden="1"/>
    </xf>
    <xf numFmtId="0" fontId="54" fillId="8" borderId="54" xfId="0" applyFont="1" applyFill="1" applyBorder="1" applyAlignment="1" applyProtection="1">
      <alignment horizontal="center" vertical="center" shrinkToFit="1"/>
      <protection hidden="1"/>
    </xf>
    <xf numFmtId="0" fontId="54" fillId="8" borderId="55" xfId="0" applyFont="1" applyFill="1" applyBorder="1" applyAlignment="1" applyProtection="1">
      <alignment horizontal="center" vertical="center" shrinkToFit="1"/>
      <protection hidden="1"/>
    </xf>
    <xf numFmtId="190" fontId="70" fillId="5" borderId="104" xfId="0" applyNumberFormat="1" applyFont="1" applyFill="1" applyBorder="1" applyAlignment="1" applyProtection="1">
      <alignment horizontal="right" vertical="center"/>
      <protection hidden="1"/>
    </xf>
    <xf numFmtId="190" fontId="70" fillId="5" borderId="29" xfId="0" applyNumberFormat="1" applyFont="1" applyFill="1" applyBorder="1" applyAlignment="1" applyProtection="1">
      <alignment horizontal="right" vertical="center"/>
      <protection hidden="1"/>
    </xf>
    <xf numFmtId="190" fontId="70" fillId="5" borderId="8" xfId="0" applyNumberFormat="1" applyFont="1" applyFill="1" applyBorder="1" applyAlignment="1" applyProtection="1">
      <alignment horizontal="right" vertical="center"/>
      <protection hidden="1"/>
    </xf>
    <xf numFmtId="0" fontId="48" fillId="6" borderId="5" xfId="0" applyFont="1" applyFill="1" applyBorder="1" applyAlignment="1" applyProtection="1">
      <alignment horizontal="center" vertical="center" shrinkToFit="1"/>
      <protection locked="0" hidden="1"/>
    </xf>
    <xf numFmtId="192" fontId="72" fillId="3" borderId="82" xfId="0" applyNumberFormat="1" applyFont="1" applyFill="1" applyBorder="1" applyAlignment="1" applyProtection="1">
      <alignment horizontal="center" vertical="center" textRotation="90" shrinkToFit="1"/>
      <protection locked="0" hidden="1"/>
    </xf>
    <xf numFmtId="191" fontId="142" fillId="36" borderId="104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29" xfId="5" applyNumberFormat="1" applyFont="1" applyFill="1" applyBorder="1" applyAlignment="1" applyProtection="1">
      <alignment horizontal="center" vertical="center" shrinkToFit="1"/>
      <protection hidden="1"/>
    </xf>
    <xf numFmtId="191" fontId="142" fillId="36" borderId="8" xfId="5" applyNumberFormat="1" applyFont="1" applyFill="1" applyBorder="1" applyAlignment="1" applyProtection="1">
      <alignment horizontal="center" vertical="center" shrinkToFit="1"/>
      <protection hidden="1"/>
    </xf>
    <xf numFmtId="191" fontId="70" fillId="22" borderId="104" xfId="0" applyNumberFormat="1" applyFont="1" applyFill="1" applyBorder="1" applyAlignment="1" applyProtection="1">
      <alignment horizontal="center" vertical="center"/>
      <protection locked="0"/>
    </xf>
    <xf numFmtId="191" fontId="70" fillId="22" borderId="29" xfId="0" applyNumberFormat="1" applyFont="1" applyFill="1" applyBorder="1" applyAlignment="1" applyProtection="1">
      <alignment horizontal="center" vertical="center"/>
      <protection locked="0"/>
    </xf>
    <xf numFmtId="0" fontId="57" fillId="8" borderId="31" xfId="0" applyFont="1" applyFill="1" applyBorder="1" applyAlignment="1" applyProtection="1">
      <alignment horizontal="center" vertical="center" shrinkToFit="1"/>
      <protection hidden="1"/>
    </xf>
    <xf numFmtId="0" fontId="57" fillId="8" borderId="54" xfId="0" applyFont="1" applyFill="1" applyBorder="1" applyAlignment="1" applyProtection="1">
      <alignment horizontal="center" vertical="center" shrinkToFit="1"/>
      <protection hidden="1"/>
    </xf>
    <xf numFmtId="0" fontId="57" fillId="8" borderId="55" xfId="0" applyFont="1" applyFill="1" applyBorder="1" applyAlignment="1" applyProtection="1">
      <alignment horizontal="center" vertical="center" shrinkToFit="1"/>
      <protection hidden="1"/>
    </xf>
    <xf numFmtId="0" fontId="140" fillId="26" borderId="104" xfId="5" applyFont="1" applyFill="1" applyBorder="1" applyAlignment="1" applyProtection="1">
      <alignment horizontal="center" vertical="center" shrinkToFit="1"/>
      <protection hidden="1"/>
    </xf>
    <xf numFmtId="0" fontId="140" fillId="26" borderId="8" xfId="5" applyFont="1" applyFill="1" applyBorder="1" applyAlignment="1" applyProtection="1">
      <alignment horizontal="center" vertical="center" shrinkToFit="1"/>
      <protection hidden="1"/>
    </xf>
    <xf numFmtId="0" fontId="49" fillId="6" borderId="5" xfId="0" applyFont="1" applyFill="1" applyBorder="1" applyAlignment="1" applyProtection="1">
      <alignment horizontal="center"/>
      <protection locked="0" hidden="1"/>
    </xf>
    <xf numFmtId="0" fontId="49" fillId="22" borderId="29" xfId="0" applyFont="1" applyFill="1" applyBorder="1" applyAlignment="1" applyProtection="1">
      <alignment horizontal="center" vertical="center"/>
      <protection hidden="1"/>
    </xf>
    <xf numFmtId="0" fontId="49" fillId="22" borderId="8" xfId="0" applyFont="1" applyFill="1" applyBorder="1" applyAlignment="1" applyProtection="1">
      <alignment horizontal="center" vertical="center"/>
      <protection hidden="1"/>
    </xf>
    <xf numFmtId="192" fontId="72" fillId="3" borderId="84" xfId="0" applyNumberFormat="1" applyFont="1" applyFill="1" applyBorder="1" applyAlignment="1" applyProtection="1">
      <alignment horizontal="center" vertical="center" textRotation="90" shrinkToFit="1"/>
      <protection locked="0" hidden="1"/>
    </xf>
    <xf numFmtId="0" fontId="45" fillId="3" borderId="106" xfId="0" applyFont="1" applyFill="1" applyBorder="1" applyAlignment="1" applyProtection="1">
      <alignment horizontal="center" wrapText="1"/>
      <protection hidden="1"/>
    </xf>
    <xf numFmtId="0" fontId="45" fillId="3" borderId="20" xfId="0" applyFont="1" applyFill="1" applyBorder="1" applyAlignment="1" applyProtection="1">
      <alignment horizontal="center"/>
      <protection hidden="1"/>
    </xf>
    <xf numFmtId="0" fontId="19" fillId="15" borderId="0" xfId="0" applyFont="1" applyFill="1" applyAlignment="1" applyProtection="1">
      <alignment horizontal="center"/>
      <protection locked="0"/>
    </xf>
    <xf numFmtId="0" fontId="16" fillId="6" borderId="10" xfId="0" applyFont="1" applyFill="1" applyBorder="1" applyAlignment="1" applyProtection="1">
      <alignment horizontal="center" shrinkToFit="1"/>
      <protection hidden="1"/>
    </xf>
    <xf numFmtId="0" fontId="16" fillId="6" borderId="0" xfId="0" applyFont="1" applyFill="1" applyAlignment="1" applyProtection="1">
      <alignment horizontal="center" shrinkToFit="1"/>
      <protection hidden="1"/>
    </xf>
    <xf numFmtId="0" fontId="36" fillId="0" borderId="39" xfId="0" applyFont="1" applyBorder="1" applyAlignment="1" applyProtection="1">
      <alignment horizontal="center" vertical="center" shrinkToFit="1"/>
      <protection hidden="1"/>
    </xf>
    <xf numFmtId="0" fontId="36" fillId="0" borderId="9" xfId="0" applyFont="1" applyBorder="1" applyAlignment="1" applyProtection="1">
      <alignment horizontal="center" vertical="center" shrinkToFit="1"/>
      <protection hidden="1"/>
    </xf>
    <xf numFmtId="0" fontId="36" fillId="0" borderId="47" xfId="0" applyFont="1" applyBorder="1" applyAlignment="1" applyProtection="1">
      <alignment horizontal="center" vertical="center" shrinkToFit="1"/>
      <protection hidden="1"/>
    </xf>
    <xf numFmtId="0" fontId="79" fillId="5" borderId="3" xfId="0" applyFont="1" applyFill="1" applyBorder="1" applyAlignment="1" applyProtection="1">
      <alignment horizontal="center" vertical="center" textRotation="90" shrinkToFit="1"/>
    </xf>
    <xf numFmtId="0" fontId="79" fillId="5" borderId="51" xfId="0" applyFont="1" applyFill="1" applyBorder="1" applyAlignment="1" applyProtection="1">
      <alignment horizontal="center" vertical="center" textRotation="90" shrinkToFit="1"/>
    </xf>
    <xf numFmtId="0" fontId="79" fillId="5" borderId="30" xfId="0" applyFont="1" applyFill="1" applyBorder="1" applyAlignment="1" applyProtection="1">
      <alignment horizontal="center" vertical="center" textRotation="90" shrinkToFit="1"/>
    </xf>
    <xf numFmtId="0" fontId="79" fillId="3" borderId="3" xfId="0" applyFont="1" applyFill="1" applyBorder="1" applyAlignment="1" applyProtection="1">
      <alignment horizontal="center" vertical="center" textRotation="90" shrinkToFit="1"/>
    </xf>
    <xf numFmtId="0" fontId="79" fillId="3" borderId="51" xfId="0" applyFont="1" applyFill="1" applyBorder="1" applyAlignment="1" applyProtection="1">
      <alignment horizontal="center" vertical="center" textRotation="90" shrinkToFit="1"/>
    </xf>
    <xf numFmtId="0" fontId="79" fillId="3" borderId="30" xfId="0" applyFont="1" applyFill="1" applyBorder="1" applyAlignment="1" applyProtection="1">
      <alignment horizontal="center" vertical="center" textRotation="90" shrinkToFit="1"/>
    </xf>
    <xf numFmtId="0" fontId="56" fillId="6" borderId="31" xfId="0" applyFont="1" applyFill="1" applyBorder="1" applyAlignment="1" applyProtection="1">
      <alignment horizontal="center" vertical="center" textRotation="90" shrinkToFit="1"/>
    </xf>
    <xf numFmtId="0" fontId="56" fillId="6" borderId="4" xfId="0" applyFont="1" applyFill="1" applyBorder="1" applyAlignment="1" applyProtection="1">
      <alignment horizontal="center" vertical="center" textRotation="90" shrinkToFit="1"/>
    </xf>
    <xf numFmtId="0" fontId="56" fillId="6" borderId="32" xfId="0" applyFont="1" applyFill="1" applyBorder="1" applyAlignment="1" applyProtection="1">
      <alignment horizontal="center" vertical="center" textRotation="90" shrinkToFit="1"/>
    </xf>
    <xf numFmtId="0" fontId="70" fillId="2" borderId="3" xfId="0" applyFont="1" applyFill="1" applyBorder="1" applyAlignment="1" applyProtection="1">
      <alignment horizontal="center" vertical="center" textRotation="90" shrinkToFit="1"/>
    </xf>
    <xf numFmtId="0" fontId="70" fillId="2" borderId="30" xfId="0" applyFont="1" applyFill="1" applyBorder="1" applyAlignment="1" applyProtection="1">
      <alignment horizontal="center" vertical="center" textRotation="90" shrinkToFit="1"/>
    </xf>
    <xf numFmtId="0" fontId="57" fillId="13" borderId="3" xfId="0" applyFont="1" applyFill="1" applyBorder="1" applyAlignment="1" applyProtection="1">
      <alignment horizontal="center" vertical="center" textRotation="90" shrinkToFit="1"/>
    </xf>
    <xf numFmtId="0" fontId="57" fillId="13" borderId="30" xfId="0" applyFont="1" applyFill="1" applyBorder="1" applyAlignment="1" applyProtection="1">
      <alignment horizontal="center" vertical="center" textRotation="90" shrinkToFit="1"/>
    </xf>
    <xf numFmtId="0" fontId="63" fillId="4" borderId="3" xfId="0" applyFont="1" applyFill="1" applyBorder="1" applyAlignment="1" applyProtection="1">
      <alignment horizontal="center" vertical="center" textRotation="90" shrinkToFit="1"/>
    </xf>
    <xf numFmtId="0" fontId="63" fillId="4" borderId="51" xfId="0" applyFont="1" applyFill="1" applyBorder="1" applyAlignment="1" applyProtection="1">
      <alignment horizontal="center" vertical="center" textRotation="90" shrinkToFit="1"/>
    </xf>
    <xf numFmtId="0" fontId="63" fillId="4" borderId="30" xfId="0" applyFont="1" applyFill="1" applyBorder="1" applyAlignment="1" applyProtection="1">
      <alignment horizontal="center" vertical="center" textRotation="90" shrinkToFit="1"/>
    </xf>
    <xf numFmtId="0" fontId="63" fillId="3" borderId="3" xfId="0" applyFont="1" applyFill="1" applyBorder="1" applyAlignment="1" applyProtection="1">
      <alignment horizontal="center" vertical="center" textRotation="90" shrinkToFit="1"/>
    </xf>
    <xf numFmtId="0" fontId="63" fillId="3" borderId="51" xfId="0" applyFont="1" applyFill="1" applyBorder="1" applyAlignment="1" applyProtection="1">
      <alignment horizontal="center" vertical="center" textRotation="90" shrinkToFit="1"/>
    </xf>
    <xf numFmtId="0" fontId="63" fillId="3" borderId="30" xfId="0" applyFont="1" applyFill="1" applyBorder="1" applyAlignment="1" applyProtection="1">
      <alignment horizontal="center" vertical="center" textRotation="90" shrinkToFit="1"/>
    </xf>
    <xf numFmtId="0" fontId="70" fillId="8" borderId="3" xfId="0" applyFont="1" applyFill="1" applyBorder="1" applyAlignment="1" applyProtection="1">
      <alignment horizontal="center" vertical="center" textRotation="90" shrinkToFit="1"/>
    </xf>
    <xf numFmtId="0" fontId="70" fillId="8" borderId="51" xfId="0" applyFont="1" applyFill="1" applyBorder="1" applyAlignment="1" applyProtection="1">
      <alignment horizontal="center" vertical="center" textRotation="90" shrinkToFit="1"/>
    </xf>
    <xf numFmtId="0" fontId="70" fillId="8" borderId="30" xfId="0" applyFont="1" applyFill="1" applyBorder="1" applyAlignment="1" applyProtection="1">
      <alignment horizontal="center" vertical="center" textRotation="90" shrinkToFit="1"/>
    </xf>
    <xf numFmtId="0" fontId="86" fillId="3" borderId="3" xfId="0" applyFont="1" applyFill="1" applyBorder="1" applyAlignment="1" applyProtection="1">
      <alignment horizontal="center" vertical="center" textRotation="90" shrinkToFit="1"/>
    </xf>
    <xf numFmtId="0" fontId="86" fillId="3" borderId="30" xfId="0" applyFont="1" applyFill="1" applyBorder="1" applyAlignment="1" applyProtection="1">
      <alignment horizontal="center" vertical="center" textRotation="90" shrinkToFit="1"/>
    </xf>
    <xf numFmtId="0" fontId="86" fillId="6" borderId="3" xfId="0" applyFont="1" applyFill="1" applyBorder="1" applyAlignment="1" applyProtection="1">
      <alignment horizontal="center" vertical="center" textRotation="90" shrinkToFit="1"/>
    </xf>
    <xf numFmtId="0" fontId="86" fillId="6" borderId="30" xfId="0" applyFont="1" applyFill="1" applyBorder="1" applyAlignment="1" applyProtection="1">
      <alignment horizontal="center" vertical="center" textRotation="90" shrinkToFit="1"/>
    </xf>
    <xf numFmtId="0" fontId="61" fillId="3" borderId="0" xfId="0" applyFont="1" applyFill="1" applyAlignment="1" applyProtection="1">
      <alignment horizontal="center" vertical="center" shrinkToFit="1"/>
      <protection hidden="1"/>
    </xf>
    <xf numFmtId="0" fontId="60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center" vertical="center" shrinkToFit="1"/>
      <protection hidden="1"/>
    </xf>
    <xf numFmtId="0" fontId="70" fillId="4" borderId="104" xfId="0" applyFont="1" applyFill="1" applyBorder="1" applyAlignment="1" applyProtection="1">
      <alignment horizontal="center" vertical="center" shrinkToFit="1"/>
    </xf>
    <xf numFmtId="0" fontId="70" fillId="4" borderId="29" xfId="0" applyFont="1" applyFill="1" applyBorder="1" applyAlignment="1" applyProtection="1">
      <alignment horizontal="center" vertical="center" shrinkToFit="1"/>
    </xf>
    <xf numFmtId="0" fontId="70" fillId="4" borderId="8" xfId="0" applyFont="1" applyFill="1" applyBorder="1" applyAlignment="1" applyProtection="1">
      <alignment horizontal="center" vertical="center" shrinkToFit="1"/>
    </xf>
    <xf numFmtId="0" fontId="55" fillId="4" borderId="3" xfId="0" applyFont="1" applyFill="1" applyBorder="1" applyAlignment="1" applyProtection="1">
      <alignment horizontal="center" vertical="center" textRotation="90" shrinkToFit="1"/>
    </xf>
    <xf numFmtId="0" fontId="56" fillId="4" borderId="51" xfId="0" applyFont="1" applyFill="1" applyBorder="1" applyAlignment="1" applyProtection="1">
      <alignment horizontal="center" vertical="center" textRotation="90" shrinkToFit="1"/>
    </xf>
    <xf numFmtId="0" fontId="55" fillId="4" borderId="3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51" xfId="0" applyFont="1" applyFill="1" applyBorder="1" applyAlignment="1" applyProtection="1">
      <alignment horizontal="center" vertical="center" textRotation="90" shrinkToFit="1"/>
      <protection hidden="1"/>
    </xf>
    <xf numFmtId="0" fontId="56" fillId="4" borderId="30" xfId="0" applyFont="1" applyFill="1" applyBorder="1" applyAlignment="1" applyProtection="1">
      <alignment horizontal="center" vertical="center" textRotation="90" shrinkToFit="1"/>
      <protection hidden="1"/>
    </xf>
    <xf numFmtId="0" fontId="56" fillId="8" borderId="3" xfId="0" applyFont="1" applyFill="1" applyBorder="1" applyAlignment="1" applyProtection="1">
      <alignment horizontal="center" vertical="center" textRotation="90"/>
    </xf>
    <xf numFmtId="0" fontId="56" fillId="8" borderId="51" xfId="0" applyFont="1" applyFill="1" applyBorder="1" applyAlignment="1" applyProtection="1">
      <alignment horizontal="center" vertical="center" textRotation="90"/>
    </xf>
    <xf numFmtId="0" fontId="56" fillId="8" borderId="30" xfId="0" applyFont="1" applyFill="1" applyBorder="1" applyAlignment="1" applyProtection="1">
      <alignment horizontal="center" vertical="center" textRotation="90"/>
    </xf>
    <xf numFmtId="0" fontId="58" fillId="3" borderId="0" xfId="0" applyFont="1" applyFill="1" applyAlignment="1" applyProtection="1">
      <alignment horizontal="left" vertical="center" indent="1" shrinkToFit="1"/>
      <protection hidden="1"/>
    </xf>
    <xf numFmtId="0" fontId="70" fillId="6" borderId="55" xfId="0" applyFont="1" applyFill="1" applyBorder="1" applyAlignment="1" applyProtection="1">
      <alignment horizontal="center" vertical="center" textRotation="90" shrinkToFit="1"/>
    </xf>
    <xf numFmtId="0" fontId="70" fillId="6" borderId="7" xfId="0" applyFont="1" applyFill="1" applyBorder="1" applyAlignment="1" applyProtection="1">
      <alignment horizontal="center" vertical="center" textRotation="90" shrinkToFit="1"/>
    </xf>
    <xf numFmtId="0" fontId="70" fillId="4" borderId="3" xfId="0" applyFont="1" applyFill="1" applyBorder="1" applyAlignment="1" applyProtection="1">
      <alignment horizontal="center" vertical="center" textRotation="90" shrinkToFit="1"/>
    </xf>
    <xf numFmtId="0" fontId="70" fillId="4" borderId="51" xfId="0" applyFont="1" applyFill="1" applyBorder="1" applyAlignment="1" applyProtection="1">
      <alignment horizontal="center" vertical="center" textRotation="90" shrinkToFit="1"/>
    </xf>
    <xf numFmtId="0" fontId="70" fillId="4" borderId="30" xfId="0" applyFont="1" applyFill="1" applyBorder="1" applyAlignment="1" applyProtection="1">
      <alignment horizontal="center" vertical="center" textRotation="90" shrinkToFit="1"/>
    </xf>
    <xf numFmtId="0" fontId="86" fillId="13" borderId="105" xfId="0" applyFont="1" applyFill="1" applyBorder="1" applyAlignment="1" applyProtection="1">
      <alignment horizontal="center" vertical="center" textRotation="90" shrinkToFit="1"/>
    </xf>
    <xf numFmtId="0" fontId="86" fillId="13" borderId="115" xfId="0" applyFont="1" applyFill="1" applyBorder="1" applyAlignment="1" applyProtection="1">
      <alignment horizontal="center" vertical="center" textRotation="90" shrinkToFit="1"/>
    </xf>
    <xf numFmtId="0" fontId="54" fillId="3" borderId="0" xfId="0" applyFont="1" applyFill="1" applyAlignment="1" applyProtection="1">
      <alignment horizontal="center" vertical="center" shrinkToFit="1"/>
      <protection hidden="1"/>
    </xf>
    <xf numFmtId="0" fontId="57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center" vertical="center" shrinkToFit="1"/>
      <protection hidden="1"/>
    </xf>
    <xf numFmtId="0" fontId="61" fillId="3" borderId="0" xfId="0" applyFont="1" applyFill="1" applyBorder="1" applyAlignment="1" applyProtection="1">
      <alignment horizontal="center" vertical="center" shrinkToFit="1"/>
      <protection hidden="1"/>
    </xf>
    <xf numFmtId="0" fontId="55" fillId="3" borderId="0" xfId="0" applyFont="1" applyFill="1" applyAlignment="1" applyProtection="1">
      <alignment horizontal="left" vertical="center" indent="1" shrinkToFit="1"/>
      <protection hidden="1"/>
    </xf>
    <xf numFmtId="0" fontId="57" fillId="3" borderId="5" xfId="0" applyFont="1" applyFill="1" applyBorder="1" applyAlignment="1" applyProtection="1">
      <alignment horizontal="right" vertical="center" shrinkToFit="1"/>
      <protection hidden="1"/>
    </xf>
    <xf numFmtId="0" fontId="70" fillId="3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30" xfId="0" applyFont="1" applyFill="1" applyBorder="1" applyAlignment="1" applyProtection="1">
      <alignment horizontal="center" vertical="center" textRotation="90" shrinkToFit="1"/>
      <protection locked="0"/>
    </xf>
    <xf numFmtId="0" fontId="48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48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86" fillId="13" borderId="3" xfId="0" applyFont="1" applyFill="1" applyBorder="1" applyAlignment="1" applyProtection="1">
      <alignment horizontal="center" vertical="center" textRotation="90" shrinkToFit="1"/>
    </xf>
    <xf numFmtId="0" fontId="86" fillId="13" borderId="30" xfId="0" applyFont="1" applyFill="1" applyBorder="1" applyAlignment="1" applyProtection="1">
      <alignment horizontal="center" vertical="center" textRotation="90" shrinkToFit="1"/>
    </xf>
    <xf numFmtId="0" fontId="70" fillId="13" borderId="105" xfId="0" applyFont="1" applyFill="1" applyBorder="1" applyAlignment="1" applyProtection="1">
      <alignment horizontal="center" vertical="center" textRotation="90" shrinkToFit="1"/>
    </xf>
    <xf numFmtId="0" fontId="70" fillId="13" borderId="115" xfId="0" applyFont="1" applyFill="1" applyBorder="1" applyAlignment="1" applyProtection="1">
      <alignment horizontal="center" vertical="center" textRotation="90" shrinkToFit="1"/>
    </xf>
    <xf numFmtId="0" fontId="70" fillId="6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6" borderId="30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" xfId="0" applyFont="1" applyFill="1" applyBorder="1" applyAlignment="1" applyProtection="1">
      <alignment horizontal="center" vertical="center" textRotation="90" shrinkToFit="1"/>
      <protection locked="0"/>
    </xf>
    <xf numFmtId="0" fontId="70" fillId="2" borderId="30" xfId="0" applyFont="1" applyFill="1" applyBorder="1" applyAlignment="1" applyProtection="1">
      <alignment horizontal="center" vertical="center" textRotation="90" shrinkToFit="1"/>
      <protection locked="0"/>
    </xf>
    <xf numFmtId="0" fontId="57" fillId="13" borderId="105" xfId="0" applyFont="1" applyFill="1" applyBorder="1" applyAlignment="1" applyProtection="1">
      <alignment horizontal="center" vertical="center" textRotation="90" shrinkToFit="1"/>
    </xf>
    <xf numFmtId="0" fontId="57" fillId="13" borderId="115" xfId="0" applyFont="1" applyFill="1" applyBorder="1" applyAlignment="1" applyProtection="1">
      <alignment horizontal="center" vertical="center" textRotation="90" shrinkToFit="1"/>
    </xf>
    <xf numFmtId="0" fontId="57" fillId="6" borderId="55" xfId="0" applyFont="1" applyFill="1" applyBorder="1" applyAlignment="1" applyProtection="1">
      <alignment horizontal="center" vertical="center" textRotation="90" shrinkToFit="1"/>
    </xf>
    <xf numFmtId="0" fontId="57" fillId="6" borderId="7" xfId="0" applyFont="1" applyFill="1" applyBorder="1" applyAlignment="1" applyProtection="1">
      <alignment horizontal="center" vertical="center" textRotation="90" shrinkToFit="1"/>
    </xf>
    <xf numFmtId="0" fontId="57" fillId="8" borderId="3" xfId="0" applyFont="1" applyFill="1" applyBorder="1" applyAlignment="1" applyProtection="1">
      <alignment horizontal="center" vertical="center" textRotation="90" shrinkToFit="1"/>
    </xf>
    <xf numFmtId="0" fontId="57" fillId="8" borderId="51" xfId="0" applyFont="1" applyFill="1" applyBorder="1" applyAlignment="1" applyProtection="1">
      <alignment horizontal="center" vertical="center" textRotation="90" shrinkToFit="1"/>
    </xf>
    <xf numFmtId="0" fontId="57" fillId="8" borderId="30" xfId="0" applyFont="1" applyFill="1" applyBorder="1" applyAlignment="1" applyProtection="1">
      <alignment horizontal="center" vertical="center" textRotation="90" shrinkToFit="1"/>
    </xf>
    <xf numFmtId="0" fontId="92" fillId="8" borderId="51" xfId="4" applyFont="1" applyFill="1" applyBorder="1" applyAlignment="1" applyProtection="1">
      <alignment horizontal="center" textRotation="90" shrinkToFit="1"/>
      <protection hidden="1"/>
    </xf>
    <xf numFmtId="0" fontId="92" fillId="8" borderId="30" xfId="4" applyFont="1" applyFill="1" applyBorder="1" applyAlignment="1" applyProtection="1">
      <alignment horizontal="center" textRotation="90" shrinkToFit="1"/>
      <protection hidden="1"/>
    </xf>
    <xf numFmtId="0" fontId="54" fillId="9" borderId="51" xfId="4" applyFont="1" applyFill="1" applyBorder="1" applyAlignment="1" applyProtection="1">
      <alignment horizontal="center" vertical="center" textRotation="90" shrinkToFit="1"/>
      <protection hidden="1"/>
    </xf>
    <xf numFmtId="0" fontId="54" fillId="9" borderId="30" xfId="4" applyFont="1" applyFill="1" applyBorder="1" applyAlignment="1" applyProtection="1">
      <alignment horizontal="center" vertical="center" textRotation="90" shrinkToFit="1"/>
      <protection hidden="1"/>
    </xf>
    <xf numFmtId="0" fontId="57" fillId="3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3" borderId="30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4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2" borderId="30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" xfId="0" applyFont="1" applyFill="1" applyBorder="1" applyAlignment="1" applyProtection="1">
      <alignment horizontal="center" vertical="center" textRotation="90" shrinkToFit="1"/>
      <protection hidden="1"/>
    </xf>
    <xf numFmtId="0" fontId="57" fillId="6" borderId="30" xfId="0" applyFont="1" applyFill="1" applyBorder="1" applyAlignment="1" applyProtection="1">
      <alignment horizontal="center" vertical="center" textRotation="90" shrinkToFit="1"/>
      <protection hidden="1"/>
    </xf>
    <xf numFmtId="0" fontId="58" fillId="3" borderId="0" xfId="0" applyFont="1" applyFill="1" applyAlignment="1" applyProtection="1">
      <alignment horizontal="center" vertical="center" shrinkToFit="1"/>
      <protection hidden="1"/>
    </xf>
    <xf numFmtId="0" fontId="55" fillId="3" borderId="0" xfId="0" applyFont="1" applyFill="1" applyBorder="1" applyAlignment="1" applyProtection="1">
      <alignment horizontal="center" vertical="center" shrinkToFit="1"/>
      <protection hidden="1"/>
    </xf>
    <xf numFmtId="0" fontId="66" fillId="3" borderId="0" xfId="0" applyFont="1" applyFill="1" applyAlignment="1" applyProtection="1">
      <alignment horizontal="left" vertical="center" shrinkToFit="1"/>
      <protection hidden="1"/>
    </xf>
    <xf numFmtId="0" fontId="55" fillId="3" borderId="0" xfId="0" applyFont="1" applyFill="1" applyAlignment="1" applyProtection="1">
      <alignment horizontal="left" vertical="center" shrinkToFit="1"/>
      <protection hidden="1"/>
    </xf>
    <xf numFmtId="0" fontId="92" fillId="28" borderId="3" xfId="0" applyFont="1" applyFill="1" applyBorder="1" applyAlignment="1" applyProtection="1">
      <alignment horizontal="center" textRotation="90" shrinkToFit="1"/>
      <protection hidden="1"/>
    </xf>
    <xf numFmtId="0" fontId="92" fillId="28" borderId="51" xfId="0" applyFont="1" applyFill="1" applyBorder="1" applyAlignment="1" applyProtection="1">
      <alignment horizontal="center" textRotation="90" shrinkToFit="1"/>
      <protection hidden="1"/>
    </xf>
    <xf numFmtId="0" fontId="92" fillId="28" borderId="30" xfId="0" applyFont="1" applyFill="1" applyBorder="1" applyAlignment="1" applyProtection="1">
      <alignment horizontal="center" textRotation="90" shrinkToFit="1"/>
      <protection hidden="1"/>
    </xf>
    <xf numFmtId="0" fontId="103" fillId="29" borderId="104" xfId="4" applyFont="1" applyFill="1" applyBorder="1" applyAlignment="1" applyProtection="1">
      <alignment horizontal="center" vertical="center" shrinkToFit="1"/>
      <protection hidden="1"/>
    </xf>
    <xf numFmtId="0" fontId="103" fillId="29" borderId="29" xfId="4" applyFont="1" applyFill="1" applyBorder="1" applyAlignment="1" applyProtection="1">
      <alignment horizontal="center" vertical="center" shrinkToFit="1"/>
      <protection hidden="1"/>
    </xf>
    <xf numFmtId="0" fontId="103" fillId="29" borderId="8" xfId="4" applyFont="1" applyFill="1" applyBorder="1" applyAlignment="1" applyProtection="1">
      <alignment horizontal="center" vertical="center" shrinkToFit="1"/>
      <protection hidden="1"/>
    </xf>
    <xf numFmtId="0" fontId="103" fillId="30" borderId="104" xfId="4" applyFont="1" applyFill="1" applyBorder="1" applyAlignment="1" applyProtection="1">
      <alignment horizontal="center" vertical="center" shrinkToFit="1"/>
      <protection hidden="1"/>
    </xf>
    <xf numFmtId="0" fontId="103" fillId="30" borderId="29" xfId="4" applyFont="1" applyFill="1" applyBorder="1" applyAlignment="1" applyProtection="1">
      <alignment horizontal="center" vertical="center" shrinkToFit="1"/>
      <protection hidden="1"/>
    </xf>
    <xf numFmtId="0" fontId="103" fillId="30" borderId="8" xfId="4" applyFont="1" applyFill="1" applyBorder="1" applyAlignment="1" applyProtection="1">
      <alignment horizontal="center" vertical="center" shrinkToFit="1"/>
      <protection hidden="1"/>
    </xf>
    <xf numFmtId="0" fontId="56" fillId="8" borderId="3" xfId="0" applyFont="1" applyFill="1" applyBorder="1" applyAlignment="1" applyProtection="1">
      <alignment horizontal="center" vertical="center"/>
    </xf>
    <xf numFmtId="0" fontId="56" fillId="8" borderId="51" xfId="0" applyFont="1" applyFill="1" applyBorder="1" applyAlignment="1" applyProtection="1">
      <alignment horizontal="center" vertical="center"/>
    </xf>
    <xf numFmtId="0" fontId="56" fillId="8" borderId="30" xfId="0" applyFont="1" applyFill="1" applyBorder="1" applyAlignment="1" applyProtection="1">
      <alignment horizontal="center" vertical="center"/>
    </xf>
    <xf numFmtId="0" fontId="57" fillId="6" borderId="3" xfId="0" applyFont="1" applyFill="1" applyBorder="1" applyAlignment="1" applyProtection="1">
      <alignment horizontal="center" vertical="center" textRotation="90" shrinkToFit="1"/>
    </xf>
    <xf numFmtId="0" fontId="57" fillId="6" borderId="51" xfId="0" applyFont="1" applyFill="1" applyBorder="1" applyAlignment="1" applyProtection="1">
      <alignment horizontal="center" vertical="center" textRotation="90" shrinkToFit="1"/>
    </xf>
    <xf numFmtId="0" fontId="57" fillId="6" borderId="30" xfId="0" applyFont="1" applyFill="1" applyBorder="1" applyAlignment="1" applyProtection="1">
      <alignment horizontal="center" vertical="center" textRotation="90" shrinkToFit="1"/>
    </xf>
    <xf numFmtId="0" fontId="92" fillId="27" borderId="3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51" xfId="0" applyFont="1" applyFill="1" applyBorder="1" applyAlignment="1" applyProtection="1">
      <alignment horizontal="center" vertical="center" textRotation="90" shrinkToFit="1"/>
      <protection hidden="1"/>
    </xf>
    <xf numFmtId="0" fontId="92" fillId="27" borderId="30" xfId="0" applyFont="1" applyFill="1" applyBorder="1" applyAlignment="1" applyProtection="1">
      <alignment horizontal="center" vertical="center" textRotation="90" shrinkToFit="1"/>
      <protection hidden="1"/>
    </xf>
    <xf numFmtId="0" fontId="86" fillId="3" borderId="55" xfId="0" applyFont="1" applyFill="1" applyBorder="1" applyAlignment="1" applyProtection="1">
      <alignment horizontal="center" vertical="center" textRotation="90" shrinkToFit="1"/>
    </xf>
    <xf numFmtId="0" fontId="86" fillId="3" borderId="6" xfId="0" applyFont="1" applyFill="1" applyBorder="1" applyAlignment="1" applyProtection="1">
      <alignment horizontal="center" vertical="center" textRotation="90" shrinkToFit="1"/>
    </xf>
    <xf numFmtId="0" fontId="56" fillId="8" borderId="54" xfId="0" applyFont="1" applyFill="1" applyBorder="1" applyAlignment="1" applyProtection="1">
      <alignment horizontal="center" vertical="center"/>
    </xf>
    <xf numFmtId="0" fontId="56" fillId="8" borderId="0" xfId="0" applyFont="1" applyFill="1" applyBorder="1" applyAlignment="1" applyProtection="1">
      <alignment horizontal="center" vertical="center"/>
    </xf>
    <xf numFmtId="0" fontId="56" fillId="8" borderId="5" xfId="0" applyFont="1" applyFill="1" applyBorder="1" applyAlignment="1" applyProtection="1">
      <alignment horizontal="center" vertical="center"/>
    </xf>
    <xf numFmtId="0" fontId="59" fillId="0" borderId="0" xfId="0" applyFont="1" applyBorder="1" applyAlignment="1" applyProtection="1">
      <alignment horizontal="center"/>
      <protection locked="0"/>
    </xf>
    <xf numFmtId="0" fontId="103" fillId="2" borderId="10" xfId="0" applyFont="1" applyFill="1" applyBorder="1" applyAlignment="1" applyProtection="1">
      <alignment horizontal="center" vertical="center"/>
      <protection hidden="1"/>
    </xf>
    <xf numFmtId="0" fontId="103" fillId="2" borderId="0" xfId="0" applyFont="1" applyFill="1" applyBorder="1" applyAlignment="1" applyProtection="1">
      <alignment horizontal="center" vertical="center"/>
      <protection hidden="1"/>
    </xf>
    <xf numFmtId="0" fontId="103" fillId="2" borderId="48" xfId="0" applyFont="1" applyFill="1" applyBorder="1" applyAlignment="1" applyProtection="1">
      <alignment horizontal="center" vertical="center"/>
      <protection hidden="1"/>
    </xf>
    <xf numFmtId="0" fontId="49" fillId="0" borderId="49" xfId="0" applyFont="1" applyBorder="1" applyAlignment="1" applyProtection="1">
      <alignment horizontal="center"/>
      <protection locked="0"/>
    </xf>
    <xf numFmtId="0" fontId="49" fillId="0" borderId="33" xfId="0" applyFont="1" applyBorder="1" applyAlignment="1" applyProtection="1">
      <alignment horizontal="center"/>
      <protection locked="0"/>
    </xf>
    <xf numFmtId="0" fontId="49" fillId="0" borderId="50" xfId="0" applyFont="1" applyBorder="1" applyAlignment="1" applyProtection="1">
      <alignment horizontal="center"/>
      <protection locked="0"/>
    </xf>
    <xf numFmtId="0" fontId="64" fillId="2" borderId="10" xfId="0" applyFont="1" applyFill="1" applyBorder="1" applyAlignment="1" applyProtection="1">
      <alignment horizontal="center"/>
      <protection hidden="1"/>
    </xf>
    <xf numFmtId="0" fontId="64" fillId="2" borderId="0" xfId="0" applyFont="1" applyFill="1" applyBorder="1" applyAlignment="1" applyProtection="1">
      <alignment horizontal="center"/>
      <protection hidden="1"/>
    </xf>
    <xf numFmtId="0" fontId="64" fillId="2" borderId="48" xfId="0" applyFont="1" applyFill="1" applyBorder="1" applyAlignment="1" applyProtection="1">
      <alignment horizontal="center"/>
      <protection hidden="1"/>
    </xf>
    <xf numFmtId="0" fontId="49" fillId="0" borderId="10" xfId="0" applyFont="1" applyBorder="1" applyAlignment="1" applyProtection="1">
      <alignment horizontal="center"/>
      <protection locked="0"/>
    </xf>
    <xf numFmtId="0" fontId="49" fillId="0" borderId="0" xfId="0" applyFont="1" applyBorder="1" applyAlignment="1" applyProtection="1">
      <alignment horizontal="center"/>
      <protection locked="0"/>
    </xf>
    <xf numFmtId="0" fontId="49" fillId="0" borderId="48" xfId="0" applyFont="1" applyBorder="1" applyAlignment="1" applyProtection="1">
      <alignment horizontal="center"/>
      <protection locked="0"/>
    </xf>
    <xf numFmtId="0" fontId="49" fillId="2" borderId="10" xfId="0" applyFont="1" applyFill="1" applyBorder="1" applyAlignment="1" applyProtection="1">
      <alignment horizontal="center"/>
      <protection hidden="1"/>
    </xf>
    <xf numFmtId="0" fontId="49" fillId="2" borderId="0" xfId="0" applyFont="1" applyFill="1" applyBorder="1" applyAlignment="1" applyProtection="1">
      <alignment horizontal="center"/>
      <protection hidden="1"/>
    </xf>
    <xf numFmtId="0" fontId="49" fillId="2" borderId="48" xfId="0" applyFont="1" applyFill="1" applyBorder="1" applyAlignment="1" applyProtection="1">
      <alignment horizontal="center"/>
      <protection hidden="1"/>
    </xf>
    <xf numFmtId="0" fontId="57" fillId="4" borderId="116" xfId="0" applyFont="1" applyFill="1" applyBorder="1" applyAlignment="1" applyProtection="1">
      <alignment horizontal="center" vertical="center"/>
      <protection hidden="1"/>
    </xf>
    <xf numFmtId="0" fontId="49" fillId="0" borderId="0" xfId="0" applyFont="1" applyAlignment="1" applyProtection="1">
      <alignment horizontal="center" vertical="center"/>
      <protection locked="0"/>
    </xf>
    <xf numFmtId="0" fontId="49" fillId="2" borderId="0" xfId="0" applyFont="1" applyFill="1" applyAlignment="1" applyProtection="1">
      <alignment horizontal="center"/>
      <protection hidden="1"/>
    </xf>
    <xf numFmtId="0" fontId="64" fillId="2" borderId="0" xfId="0" applyFont="1" applyFill="1" applyAlignment="1" applyProtection="1">
      <alignment horizontal="center" vertical="center"/>
      <protection hidden="1"/>
    </xf>
    <xf numFmtId="0" fontId="54" fillId="2" borderId="116" xfId="0" applyFont="1" applyFill="1" applyBorder="1" applyAlignment="1" applyProtection="1">
      <alignment horizontal="center" vertical="center"/>
      <protection hidden="1"/>
    </xf>
    <xf numFmtId="188" fontId="64" fillId="3" borderId="117" xfId="0" applyNumberFormat="1" applyFont="1" applyFill="1" applyBorder="1" applyAlignment="1" applyProtection="1">
      <alignment horizontal="center" vertical="center"/>
      <protection hidden="1"/>
    </xf>
    <xf numFmtId="188" fontId="64" fillId="3" borderId="14" xfId="0" applyNumberFormat="1" applyFont="1" applyFill="1" applyBorder="1" applyAlignment="1" applyProtection="1">
      <alignment horizontal="center" vertical="center"/>
      <protection hidden="1"/>
    </xf>
    <xf numFmtId="1" fontId="58" fillId="19" borderId="116" xfId="1" applyNumberFormat="1" applyFont="1" applyFill="1" applyBorder="1" applyAlignment="1" applyProtection="1">
      <alignment horizontal="center" vertical="center"/>
      <protection hidden="1"/>
    </xf>
    <xf numFmtId="0" fontId="64" fillId="0" borderId="33" xfId="0" applyFont="1" applyBorder="1" applyAlignment="1" applyProtection="1">
      <alignment horizontal="center" vertical="center"/>
      <protection locked="0"/>
    </xf>
    <xf numFmtId="0" fontId="59" fillId="0" borderId="10" xfId="0" applyFont="1" applyBorder="1" applyAlignment="1" applyProtection="1">
      <alignment horizontal="left" vertical="center"/>
      <protection locked="0"/>
    </xf>
    <xf numFmtId="0" fontId="59" fillId="0" borderId="0" xfId="0" applyFont="1" applyBorder="1" applyAlignment="1" applyProtection="1">
      <alignment horizontal="left" vertical="center"/>
      <protection locked="0"/>
    </xf>
    <xf numFmtId="0" fontId="54" fillId="8" borderId="118" xfId="0" applyFont="1" applyFill="1" applyBorder="1" applyAlignment="1" applyProtection="1">
      <alignment horizontal="center" vertical="center"/>
      <protection hidden="1"/>
    </xf>
    <xf numFmtId="0" fontId="54" fillId="8" borderId="119" xfId="0" applyFont="1" applyFill="1" applyBorder="1" applyAlignment="1" applyProtection="1">
      <alignment horizontal="center" vertical="center"/>
      <protection hidden="1"/>
    </xf>
    <xf numFmtId="0" fontId="49" fillId="2" borderId="0" xfId="0" applyFont="1" applyFill="1" applyBorder="1" applyAlignment="1" applyProtection="1">
      <alignment horizontal="center" vertical="center"/>
      <protection hidden="1"/>
    </xf>
    <xf numFmtId="0" fontId="49" fillId="2" borderId="48" xfId="0" applyFont="1" applyFill="1" applyBorder="1" applyAlignment="1" applyProtection="1">
      <alignment horizontal="center" vertical="center"/>
      <protection hidden="1"/>
    </xf>
    <xf numFmtId="0" fontId="55" fillId="0" borderId="120" xfId="0" applyFont="1" applyBorder="1" applyAlignment="1" applyProtection="1">
      <alignment horizontal="center" vertical="center" shrinkToFit="1"/>
      <protection hidden="1"/>
    </xf>
    <xf numFmtId="0" fontId="55" fillId="0" borderId="0" xfId="0" applyFont="1" applyBorder="1" applyAlignment="1" applyProtection="1">
      <alignment horizontal="center" vertical="center" shrinkToFit="1"/>
      <protection hidden="1"/>
    </xf>
    <xf numFmtId="0" fontId="49" fillId="0" borderId="15" xfId="0" applyNumberFormat="1" applyFont="1" applyBorder="1" applyAlignment="1" applyProtection="1">
      <alignment horizontal="center" vertical="center" shrinkToFit="1"/>
      <protection hidden="1"/>
    </xf>
    <xf numFmtId="0" fontId="49" fillId="0" borderId="121" xfId="0" applyNumberFormat="1" applyFont="1" applyBorder="1" applyAlignment="1" applyProtection="1">
      <alignment horizontal="center" vertical="center" shrinkToFit="1"/>
      <protection hidden="1"/>
    </xf>
    <xf numFmtId="0" fontId="64" fillId="2" borderId="134" xfId="0" applyFont="1" applyFill="1" applyBorder="1" applyAlignment="1" applyProtection="1">
      <alignment horizontal="right" vertical="center"/>
      <protection hidden="1"/>
    </xf>
    <xf numFmtId="0" fontId="64" fillId="2" borderId="135" xfId="0" applyFont="1" applyFill="1" applyBorder="1" applyAlignment="1" applyProtection="1">
      <alignment horizontal="right" vertical="center"/>
      <protection hidden="1"/>
    </xf>
    <xf numFmtId="0" fontId="64" fillId="2" borderId="136" xfId="0" applyFont="1" applyFill="1" applyBorder="1" applyAlignment="1" applyProtection="1">
      <alignment horizontal="right" vertical="center"/>
      <protection hidden="1"/>
    </xf>
    <xf numFmtId="0" fontId="49" fillId="0" borderId="42" xfId="0" applyNumberFormat="1" applyFont="1" applyBorder="1" applyAlignment="1" applyProtection="1">
      <alignment horizontal="center" vertical="center" shrinkToFit="1"/>
      <protection hidden="1"/>
    </xf>
    <xf numFmtId="0" fontId="49" fillId="0" borderId="137" xfId="0" applyNumberFormat="1" applyFont="1" applyBorder="1" applyAlignment="1" applyProtection="1">
      <alignment horizontal="center" vertical="center" shrinkToFit="1"/>
      <protection hidden="1"/>
    </xf>
    <xf numFmtId="188" fontId="64" fillId="4" borderId="117" xfId="0" applyNumberFormat="1" applyFont="1" applyFill="1" applyBorder="1" applyAlignment="1" applyProtection="1">
      <alignment horizontal="center" vertical="center"/>
      <protection hidden="1"/>
    </xf>
    <xf numFmtId="188" fontId="64" fillId="4" borderId="14" xfId="0" applyNumberFormat="1" applyFont="1" applyFill="1" applyBorder="1" applyAlignment="1" applyProtection="1">
      <alignment horizontal="center" vertical="center"/>
      <protection hidden="1"/>
    </xf>
    <xf numFmtId="0" fontId="110" fillId="4" borderId="0" xfId="0" applyFont="1" applyFill="1" applyAlignment="1" applyProtection="1">
      <alignment horizontal="center"/>
      <protection hidden="1"/>
    </xf>
    <xf numFmtId="0" fontId="57" fillId="3" borderId="122" xfId="0" applyFont="1" applyFill="1" applyBorder="1" applyAlignment="1" applyProtection="1">
      <alignment horizontal="center" vertical="center"/>
      <protection hidden="1"/>
    </xf>
    <xf numFmtId="0" fontId="57" fillId="3" borderId="46" xfId="0" applyFont="1" applyFill="1" applyBorder="1" applyAlignment="1" applyProtection="1">
      <alignment horizontal="center" vertical="center"/>
      <protection hidden="1"/>
    </xf>
    <xf numFmtId="0" fontId="57" fillId="3" borderId="123" xfId="0" applyFont="1" applyFill="1" applyBorder="1" applyAlignment="1" applyProtection="1">
      <alignment horizontal="center" vertical="center"/>
      <protection hidden="1"/>
    </xf>
    <xf numFmtId="0" fontId="57" fillId="2" borderId="124" xfId="0" applyFont="1" applyFill="1" applyBorder="1" applyAlignment="1" applyProtection="1">
      <alignment horizontal="center" vertical="center"/>
      <protection hidden="1"/>
    </xf>
    <xf numFmtId="0" fontId="57" fillId="2" borderId="122" xfId="0" applyFont="1" applyFill="1" applyBorder="1" applyAlignment="1" applyProtection="1">
      <alignment horizontal="center" vertical="center"/>
      <protection hidden="1"/>
    </xf>
    <xf numFmtId="0" fontId="57" fillId="2" borderId="46" xfId="0" applyFont="1" applyFill="1" applyBorder="1" applyAlignment="1" applyProtection="1">
      <alignment horizontal="center" vertical="center"/>
      <protection hidden="1"/>
    </xf>
    <xf numFmtId="0" fontId="57" fillId="2" borderId="125" xfId="0" applyFont="1" applyFill="1" applyBorder="1" applyAlignment="1" applyProtection="1">
      <alignment horizontal="center" vertical="center"/>
      <protection hidden="1"/>
    </xf>
    <xf numFmtId="0" fontId="57" fillId="5" borderId="126" xfId="0" applyFont="1" applyFill="1" applyBorder="1" applyAlignment="1" applyProtection="1">
      <alignment horizontal="center" vertical="center"/>
      <protection hidden="1"/>
    </xf>
    <xf numFmtId="0" fontId="57" fillId="5" borderId="127" xfId="0" applyFont="1" applyFill="1" applyBorder="1" applyAlignment="1" applyProtection="1">
      <alignment horizontal="center" vertical="center"/>
      <protection hidden="1"/>
    </xf>
    <xf numFmtId="0" fontId="57" fillId="5" borderId="128" xfId="0" applyFont="1" applyFill="1" applyBorder="1" applyAlignment="1" applyProtection="1">
      <alignment horizontal="center" vertical="center"/>
      <protection hidden="1"/>
    </xf>
    <xf numFmtId="0" fontId="57" fillId="5" borderId="129" xfId="0" applyFont="1" applyFill="1" applyBorder="1" applyAlignment="1" applyProtection="1">
      <alignment horizontal="center" vertical="center"/>
      <protection hidden="1"/>
    </xf>
    <xf numFmtId="0" fontId="60" fillId="4" borderId="130" xfId="0" applyFont="1" applyFill="1" applyBorder="1" applyAlignment="1" applyProtection="1">
      <alignment horizontal="center" vertical="center"/>
      <protection hidden="1"/>
    </xf>
    <xf numFmtId="0" fontId="54" fillId="8" borderId="131" xfId="0" applyFont="1" applyFill="1" applyBorder="1" applyAlignment="1" applyProtection="1">
      <alignment horizontal="center" vertical="center" textRotation="90"/>
      <protection hidden="1"/>
    </xf>
    <xf numFmtId="0" fontId="54" fillId="8" borderId="11" xfId="0" applyFont="1" applyFill="1" applyBorder="1" applyAlignment="1" applyProtection="1">
      <alignment horizontal="center" vertical="center" textRotation="90"/>
      <protection hidden="1"/>
    </xf>
    <xf numFmtId="0" fontId="66" fillId="4" borderId="0" xfId="0" applyFont="1" applyFill="1" applyAlignment="1" applyProtection="1">
      <alignment horizontal="center" shrinkToFit="1"/>
      <protection hidden="1"/>
    </xf>
    <xf numFmtId="0" fontId="49" fillId="4" borderId="132" xfId="0" applyFont="1" applyFill="1" applyBorder="1" applyAlignment="1" applyProtection="1">
      <alignment horizontal="center" vertical="center" shrinkToFit="1"/>
      <protection hidden="1"/>
    </xf>
    <xf numFmtId="0" fontId="49" fillId="4" borderId="133" xfId="0" applyFont="1" applyFill="1" applyBorder="1" applyAlignment="1" applyProtection="1">
      <alignment horizontal="center" vertical="center" shrinkToFit="1"/>
      <protection hidden="1"/>
    </xf>
    <xf numFmtId="0" fontId="60" fillId="4" borderId="0" xfId="0" applyFont="1" applyFill="1" applyAlignment="1" applyProtection="1">
      <alignment horizontal="center"/>
      <protection hidden="1"/>
    </xf>
    <xf numFmtId="0" fontId="70" fillId="4" borderId="138" xfId="0" applyFont="1" applyFill="1" applyBorder="1" applyAlignment="1" applyProtection="1">
      <alignment horizontal="center" vertical="center" shrinkToFit="1"/>
      <protection locked="0"/>
    </xf>
    <xf numFmtId="0" fontId="70" fillId="4" borderId="108" xfId="0" applyFont="1" applyFill="1" applyBorder="1" applyAlignment="1" applyProtection="1">
      <alignment horizontal="center" vertical="center" shrinkToFit="1"/>
      <protection locked="0"/>
    </xf>
    <xf numFmtId="0" fontId="48" fillId="3" borderId="108" xfId="0" applyFont="1" applyFill="1" applyBorder="1" applyAlignment="1" applyProtection="1">
      <alignment horizontal="center" vertical="center" shrinkToFit="1"/>
      <protection locked="0"/>
    </xf>
    <xf numFmtId="0" fontId="55" fillId="4" borderId="32" xfId="0" applyFont="1" applyFill="1" applyBorder="1" applyAlignment="1" applyProtection="1">
      <alignment horizontal="center" vertical="center" shrinkToFit="1"/>
      <protection locked="0"/>
    </xf>
    <xf numFmtId="0" fontId="55" fillId="4" borderId="5" xfId="0" applyFont="1" applyFill="1" applyBorder="1" applyAlignment="1" applyProtection="1">
      <alignment horizontal="center" vertical="center" shrinkToFit="1"/>
      <protection locked="0"/>
    </xf>
    <xf numFmtId="0" fontId="55" fillId="4" borderId="6" xfId="0" applyFont="1" applyFill="1" applyBorder="1" applyAlignment="1" applyProtection="1">
      <alignment horizontal="center" vertical="center" shrinkToFit="1"/>
      <protection locked="0"/>
    </xf>
    <xf numFmtId="0" fontId="48" fillId="3" borderId="48" xfId="0" applyFont="1" applyFill="1" applyBorder="1" applyAlignment="1" applyProtection="1">
      <alignment horizontal="center" vertical="center" shrinkToFit="1"/>
      <protection locked="0"/>
    </xf>
    <xf numFmtId="0" fontId="48" fillId="3" borderId="109" xfId="0" applyFont="1" applyFill="1" applyBorder="1" applyAlignment="1" applyProtection="1">
      <alignment horizontal="center" vertical="center" shrinkToFit="1"/>
      <protection locked="0"/>
    </xf>
    <xf numFmtId="0" fontId="70" fillId="4" borderId="104" xfId="0" applyFont="1" applyFill="1" applyBorder="1" applyAlignment="1" applyProtection="1">
      <alignment horizontal="center" vertical="center" shrinkToFit="1"/>
      <protection locked="0"/>
    </xf>
    <xf numFmtId="0" fontId="70" fillId="4" borderId="29" xfId="0" applyFont="1" applyFill="1" applyBorder="1" applyAlignment="1" applyProtection="1">
      <alignment horizontal="center" vertical="center" shrinkToFit="1"/>
      <protection locked="0"/>
    </xf>
    <xf numFmtId="0" fontId="70" fillId="4" borderId="8" xfId="0" applyFont="1" applyFill="1" applyBorder="1" applyAlignment="1" applyProtection="1">
      <alignment horizontal="center" vertical="center" shrinkToFit="1"/>
      <protection locked="0"/>
    </xf>
    <xf numFmtId="0" fontId="48" fillId="3" borderId="104" xfId="0" applyFont="1" applyFill="1" applyBorder="1" applyAlignment="1" applyProtection="1">
      <alignment horizontal="center" vertical="center" shrinkToFit="1"/>
      <protection locked="0"/>
    </xf>
    <xf numFmtId="0" fontId="48" fillId="3" borderId="29" xfId="0" applyFont="1" applyFill="1" applyBorder="1" applyAlignment="1" applyProtection="1">
      <alignment horizontal="center" vertical="center" shrinkToFit="1"/>
      <protection locked="0"/>
    </xf>
    <xf numFmtId="0" fontId="48" fillId="3" borderId="8" xfId="0" applyFont="1" applyFill="1" applyBorder="1" applyAlignment="1" applyProtection="1">
      <alignment horizontal="center" vertical="center" shrinkToFit="1"/>
      <protection locked="0"/>
    </xf>
    <xf numFmtId="0" fontId="79" fillId="2" borderId="31" xfId="0" applyFont="1" applyFill="1" applyBorder="1" applyAlignment="1" applyProtection="1">
      <alignment horizontal="center" vertical="center" wrapText="1"/>
    </xf>
    <xf numFmtId="0" fontId="79" fillId="2" borderId="4" xfId="0" applyFont="1" applyFill="1" applyBorder="1" applyAlignment="1" applyProtection="1">
      <alignment horizontal="center" vertical="center" wrapText="1"/>
    </xf>
    <xf numFmtId="0" fontId="79" fillId="2" borderId="32" xfId="0" applyFont="1" applyFill="1" applyBorder="1" applyAlignment="1" applyProtection="1">
      <alignment horizontal="center" vertical="center" wrapText="1"/>
    </xf>
    <xf numFmtId="0" fontId="70" fillId="4" borderId="74" xfId="0" applyFont="1" applyFill="1" applyBorder="1" applyAlignment="1" applyProtection="1">
      <alignment horizontal="center" vertical="center" shrinkToFit="1"/>
      <protection locked="0"/>
    </xf>
    <xf numFmtId="0" fontId="70" fillId="4" borderId="75" xfId="0" applyFont="1" applyFill="1" applyBorder="1" applyAlignment="1" applyProtection="1">
      <alignment horizontal="center" vertical="center" shrinkToFit="1"/>
      <protection locked="0"/>
    </xf>
    <xf numFmtId="0" fontId="70" fillId="4" borderId="86" xfId="0" applyFont="1" applyFill="1" applyBorder="1" applyAlignment="1" applyProtection="1">
      <alignment horizontal="center" vertical="center" shrinkToFit="1"/>
      <protection locked="0"/>
    </xf>
    <xf numFmtId="0" fontId="70" fillId="3" borderId="110" xfId="0" applyFont="1" applyFill="1" applyBorder="1" applyAlignment="1" applyProtection="1">
      <alignment horizontal="center" vertical="center" textRotation="90" shrinkToFit="1"/>
    </xf>
    <xf numFmtId="0" fontId="70" fillId="3" borderId="10" xfId="0" applyFont="1" applyFill="1" applyBorder="1" applyAlignment="1" applyProtection="1">
      <alignment horizontal="center" vertical="center" textRotation="90" shrinkToFit="1"/>
    </xf>
    <xf numFmtId="0" fontId="70" fillId="3" borderId="99" xfId="0" applyFont="1" applyFill="1" applyBorder="1" applyAlignment="1" applyProtection="1">
      <alignment horizontal="center" vertical="center" textRotation="90" shrinkToFit="1"/>
    </xf>
    <xf numFmtId="0" fontId="78" fillId="3" borderId="5" xfId="0" applyFont="1" applyFill="1" applyBorder="1" applyAlignment="1" applyProtection="1">
      <alignment vertical="center" shrinkToFit="1"/>
      <protection hidden="1"/>
    </xf>
    <xf numFmtId="0" fontId="56" fillId="3" borderId="5" xfId="0" applyNumberFormat="1" applyFont="1" applyFill="1" applyBorder="1" applyAlignment="1" applyProtection="1">
      <alignment horizontal="left" vertical="center" shrinkToFit="1"/>
      <protection hidden="1"/>
    </xf>
    <xf numFmtId="0" fontId="55" fillId="3" borderId="0" xfId="0" applyFont="1" applyFill="1" applyBorder="1" applyAlignment="1" applyProtection="1">
      <alignment horizontal="left" vertical="center" shrinkToFit="1"/>
      <protection hidden="1"/>
    </xf>
    <xf numFmtId="44" fontId="56" fillId="3" borderId="0" xfId="2" applyFont="1" applyFill="1" applyBorder="1" applyAlignment="1" applyProtection="1">
      <alignment horizontal="center" vertical="center" shrinkToFit="1"/>
      <protection hidden="1"/>
    </xf>
    <xf numFmtId="0" fontId="77" fillId="3" borderId="0" xfId="0" applyFont="1" applyFill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center" vertical="center" shrinkToFit="1"/>
      <protection hidden="1"/>
    </xf>
    <xf numFmtId="0" fontId="54" fillId="3" borderId="0" xfId="0" applyFont="1" applyFill="1" applyBorder="1" applyAlignment="1" applyProtection="1">
      <alignment horizontal="left" vertical="center" shrinkToFit="1"/>
      <protection hidden="1"/>
    </xf>
    <xf numFmtId="0" fontId="78" fillId="3" borderId="0" xfId="0" applyFont="1" applyFill="1" applyAlignment="1" applyProtection="1">
      <alignment horizontal="left" vertical="center" indent="1" shrinkToFit="1"/>
      <protection hidden="1"/>
    </xf>
    <xf numFmtId="0" fontId="54" fillId="3" borderId="5" xfId="0" applyNumberFormat="1" applyFont="1" applyFill="1" applyBorder="1" applyAlignment="1" applyProtection="1">
      <alignment horizontal="right" vertical="center"/>
      <protection hidden="1"/>
    </xf>
    <xf numFmtId="0" fontId="50" fillId="5" borderId="0" xfId="0" applyFont="1" applyFill="1" applyAlignment="1" applyProtection="1">
      <alignment horizontal="center" vertical="center"/>
      <protection hidden="1"/>
    </xf>
    <xf numFmtId="0" fontId="77" fillId="3" borderId="0" xfId="0" applyFont="1" applyFill="1" applyAlignment="1" applyProtection="1">
      <alignment horizontal="center" vertical="center"/>
      <protection hidden="1"/>
    </xf>
    <xf numFmtId="0" fontId="54" fillId="3" borderId="0" xfId="0" applyFont="1" applyFill="1" applyBorder="1" applyAlignment="1" applyProtection="1">
      <alignment horizontal="left" vertical="center" indent="1"/>
      <protection hidden="1"/>
    </xf>
    <xf numFmtId="0" fontId="50" fillId="4" borderId="0" xfId="0" applyFont="1" applyFill="1" applyAlignment="1" applyProtection="1">
      <alignment horizontal="center" vertical="center"/>
      <protection hidden="1"/>
    </xf>
    <xf numFmtId="0" fontId="54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0" fillId="3" borderId="5" xfId="0" applyNumberFormat="1" applyFont="1" applyFill="1" applyBorder="1" applyAlignment="1" applyProtection="1">
      <alignment horizontal="center" vertical="center" shrinkToFit="1"/>
      <protection hidden="1"/>
    </xf>
    <xf numFmtId="0" fontId="78" fillId="3" borderId="0" xfId="0" applyFont="1" applyFill="1" applyAlignment="1" applyProtection="1">
      <alignment horizontal="left" vertical="center" indent="1"/>
      <protection hidden="1"/>
    </xf>
    <xf numFmtId="0" fontId="49" fillId="3" borderId="0" xfId="0" applyFont="1" applyFill="1" applyBorder="1" applyAlignment="1" applyProtection="1">
      <alignment horizontal="center" vertical="center" shrinkToFit="1"/>
      <protection hidden="1"/>
    </xf>
    <xf numFmtId="0" fontId="49" fillId="3" borderId="7" xfId="0" applyFont="1" applyFill="1" applyBorder="1" applyAlignment="1" applyProtection="1">
      <alignment horizontal="center" vertical="center" shrinkToFit="1"/>
      <protection hidden="1"/>
    </xf>
    <xf numFmtId="0" fontId="49" fillId="2" borderId="0" xfId="0" applyFont="1" applyFill="1" applyBorder="1" applyAlignment="1" applyProtection="1">
      <alignment horizontal="center" vertical="center" shrinkToFit="1"/>
      <protection hidden="1"/>
    </xf>
    <xf numFmtId="0" fontId="49" fillId="2" borderId="7" xfId="0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Border="1" applyAlignment="1" applyProtection="1">
      <alignment horizontal="center" vertical="center"/>
      <protection locked="0"/>
    </xf>
    <xf numFmtId="0" fontId="64" fillId="0" borderId="7" xfId="0" applyFont="1" applyBorder="1" applyAlignment="1" applyProtection="1">
      <alignment horizontal="center" vertical="center"/>
      <protection locked="0"/>
    </xf>
    <xf numFmtId="0" fontId="49" fillId="2" borderId="7" xfId="0" applyFont="1" applyFill="1" applyBorder="1" applyAlignment="1" applyProtection="1">
      <alignment horizontal="center" vertical="center"/>
      <protection hidden="1"/>
    </xf>
    <xf numFmtId="0" fontId="64" fillId="2" borderId="4" xfId="0" applyFont="1" applyFill="1" applyBorder="1" applyAlignment="1" applyProtection="1">
      <alignment horizontal="center" vertical="center" shrinkToFit="1"/>
      <protection hidden="1"/>
    </xf>
    <xf numFmtId="0" fontId="64" fillId="2" borderId="0" xfId="0" applyFont="1" applyFill="1" applyBorder="1" applyAlignment="1" applyProtection="1">
      <alignment horizontal="center" vertical="center" shrinkToFit="1"/>
      <protection hidden="1"/>
    </xf>
    <xf numFmtId="0" fontId="64" fillId="2" borderId="7" xfId="0" applyFont="1" applyFill="1" applyBorder="1" applyAlignment="1" applyProtection="1">
      <alignment horizontal="center" vertical="center" shrinkToFit="1"/>
      <protection hidden="1"/>
    </xf>
    <xf numFmtId="0" fontId="64" fillId="0" borderId="0" xfId="0" applyFont="1" applyBorder="1" applyAlignment="1" applyProtection="1">
      <alignment horizontal="left" vertical="center"/>
      <protection locked="0"/>
    </xf>
    <xf numFmtId="0" fontId="71" fillId="3" borderId="4" xfId="0" applyFont="1" applyFill="1" applyBorder="1" applyAlignment="1" applyProtection="1">
      <alignment horizontal="center" vertical="center" shrinkToFit="1"/>
      <protection hidden="1"/>
    </xf>
    <xf numFmtId="0" fontId="71" fillId="3" borderId="0" xfId="0" applyFont="1" applyFill="1" applyBorder="1" applyAlignment="1" applyProtection="1">
      <alignment horizontal="center" vertical="center" shrinkToFit="1"/>
      <protection hidden="1"/>
    </xf>
    <xf numFmtId="0" fontId="49" fillId="2" borderId="4" xfId="0" applyFont="1" applyFill="1" applyBorder="1" applyAlignment="1" applyProtection="1">
      <alignment horizontal="center" vertical="center" shrinkToFit="1"/>
      <protection hidden="1"/>
    </xf>
    <xf numFmtId="0" fontId="64" fillId="0" borderId="4" xfId="0" applyFont="1" applyBorder="1" applyAlignment="1" applyProtection="1">
      <alignment horizontal="center" vertical="center"/>
      <protection locked="0"/>
    </xf>
    <xf numFmtId="0" fontId="64" fillId="2" borderId="4" xfId="0" applyFont="1" applyFill="1" applyBorder="1" applyAlignment="1" applyProtection="1">
      <alignment horizontal="center" vertical="center"/>
      <protection hidden="1"/>
    </xf>
    <xf numFmtId="0" fontId="64" fillId="2" borderId="0" xfId="0" applyFont="1" applyFill="1" applyBorder="1" applyAlignment="1" applyProtection="1">
      <alignment horizontal="center" vertical="center"/>
      <protection hidden="1"/>
    </xf>
    <xf numFmtId="0" fontId="64" fillId="0" borderId="4" xfId="0" applyFont="1" applyBorder="1" applyAlignment="1" applyProtection="1">
      <alignment horizontal="center"/>
      <protection locked="0"/>
    </xf>
    <xf numFmtId="0" fontId="64" fillId="0" borderId="0" xfId="0" applyFont="1" applyBorder="1" applyAlignment="1" applyProtection="1">
      <alignment horizontal="center"/>
      <protection locked="0"/>
    </xf>
    <xf numFmtId="0" fontId="64" fillId="0" borderId="7" xfId="0" applyFont="1" applyBorder="1" applyAlignment="1" applyProtection="1">
      <alignment horizontal="center"/>
      <protection locked="0"/>
    </xf>
    <xf numFmtId="0" fontId="64" fillId="0" borderId="31" xfId="0" applyFont="1" applyBorder="1" applyAlignment="1" applyProtection="1">
      <alignment horizontal="center"/>
      <protection locked="0"/>
    </xf>
    <xf numFmtId="0" fontId="64" fillId="0" borderId="54" xfId="0" applyFont="1" applyBorder="1" applyAlignment="1" applyProtection="1">
      <alignment horizontal="center"/>
      <protection locked="0"/>
    </xf>
    <xf numFmtId="0" fontId="64" fillId="0" borderId="55" xfId="0" applyFont="1" applyBorder="1" applyAlignment="1" applyProtection="1">
      <alignment horizontal="center"/>
      <protection locked="0"/>
    </xf>
    <xf numFmtId="0" fontId="71" fillId="2" borderId="4" xfId="0" applyFont="1" applyFill="1" applyBorder="1" applyAlignment="1" applyProtection="1">
      <alignment horizontal="center" vertical="center" shrinkToFit="1"/>
      <protection hidden="1"/>
    </xf>
    <xf numFmtId="0" fontId="71" fillId="2" borderId="0" xfId="0" applyFont="1" applyFill="1" applyBorder="1" applyAlignment="1" applyProtection="1">
      <alignment horizontal="center" vertical="center" shrinkToFit="1"/>
      <protection hidden="1"/>
    </xf>
    <xf numFmtId="0" fontId="71" fillId="2" borderId="7" xfId="0" applyFont="1" applyFill="1" applyBorder="1" applyAlignment="1" applyProtection="1">
      <alignment horizontal="center" vertical="center" shrinkToFit="1"/>
      <protection hidden="1"/>
    </xf>
    <xf numFmtId="0" fontId="64" fillId="3" borderId="0" xfId="0" applyFont="1" applyFill="1" applyBorder="1" applyAlignment="1" applyProtection="1">
      <alignment horizontal="center" vertical="center" shrinkToFit="1"/>
      <protection hidden="1"/>
    </xf>
    <xf numFmtId="0" fontId="64" fillId="3" borderId="7" xfId="0" applyFont="1" applyFill="1" applyBorder="1" applyAlignment="1" applyProtection="1">
      <alignment horizontal="center" vertical="center" shrinkToFit="1"/>
      <protection hidden="1"/>
    </xf>
    <xf numFmtId="0" fontId="64" fillId="3" borderId="4" xfId="0" applyFont="1" applyFill="1" applyBorder="1" applyAlignment="1" applyProtection="1">
      <alignment horizontal="center" vertical="center" shrinkToFit="1"/>
      <protection hidden="1"/>
    </xf>
    <xf numFmtId="0" fontId="55" fillId="2" borderId="5" xfId="0" applyFont="1" applyFill="1" applyBorder="1" applyAlignment="1" applyProtection="1">
      <alignment horizontal="right" vertical="center" shrinkToFit="1"/>
      <protection hidden="1"/>
    </xf>
    <xf numFmtId="0" fontId="56" fillId="2" borderId="5" xfId="0" applyFont="1" applyFill="1" applyBorder="1" applyAlignment="1" applyProtection="1">
      <alignment horizontal="left" vertical="center" indent="1" shrinkToFit="1"/>
      <protection hidden="1"/>
    </xf>
    <xf numFmtId="0" fontId="51" fillId="4" borderId="0" xfId="0" applyFont="1" applyFill="1" applyAlignment="1" applyProtection="1">
      <alignment horizontal="center" vertical="center"/>
      <protection hidden="1"/>
    </xf>
    <xf numFmtId="0" fontId="60" fillId="2" borderId="0" xfId="0" applyNumberFormat="1" applyFont="1" applyFill="1" applyAlignment="1" applyProtection="1">
      <alignment horizontal="right" vertical="center"/>
      <protection hidden="1"/>
    </xf>
    <xf numFmtId="0" fontId="61" fillId="2" borderId="0" xfId="0" applyFont="1" applyFill="1" applyAlignment="1" applyProtection="1">
      <alignment horizontal="center" vertical="center"/>
      <protection hidden="1"/>
    </xf>
    <xf numFmtId="0" fontId="66" fillId="2" borderId="0" xfId="0" applyFont="1" applyFill="1" applyAlignment="1" applyProtection="1">
      <alignment horizontal="center" vertical="center" shrinkToFit="1"/>
      <protection hidden="1"/>
    </xf>
    <xf numFmtId="0" fontId="85" fillId="2" borderId="0" xfId="0" applyFont="1" applyFill="1" applyAlignment="1" applyProtection="1">
      <alignment horizontal="left" vertical="center" indent="1"/>
      <protection hidden="1"/>
    </xf>
    <xf numFmtId="0" fontId="57" fillId="3" borderId="0" xfId="0" applyFont="1" applyFill="1" applyAlignment="1" applyProtection="1">
      <alignment horizontal="center" vertical="center" shrinkToFit="1"/>
      <protection hidden="1"/>
    </xf>
    <xf numFmtId="0" fontId="64" fillId="0" borderId="0" xfId="0" applyFont="1" applyFill="1" applyBorder="1" applyAlignment="1" applyProtection="1">
      <alignment horizontal="center"/>
      <protection locked="0"/>
    </xf>
    <xf numFmtId="0" fontId="64" fillId="0" borderId="5" xfId="0" applyFont="1" applyFill="1" applyBorder="1" applyAlignment="1" applyProtection="1">
      <alignment horizontal="center"/>
      <protection locked="0"/>
    </xf>
    <xf numFmtId="0" fontId="70" fillId="4" borderId="107" xfId="0" applyFont="1" applyFill="1" applyBorder="1" applyAlignment="1" applyProtection="1">
      <alignment horizontal="center" vertical="center" textRotation="90" shrinkToFit="1"/>
      <protection locked="0"/>
    </xf>
    <xf numFmtId="0" fontId="70" fillId="4" borderId="108" xfId="0" applyFont="1" applyFill="1" applyBorder="1" applyAlignment="1" applyProtection="1">
      <alignment horizontal="center" vertical="center" textRotation="90" shrinkToFit="1"/>
      <protection locked="0"/>
    </xf>
    <xf numFmtId="0" fontId="70" fillId="3" borderId="107" xfId="0" applyFont="1" applyFill="1" applyBorder="1" applyAlignment="1" applyProtection="1">
      <alignment horizontal="center" vertical="center" textRotation="90" shrinkToFit="1"/>
    </xf>
    <xf numFmtId="0" fontId="70" fillId="3" borderId="108" xfId="0" applyFont="1" applyFill="1" applyBorder="1" applyAlignment="1" applyProtection="1">
      <alignment horizontal="center" vertical="center" textRotation="90" shrinkToFit="1"/>
    </xf>
    <xf numFmtId="0" fontId="70" fillId="3" borderId="88" xfId="0" applyFont="1" applyFill="1" applyBorder="1" applyAlignment="1" applyProtection="1">
      <alignment horizontal="center" vertical="center" textRotation="90" shrinkToFit="1"/>
    </xf>
    <xf numFmtId="0" fontId="62" fillId="3" borderId="0" xfId="0" applyFont="1" applyFill="1" applyAlignment="1">
      <alignment horizontal="center"/>
    </xf>
  </cellXfs>
  <cellStyles count="7">
    <cellStyle name="Hyperlink" xfId="5" builtinId="8"/>
    <cellStyle name="Normal 2" xfId="4" xr:uid="{00000000-0005-0000-0000-000001000000}"/>
    <cellStyle name="จุลภาค" xfId="1" builtinId="3"/>
    <cellStyle name="ปกติ" xfId="0" builtinId="0"/>
    <cellStyle name="ปกติ 2" xfId="6" xr:uid="{CA1C523A-CE04-4451-B858-7EB38312C84D}"/>
    <cellStyle name="ปกติ_รายชื่อ นพว 2546 ม 1-4" xfId="3" xr:uid="{00000000-0005-0000-0000-000005000000}"/>
    <cellStyle name="สกุลเงิน" xfId="2" builtinId="4"/>
  </cellStyles>
  <dxfs count="156">
    <dxf>
      <font>
        <b val="0"/>
        <i val="0"/>
        <condense val="0"/>
        <extend val="0"/>
        <color indexed="10"/>
      </font>
      <fill>
        <patternFill patternType="gray125">
          <bgColor indexed="44"/>
        </patternFill>
      </fill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4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b val="0"/>
        <i val="0"/>
        <condense val="0"/>
        <extend val="0"/>
        <color indexed="61"/>
      </font>
      <fill>
        <patternFill>
          <bgColor indexed="44"/>
        </patternFill>
      </fill>
    </dxf>
    <dxf>
      <font>
        <b val="0"/>
        <i val="0"/>
        <condense val="0"/>
        <extend val="0"/>
        <color indexed="12"/>
      </font>
      <fill>
        <patternFill>
          <bgColor indexed="47"/>
        </patternFill>
      </fill>
    </dxf>
    <dxf>
      <font>
        <b val="0"/>
        <i val="0"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61"/>
      </font>
    </dxf>
    <dxf>
      <font>
        <b/>
        <i/>
        <condense val="0"/>
        <extend val="0"/>
        <color indexed="15"/>
      </font>
    </dxf>
    <dxf>
      <font>
        <b/>
        <i/>
        <condense val="0"/>
        <extend val="0"/>
        <color indexed="57"/>
      </font>
    </dxf>
    <dxf>
      <font>
        <strike/>
        <condense val="0"/>
        <extend val="0"/>
        <color indexed="10"/>
      </font>
      <fill>
        <patternFill patternType="gray0625">
          <bgColor indexed="51"/>
        </patternFill>
      </fill>
    </dxf>
    <dxf>
      <font>
        <strike/>
        <condense val="0"/>
        <extend val="0"/>
        <color indexed="10"/>
      </font>
      <fill>
        <patternFill patternType="none">
          <bgColor indexed="65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b/>
        <i val="0"/>
        <color rgb="FFC00000"/>
      </font>
      <fill>
        <patternFill>
          <bgColor theme="9" tint="0.79998168889431442"/>
        </patternFill>
      </fill>
    </dxf>
    <dxf>
      <font>
        <strike/>
        <condense val="0"/>
        <extend val="0"/>
        <color indexed="10"/>
      </font>
      <fill>
        <patternFill patternType="gray125">
          <bgColor indexed="13"/>
        </patternFill>
      </fill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lor rgb="FF0000FF"/>
      </font>
    </dxf>
    <dxf>
      <font>
        <b val="0"/>
        <i val="0"/>
        <color rgb="FF0000FF"/>
      </font>
    </dxf>
    <dxf>
      <font>
        <b val="0"/>
        <i val="0"/>
        <strike val="0"/>
        <color rgb="FF0000FF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  <fill>
        <patternFill>
          <bgColor indexed="42"/>
        </patternFill>
      </fill>
    </dxf>
    <dxf>
      <font>
        <b val="0"/>
        <i val="0"/>
        <condense val="0"/>
        <extend val="0"/>
        <color indexed="14"/>
      </font>
      <fill>
        <patternFill>
          <bgColor theme="4" tint="0.59996337778862885"/>
        </patternFill>
      </fill>
    </dxf>
    <dxf>
      <font>
        <b val="0"/>
        <i val="0"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 val="0"/>
        <i val="0"/>
        <strike/>
        <condense val="0"/>
        <extend val="0"/>
        <color indexed="17"/>
      </font>
      <fill>
        <patternFill>
          <bgColor indexed="50"/>
        </patternFill>
      </fill>
    </dxf>
    <dxf>
      <font>
        <b val="0"/>
        <i val="0"/>
        <strike val="0"/>
        <condense val="0"/>
        <extend val="0"/>
        <color indexed="14"/>
      </font>
      <fill>
        <patternFill>
          <bgColor indexed="46"/>
        </patternFill>
      </fill>
    </dxf>
    <dxf>
      <font>
        <b val="0"/>
        <i val="0"/>
        <strike/>
        <condense val="0"/>
        <extend val="0"/>
        <color indexed="10"/>
      </font>
      <fill>
        <patternFill>
          <bgColor indexed="13"/>
        </patternFill>
      </fill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lor rgb="FFFF000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 val="0"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 val="0"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condense val="0"/>
        <extend val="0"/>
        <color indexed="10"/>
      </font>
    </dxf>
    <dxf>
      <font>
        <b/>
        <i val="0"/>
        <condense val="0"/>
        <extend val="0"/>
        <color indexed="17"/>
      </font>
    </dxf>
    <dxf>
      <font>
        <b val="0"/>
        <i val="0"/>
        <condense val="0"/>
        <extend val="0"/>
        <color indexed="14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20"/>
      </font>
    </dxf>
    <dxf>
      <font>
        <b/>
        <i/>
        <condense val="0"/>
        <extend val="0"/>
        <color indexed="17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20"/>
      </font>
    </dxf>
    <dxf>
      <font>
        <b/>
        <i val="0"/>
        <condense val="0"/>
        <extend val="0"/>
        <color indexed="17"/>
      </font>
    </dxf>
    <dxf>
      <font>
        <b/>
        <i/>
        <condense val="0"/>
        <extend val="0"/>
        <color indexed="10"/>
      </font>
    </dxf>
  </dxfs>
  <tableStyles count="0" defaultTableStyle="TableStyleMedium9" defaultPivotStyle="PivotStyleLight16"/>
  <colors>
    <mruColors>
      <color rgb="FF0000FF"/>
      <color rgb="FFB2B2B2"/>
      <color rgb="FFFFFF99"/>
      <color rgb="FFCCFFCC"/>
      <color rgb="FFCCECFF"/>
      <color rgb="FFFFFFCC"/>
      <color rgb="FF99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_rels/chart1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5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th-TH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cat>
            <c:strRef>
              <c:f>แบบสรุป!$F$5:$O$5</c:f>
              <c:strCache>
                <c:ptCount val="10"/>
                <c:pt idx="0">
                  <c:v>4</c:v>
                </c:pt>
                <c:pt idx="1">
                  <c:v>3.5</c:v>
                </c:pt>
                <c:pt idx="2">
                  <c:v>3</c:v>
                </c:pt>
                <c:pt idx="3">
                  <c:v>2.5</c:v>
                </c:pt>
                <c:pt idx="4">
                  <c:v>2</c:v>
                </c:pt>
                <c:pt idx="5">
                  <c:v>1.5</c:v>
                </c:pt>
                <c:pt idx="6">
                  <c:v>1</c:v>
                </c:pt>
                <c:pt idx="7">
                  <c:v>0</c:v>
                </c:pt>
                <c:pt idx="8">
                  <c:v>ร</c:v>
                </c:pt>
                <c:pt idx="9">
                  <c:v>มส</c:v>
                </c:pt>
              </c:strCache>
            </c:strRef>
          </c:cat>
          <c:val>
            <c:numRef>
              <c:f>แบบสรุป!$F$19:$O$19</c:f>
              <c:numCache>
                <c:formatCode>0.0_)</c:formatCode>
                <c:ptCount val="1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100.00000000000001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824-46F3-A31D-056E45CBADD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9"/>
        <c:overlap val="-27"/>
        <c:axId val="-1713192624"/>
        <c:axId val="-1713198608"/>
      </c:barChart>
      <c:catAx>
        <c:axId val="-171319262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ysClr val="windowText" lastClr="000000"/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8608"/>
        <c:crosses val="autoZero"/>
        <c:auto val="1"/>
        <c:lblAlgn val="ctr"/>
        <c:lblOffset val="100"/>
        <c:noMultiLvlLbl val="0"/>
      </c:catAx>
      <c:valAx>
        <c:axId val="-171319860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ysClr val="windowText" lastClr="000000"/>
              </a:solidFill>
              <a:round/>
            </a:ln>
            <a:effectLst/>
          </c:spPr>
        </c:majorGridlines>
        <c:numFmt formatCode="0.0_)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th-TH"/>
          </a:p>
        </c:txPr>
        <c:crossAx val="-1713192624"/>
        <c:crosses val="autoZero"/>
        <c:crossBetween val="between"/>
      </c:valAx>
      <c:spPr>
        <a:noFill/>
        <a:ln w="6350">
          <a:solidFill>
            <a:schemeClr val="tx1"/>
          </a:solidFill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ysClr val="windowText" lastClr="000000"/>
      </a:solidFill>
      <a:round/>
    </a:ln>
    <a:effectLst/>
  </c:spPr>
  <c:txPr>
    <a:bodyPr/>
    <a:lstStyle/>
    <a:p>
      <a:pPr>
        <a:defRPr/>
      </a:pPr>
      <a:endParaRPr lang="th-TH"/>
    </a:p>
  </c:txPr>
  <c:printSettings>
    <c:headerFooter/>
    <c:pageMargins b="0.75" l="0.7" r="0.7" t="0.75" header="0.3" footer="0.3"/>
    <c:pageSetup paperSize="9" orientation="landscape" horizontalDpi="-1" verticalDpi="-1"/>
  </c:printSettings>
  <c:userShapes r:id="rId3"/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0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#&#3586;&#3657;&#3629;&#3649;&#3609;&#3632;&#3609;&#3635;!A1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hyperlink" Target="#&#3594;&#3617;_&#3648;&#3605;&#3655;&#3617;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g"/><Relationship Id="rId1" Type="http://schemas.openxmlformats.org/officeDocument/2006/relationships/image" Target="../media/image2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49;&#3618;&#3585;&#3627;&#3657;&#3629;&#3591;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hyperlink" Target="#&#3649;&#3610;&#3610;&#3619;&#3657;&#3629;&#3618;&#3621;&#3632;_80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hyperlink" Target="#&#3619;_&#3617;&#3626;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hyperlink" Target="#&#3614;&#3636;&#3617;&#3614;&#3660;&#3594;&#3639;&#3656;&#3629;"/><Relationship Id="rId13" Type="http://schemas.openxmlformats.org/officeDocument/2006/relationships/hyperlink" Target="#&#3586;&#3657;&#3629;&#3649;&#3609;&#3632;&#3609;&#3635;!A1"/><Relationship Id="rId18" Type="http://schemas.openxmlformats.org/officeDocument/2006/relationships/image" Target="../media/image13.png"/><Relationship Id="rId3" Type="http://schemas.openxmlformats.org/officeDocument/2006/relationships/image" Target="../media/image7.png"/><Relationship Id="rId21" Type="http://schemas.openxmlformats.org/officeDocument/2006/relationships/image" Target="../media/image16.jpg"/><Relationship Id="rId7" Type="http://schemas.openxmlformats.org/officeDocument/2006/relationships/hyperlink" Target="#&#3648;&#3623;&#3621;&#3634;2!Print_Area"/><Relationship Id="rId12" Type="http://schemas.openxmlformats.org/officeDocument/2006/relationships/hyperlink" Target="#&#3588;&#3640;&#3603;&#3621;&#3633;&#3585;&#3625;&#3603;"/><Relationship Id="rId17" Type="http://schemas.openxmlformats.org/officeDocument/2006/relationships/image" Target="../media/image12.emf"/><Relationship Id="rId2" Type="http://schemas.openxmlformats.org/officeDocument/2006/relationships/image" Target="../media/image6.png"/><Relationship Id="rId16" Type="http://schemas.openxmlformats.org/officeDocument/2006/relationships/image" Target="../media/image11.emf"/><Relationship Id="rId20" Type="http://schemas.openxmlformats.org/officeDocument/2006/relationships/image" Target="../media/image15.jpg"/><Relationship Id="rId1" Type="http://schemas.openxmlformats.org/officeDocument/2006/relationships/image" Target="../media/image5.png"/><Relationship Id="rId6" Type="http://schemas.openxmlformats.org/officeDocument/2006/relationships/hyperlink" Target="#&#3648;&#3623;&#3621;&#3634;1!Print_Area"/><Relationship Id="rId11" Type="http://schemas.openxmlformats.org/officeDocument/2006/relationships/hyperlink" Target="#'&#3619;&#3657;&#3629;&#3618;&#3621;&#3632; 80'!A1"/><Relationship Id="rId5" Type="http://schemas.openxmlformats.org/officeDocument/2006/relationships/image" Target="../media/image9.png"/><Relationship Id="rId15" Type="http://schemas.openxmlformats.org/officeDocument/2006/relationships/image" Target="../media/image10.emf"/><Relationship Id="rId10" Type="http://schemas.openxmlformats.org/officeDocument/2006/relationships/hyperlink" Target="#&#3649;&#3610;&#3610;&#3649;&#3618;&#3585;&#3627;&#3657;&#3629;&#3591;!A1"/><Relationship Id="rId19" Type="http://schemas.openxmlformats.org/officeDocument/2006/relationships/image" Target="../media/image14.jpg"/><Relationship Id="rId4" Type="http://schemas.openxmlformats.org/officeDocument/2006/relationships/image" Target="../media/image8.png"/><Relationship Id="rId9" Type="http://schemas.openxmlformats.org/officeDocument/2006/relationships/hyperlink" Target="#&#3611;&#3585;!A1"/><Relationship Id="rId14" Type="http://schemas.openxmlformats.org/officeDocument/2006/relationships/hyperlink" Target="#'&#3649;&#3592;&#3657;&#3591; 0 &#3619; &#3617;&#3626; &#3617;&#3612;'!A1"/><Relationship Id="rId22" Type="http://schemas.openxmlformats.org/officeDocument/2006/relationships/image" Target="../media/image17.jp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876300</xdr:colOff>
      <xdr:row>46</xdr:row>
      <xdr:rowOff>0</xdr:rowOff>
    </xdr:from>
    <xdr:to>
      <xdr:col>8</xdr:col>
      <xdr:colOff>914400</xdr:colOff>
      <xdr:row>46</xdr:row>
      <xdr:rowOff>0</xdr:rowOff>
    </xdr:to>
    <xdr:sp macro="" textlink="">
      <xdr:nvSpPr>
        <xdr:cNvPr id="1492" name="Rectangle 1">
          <a:extLst>
            <a:ext uri="{FF2B5EF4-FFF2-40B4-BE49-F238E27FC236}">
              <a16:creationId xmlns:a16="http://schemas.microsoft.com/office/drawing/2014/main" id="{00000000-0008-0000-0000-0000D4050000}"/>
            </a:ext>
          </a:extLst>
        </xdr:cNvPr>
        <xdr:cNvSpPr>
          <a:spLocks noChangeArrowheads="1"/>
        </xdr:cNvSpPr>
      </xdr:nvSpPr>
      <xdr:spPr bwMode="auto">
        <a:xfrm>
          <a:off x="4314825" y="12906375"/>
          <a:ext cx="2228850" cy="0"/>
        </a:xfrm>
        <a:prstGeom prst="rect">
          <a:avLst/>
        </a:prstGeom>
        <a:noFill/>
        <a:ln w="9525">
          <a:solidFill>
            <a:srgbClr val="000000"/>
          </a:solidFill>
          <a:miter lim="800000"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oneCellAnchor>
    <xdr:from>
      <xdr:col>11</xdr:col>
      <xdr:colOff>57150</xdr:colOff>
      <xdr:row>0</xdr:row>
      <xdr:rowOff>57150</xdr:rowOff>
    </xdr:from>
    <xdr:ext cx="713850" cy="299634"/>
    <xdr:sp macro="" textlink="">
      <xdr:nvSpPr>
        <xdr:cNvPr id="5173" name="Text Box 53">
          <a:extLst>
            <a:ext uri="{FF2B5EF4-FFF2-40B4-BE49-F238E27FC236}">
              <a16:creationId xmlns:a16="http://schemas.microsoft.com/office/drawing/2014/main" id="{00000000-0008-0000-0000-000035140000}"/>
            </a:ext>
          </a:extLst>
        </xdr:cNvPr>
        <xdr:cNvSpPr txBox="1">
          <a:spLocks noChangeArrowheads="1"/>
        </xdr:cNvSpPr>
      </xdr:nvSpPr>
      <xdr:spPr bwMode="auto">
        <a:xfrm>
          <a:off x="7105650" y="57150"/>
          <a:ext cx="713850" cy="299634"/>
        </a:xfrm>
        <a:prstGeom prst="rect">
          <a:avLst/>
        </a:prstGeom>
        <a:solidFill>
          <a:srgbClr val="00FFFF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อ่านคำแนะนำ</a:t>
          </a:r>
        </a:p>
      </xdr:txBody>
    </xdr:sp>
    <xdr:clientData/>
  </xdr:oneCellAnchor>
  <xdr:twoCellAnchor>
    <xdr:from>
      <xdr:col>11</xdr:col>
      <xdr:colOff>57150</xdr:colOff>
      <xdr:row>0</xdr:row>
      <xdr:rowOff>47625</xdr:rowOff>
    </xdr:from>
    <xdr:to>
      <xdr:col>12</xdr:col>
      <xdr:colOff>542925</xdr:colOff>
      <xdr:row>1</xdr:row>
      <xdr:rowOff>247650</xdr:rowOff>
    </xdr:to>
    <xdr:sp macro="" textlink="">
      <xdr:nvSpPr>
        <xdr:cNvPr id="1496" name="Rectangle 54">
          <a:hlinkClick xmlns:r="http://schemas.openxmlformats.org/officeDocument/2006/relationships" r:id="rId1" tooltip="คำแนะนำ"/>
          <a:extLst>
            <a:ext uri="{FF2B5EF4-FFF2-40B4-BE49-F238E27FC236}">
              <a16:creationId xmlns:a16="http://schemas.microsoft.com/office/drawing/2014/main" id="{00000000-0008-0000-0000-0000D8050000}"/>
            </a:ext>
          </a:extLst>
        </xdr:cNvPr>
        <xdr:cNvSpPr>
          <a:spLocks noChangeArrowheads="1"/>
        </xdr:cNvSpPr>
      </xdr:nvSpPr>
      <xdr:spPr bwMode="auto">
        <a:xfrm>
          <a:off x="7096125" y="47625"/>
          <a:ext cx="75247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4</xdr:col>
      <xdr:colOff>251801</xdr:colOff>
      <xdr:row>1</xdr:row>
      <xdr:rowOff>168090</xdr:rowOff>
    </xdr:from>
    <xdr:to>
      <xdr:col>6</xdr:col>
      <xdr:colOff>33618</xdr:colOff>
      <xdr:row>3</xdr:row>
      <xdr:rowOff>280149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008448" y="268943"/>
          <a:ext cx="1552346" cy="1165412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19050</xdr:colOff>
      <xdr:row>0</xdr:row>
      <xdr:rowOff>9525</xdr:rowOff>
    </xdr:from>
    <xdr:to>
      <xdr:col>1</xdr:col>
      <xdr:colOff>438150</xdr:colOff>
      <xdr:row>0</xdr:row>
      <xdr:rowOff>352425</xdr:rowOff>
    </xdr:to>
    <xdr:sp macro="" textlink="">
      <xdr:nvSpPr>
        <xdr:cNvPr id="8516" name="Rectangle 159">
          <a:hlinkClick xmlns:r="http://schemas.openxmlformats.org/officeDocument/2006/relationships" r:id="rId1" tooltip="ปรับชั่วโมงเต็ม/ขาดได้ไม่เกิน"/>
          <a:extLst>
            <a:ext uri="{FF2B5EF4-FFF2-40B4-BE49-F238E27FC236}">
              <a16:creationId xmlns:a16="http://schemas.microsoft.com/office/drawing/2014/main" id="{00000000-0008-0000-0200-000044210000}"/>
            </a:ext>
          </a:extLst>
        </xdr:cNvPr>
        <xdr:cNvSpPr>
          <a:spLocks noChangeArrowheads="1"/>
        </xdr:cNvSpPr>
      </xdr:nvSpPr>
      <xdr:spPr bwMode="auto">
        <a:xfrm>
          <a:off x="19050" y="9525"/>
          <a:ext cx="666750" cy="3429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 editAs="oneCell">
    <xdr:from>
      <xdr:col>1</xdr:col>
      <xdr:colOff>247650</xdr:colOff>
      <xdr:row>0</xdr:row>
      <xdr:rowOff>104775</xdr:rowOff>
    </xdr:from>
    <xdr:to>
      <xdr:col>5</xdr:col>
      <xdr:colOff>9525</xdr:colOff>
      <xdr:row>0</xdr:row>
      <xdr:rowOff>352425</xdr:rowOff>
    </xdr:to>
    <xdr:sp macro="" textlink="">
      <xdr:nvSpPr>
        <xdr:cNvPr id="23780" name="Text Box 228">
          <a:extLst>
            <a:ext uri="{FF2B5EF4-FFF2-40B4-BE49-F238E27FC236}">
              <a16:creationId xmlns:a16="http://schemas.microsoft.com/office/drawing/2014/main" id="{00000000-0008-0000-0200-0000E45C0000}"/>
            </a:ext>
          </a:extLst>
        </xdr:cNvPr>
        <xdr:cNvSpPr txBox="1">
          <a:spLocks noChangeArrowheads="1"/>
        </xdr:cNvSpPr>
      </xdr:nvSpPr>
      <xdr:spPr bwMode="auto">
        <a:xfrm>
          <a:off x="495300" y="104775"/>
          <a:ext cx="2495550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0000FF"/>
              </a:solidFill>
              <a:latin typeface="Cordia New"/>
              <a:cs typeface="Cordia New"/>
            </a:rPr>
            <a:t>วันแรกของสัปดาห์เปิดเรียนรูปแบบ ค.ศ. วว/ดด/ปปปป</a:t>
          </a:r>
        </a:p>
      </xdr:txBody>
    </xdr:sp>
    <xdr:clientData/>
  </xdr:twoCellAnchor>
  <xdr:twoCellAnchor editAs="oneCell">
    <xdr:from>
      <xdr:col>13</xdr:col>
      <xdr:colOff>95250</xdr:colOff>
      <xdr:row>0</xdr:row>
      <xdr:rowOff>0</xdr:rowOff>
    </xdr:from>
    <xdr:to>
      <xdr:col>21</xdr:col>
      <xdr:colOff>28575</xdr:colOff>
      <xdr:row>0</xdr:row>
      <xdr:rowOff>266700</xdr:rowOff>
    </xdr:to>
    <xdr:sp macro="" textlink="">
      <xdr:nvSpPr>
        <xdr:cNvPr id="23782" name="Text Box 230">
          <a:extLst>
            <a:ext uri="{FF2B5EF4-FFF2-40B4-BE49-F238E27FC236}">
              <a16:creationId xmlns:a16="http://schemas.microsoft.com/office/drawing/2014/main" id="{00000000-0008-0000-0200-0000E65C0000}"/>
            </a:ext>
          </a:extLst>
        </xdr:cNvPr>
        <xdr:cNvSpPr txBox="1">
          <a:spLocks noChangeArrowheads="1"/>
        </xdr:cNvSpPr>
      </xdr:nvSpPr>
      <xdr:spPr bwMode="auto">
        <a:xfrm>
          <a:off x="3943350" y="0"/>
          <a:ext cx="80010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วันที่สอน/ชั่วโมง</a:t>
          </a:r>
        </a:p>
      </xdr:txBody>
    </xdr:sp>
    <xdr:clientData/>
  </xdr:twoCellAnchor>
  <xdr:twoCellAnchor editAs="oneCell">
    <xdr:from>
      <xdr:col>17</xdr:col>
      <xdr:colOff>66675</xdr:colOff>
      <xdr:row>0</xdr:row>
      <xdr:rowOff>76200</xdr:rowOff>
    </xdr:from>
    <xdr:to>
      <xdr:col>21</xdr:col>
      <xdr:colOff>47625</xdr:colOff>
      <xdr:row>0</xdr:row>
      <xdr:rowOff>342900</xdr:rowOff>
    </xdr:to>
    <xdr:sp macro="" textlink="">
      <xdr:nvSpPr>
        <xdr:cNvPr id="23783" name="Text Box 231">
          <a:extLst>
            <a:ext uri="{FF2B5EF4-FFF2-40B4-BE49-F238E27FC236}">
              <a16:creationId xmlns:a16="http://schemas.microsoft.com/office/drawing/2014/main" id="{00000000-0008-0000-0200-0000E75C0000}"/>
            </a:ext>
          </a:extLst>
        </xdr:cNvPr>
        <xdr:cNvSpPr txBox="1">
          <a:spLocks noChangeArrowheads="1"/>
        </xdr:cNvSpPr>
      </xdr:nvSpPr>
      <xdr:spPr bwMode="auto">
        <a:xfrm>
          <a:off x="4267200" y="133350"/>
          <a:ext cx="476250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  <xdr:txBody>
        <a:bodyPr vertOverflow="clip" wrap="square" lIns="0" tIns="45720" rIns="27432" bIns="0" anchor="t" upright="1"/>
        <a:lstStyle/>
        <a:p>
          <a:pPr algn="r" rtl="1">
            <a:defRPr sz="1000"/>
          </a:pPr>
          <a:r>
            <a:rPr lang="th-TH" sz="1200" b="0" i="0" strike="noStrike">
              <a:solidFill>
                <a:srgbClr val="FF0000"/>
              </a:solidFill>
              <a:latin typeface="Cordia New"/>
              <a:cs typeface="Cordia New"/>
            </a:rPr>
            <a:t>ในสัปดาห์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152400</xdr:colOff>
      <xdr:row>11</xdr:row>
      <xdr:rowOff>66675</xdr:rowOff>
    </xdr:from>
    <xdr:to>
      <xdr:col>12</xdr:col>
      <xdr:colOff>76200</xdr:colOff>
      <xdr:row>22</xdr:row>
      <xdr:rowOff>161925</xdr:rowOff>
    </xdr:to>
    <xdr:pic>
      <xdr:nvPicPr>
        <xdr:cNvPr id="10439" name="Picture 10">
          <a:extLst>
            <a:ext uri="{FF2B5EF4-FFF2-40B4-BE49-F238E27FC236}">
              <a16:creationId xmlns:a16="http://schemas.microsoft.com/office/drawing/2014/main" id="{00000000-0008-0000-0400-0000C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53325" y="2771775"/>
          <a:ext cx="1628775" cy="2609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1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4</xdr:col>
      <xdr:colOff>47625</xdr:colOff>
      <xdr:row>26</xdr:row>
      <xdr:rowOff>9525</xdr:rowOff>
    </xdr:from>
    <xdr:to>
      <xdr:col>13</xdr:col>
      <xdr:colOff>447676</xdr:colOff>
      <xdr:row>31</xdr:row>
      <xdr:rowOff>47625</xdr:rowOff>
    </xdr:to>
    <xdr:pic>
      <xdr:nvPicPr>
        <xdr:cNvPr id="3" name="รูปภาพ 2">
          <a:extLst>
            <a:ext uri="{FF2B5EF4-FFF2-40B4-BE49-F238E27FC236}">
              <a16:creationId xmlns:a16="http://schemas.microsoft.com/office/drawing/2014/main" id="{00000000-0008-0000-04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62825" y="6143625"/>
          <a:ext cx="2371725" cy="118110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65942</xdr:colOff>
      <xdr:row>21</xdr:row>
      <xdr:rowOff>29306</xdr:rowOff>
    </xdr:from>
    <xdr:to>
      <xdr:col>18</xdr:col>
      <xdr:colOff>219808</xdr:colOff>
      <xdr:row>30</xdr:row>
      <xdr:rowOff>136070</xdr:rowOff>
    </xdr:to>
    <xdr:graphicFrame macro="">
      <xdr:nvGraphicFramePr>
        <xdr:cNvPr id="3" name="แผนภูมิ 2">
          <a:extLst>
            <a:ext uri="{FF2B5EF4-FFF2-40B4-BE49-F238E27FC236}">
              <a16:creationId xmlns:a16="http://schemas.microsoft.com/office/drawing/2014/main" id="{00000000-0008-0000-0900-00000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0.70828</cdr:x>
      <cdr:y>0.04966</cdr:y>
    </cdr:from>
    <cdr:to>
      <cdr:x>0.97723</cdr:x>
      <cdr:y>1</cdr:y>
    </cdr:to>
    <cdr:sp macro="" textlink="">
      <cdr:nvSpPr>
        <cdr:cNvPr id="2" name="สี่เหลี่ยมผืนผ้า 1"/>
        <cdr:cNvSpPr/>
      </cdr:nvSpPr>
      <cdr:spPr bwMode="auto">
        <a:xfrm xmlns:a="http://schemas.openxmlformats.org/drawingml/2006/main">
          <a:off x="4264270" y="132304"/>
          <a:ext cx="1619250" cy="2531974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 cap="flat" cmpd="sng" algn="ctr">
          <a:solidFill>
            <a:srgbClr val="B2B2B2"/>
          </a:solidFill>
          <a:prstDash val="solid"/>
          <a:round/>
          <a:headEnd type="none" w="med" len="med"/>
          <a:tailEnd type="none" w="med" len="med"/>
        </a:ln>
        <a:effectLst xmlns:a="http://schemas.openxmlformats.org/drawingml/2006/main"/>
      </cdr:spPr>
      <cdr:txBody>
        <a:bodyPr xmlns:a="http://schemas.openxmlformats.org/drawingml/2006/main" vertOverflow="clip" wrap="square" lIns="18288" tIns="0" rIns="0" bIns="0" upright="1"/>
        <a:lstStyle xmlns:a="http://schemas.openxmlformats.org/drawingml/2006/main"/>
        <a:p xmlns:a="http://schemas.openxmlformats.org/drawingml/2006/main">
          <a:endParaRPr lang="th-TH"/>
        </a:p>
      </cdr:txBody>
    </cdr: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47625</xdr:colOff>
      <xdr:row>0</xdr:row>
      <xdr:rowOff>47625</xdr:rowOff>
    </xdr:from>
    <xdr:to>
      <xdr:col>11</xdr:col>
      <xdr:colOff>152400</xdr:colOff>
      <xdr:row>1</xdr:row>
      <xdr:rowOff>85725</xdr:rowOff>
    </xdr:to>
    <xdr:grpSp>
      <xdr:nvGrpSpPr>
        <xdr:cNvPr id="12369" name="Group 3">
          <a:extLst>
            <a:ext uri="{FF2B5EF4-FFF2-40B4-BE49-F238E27FC236}">
              <a16:creationId xmlns:a16="http://schemas.microsoft.com/office/drawing/2014/main" id="{00000000-0008-0000-0B00-000051300000}"/>
            </a:ext>
          </a:extLst>
        </xdr:cNvPr>
        <xdr:cNvGrpSpPr>
          <a:grpSpLocks/>
        </xdr:cNvGrpSpPr>
      </xdr:nvGrpSpPr>
      <xdr:grpSpPr bwMode="auto">
        <a:xfrm>
          <a:off x="7791450" y="47625"/>
          <a:ext cx="714375" cy="295275"/>
          <a:chOff x="870" y="13"/>
          <a:chExt cx="75" cy="31"/>
        </a:xfrm>
      </xdr:grpSpPr>
      <xdr:sp macro="" textlink="">
        <xdr:nvSpPr>
          <xdr:cNvPr id="14340" name="Text Box 4">
            <a:extLst>
              <a:ext uri="{FF2B5EF4-FFF2-40B4-BE49-F238E27FC236}">
                <a16:creationId xmlns:a16="http://schemas.microsoft.com/office/drawing/2014/main" id="{00000000-0008-0000-0B00-00000438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2371" name="Rectangle 5">
            <a:hlinkClick xmlns:r="http://schemas.openxmlformats.org/officeDocument/2006/relationships" r:id="rId1" tooltip="คำแนะนำการพิมพ์ แบบแยกห้อง"/>
            <a:extLst>
              <a:ext uri="{FF2B5EF4-FFF2-40B4-BE49-F238E27FC236}">
                <a16:creationId xmlns:a16="http://schemas.microsoft.com/office/drawing/2014/main" id="{00000000-0008-0000-0B00-0000533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57150</xdr:colOff>
      <xdr:row>0</xdr:row>
      <xdr:rowOff>47625</xdr:rowOff>
    </xdr:from>
    <xdr:to>
      <xdr:col>11</xdr:col>
      <xdr:colOff>161925</xdr:colOff>
      <xdr:row>1</xdr:row>
      <xdr:rowOff>85725</xdr:rowOff>
    </xdr:to>
    <xdr:grpSp>
      <xdr:nvGrpSpPr>
        <xdr:cNvPr id="16465" name="Group 3">
          <a:extLst>
            <a:ext uri="{FF2B5EF4-FFF2-40B4-BE49-F238E27FC236}">
              <a16:creationId xmlns:a16="http://schemas.microsoft.com/office/drawing/2014/main" id="{00000000-0008-0000-0C00-000051400000}"/>
            </a:ext>
          </a:extLst>
        </xdr:cNvPr>
        <xdr:cNvGrpSpPr>
          <a:grpSpLocks/>
        </xdr:cNvGrpSpPr>
      </xdr:nvGrpSpPr>
      <xdr:grpSpPr bwMode="auto">
        <a:xfrm>
          <a:off x="7991475" y="47625"/>
          <a:ext cx="714375" cy="295275"/>
          <a:chOff x="870" y="13"/>
          <a:chExt cx="75" cy="31"/>
        </a:xfrm>
      </xdr:grpSpPr>
      <xdr:sp macro="" textlink="">
        <xdr:nvSpPr>
          <xdr:cNvPr id="27652" name="Text Box 4">
            <a:extLst>
              <a:ext uri="{FF2B5EF4-FFF2-40B4-BE49-F238E27FC236}">
                <a16:creationId xmlns:a16="http://schemas.microsoft.com/office/drawing/2014/main" id="{00000000-0008-0000-0C00-0000046C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6467" name="Rectangle 5">
            <a:hlinkClick xmlns:r="http://schemas.openxmlformats.org/officeDocument/2006/relationships" r:id="rId1" tooltip="คำแนะนำการพิมพ์ ร้อยละ 80"/>
            <a:extLst>
              <a:ext uri="{FF2B5EF4-FFF2-40B4-BE49-F238E27FC236}">
                <a16:creationId xmlns:a16="http://schemas.microsoft.com/office/drawing/2014/main" id="{00000000-0008-0000-0C00-00005340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14</xdr:col>
      <xdr:colOff>85725</xdr:colOff>
      <xdr:row>0</xdr:row>
      <xdr:rowOff>123825</xdr:rowOff>
    </xdr:from>
    <xdr:to>
      <xdr:col>15</xdr:col>
      <xdr:colOff>190500</xdr:colOff>
      <xdr:row>1</xdr:row>
      <xdr:rowOff>47625</xdr:rowOff>
    </xdr:to>
    <xdr:grpSp>
      <xdr:nvGrpSpPr>
        <xdr:cNvPr id="14417" name="Group 10">
          <a:extLst>
            <a:ext uri="{FF2B5EF4-FFF2-40B4-BE49-F238E27FC236}">
              <a16:creationId xmlns:a16="http://schemas.microsoft.com/office/drawing/2014/main" id="{00000000-0008-0000-0D00-000051380000}"/>
            </a:ext>
          </a:extLst>
        </xdr:cNvPr>
        <xdr:cNvGrpSpPr>
          <a:grpSpLocks/>
        </xdr:cNvGrpSpPr>
      </xdr:nvGrpSpPr>
      <xdr:grpSpPr bwMode="auto">
        <a:xfrm>
          <a:off x="8572500" y="123825"/>
          <a:ext cx="714375" cy="257175"/>
          <a:chOff x="870" y="13"/>
          <a:chExt cx="75" cy="31"/>
        </a:xfrm>
      </xdr:grpSpPr>
      <xdr:sp macro="" textlink="">
        <xdr:nvSpPr>
          <xdr:cNvPr id="12296" name="Text Box 8">
            <a:extLst>
              <a:ext uri="{FF2B5EF4-FFF2-40B4-BE49-F238E27FC236}">
                <a16:creationId xmlns:a16="http://schemas.microsoft.com/office/drawing/2014/main" id="{00000000-0008-0000-0D00-0000083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870" y="13"/>
            <a:ext cx="75" cy="31"/>
          </a:xfrm>
          <a:prstGeom prst="rect">
            <a:avLst/>
          </a:prstGeom>
          <a:solidFill>
            <a:srgbClr val="00FF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อ่านคำแนะนำ</a:t>
            </a:r>
          </a:p>
        </xdr:txBody>
      </xdr:sp>
      <xdr:sp macro="" textlink="">
        <xdr:nvSpPr>
          <xdr:cNvPr id="14419" name="Rectangle 9">
            <a:hlinkClick xmlns:r="http://schemas.openxmlformats.org/officeDocument/2006/relationships" r:id="rId1" tooltip="คำแนะนำการพิมพ์ 0 ร มส"/>
            <a:extLst>
              <a:ext uri="{FF2B5EF4-FFF2-40B4-BE49-F238E27FC236}">
                <a16:creationId xmlns:a16="http://schemas.microsoft.com/office/drawing/2014/main" id="{00000000-0008-0000-0D00-000053380000}"/>
              </a:ext>
            </a:extLst>
          </xdr:cNvPr>
          <xdr:cNvSpPr>
            <a:spLocks noChangeArrowheads="1"/>
          </xdr:cNvSpPr>
        </xdr:nvSpPr>
        <xdr:spPr bwMode="auto">
          <a:xfrm>
            <a:off x="871" y="12"/>
            <a:ext cx="79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371475</xdr:colOff>
      <xdr:row>18</xdr:row>
      <xdr:rowOff>0</xdr:rowOff>
    </xdr:from>
    <xdr:to>
      <xdr:col>0</xdr:col>
      <xdr:colOff>390525</xdr:colOff>
      <xdr:row>18</xdr:row>
      <xdr:rowOff>0</xdr:rowOff>
    </xdr:to>
    <xdr:sp macro="" textlink="">
      <xdr:nvSpPr>
        <xdr:cNvPr id="38701" name="Line 7">
          <a:extLst>
            <a:ext uri="{FF2B5EF4-FFF2-40B4-BE49-F238E27FC236}">
              <a16:creationId xmlns:a16="http://schemas.microsoft.com/office/drawing/2014/main" id="{00000000-0008-0000-0F00-00002D970000}"/>
            </a:ext>
          </a:extLst>
        </xdr:cNvPr>
        <xdr:cNvSpPr>
          <a:spLocks noChangeShapeType="1"/>
        </xdr:cNvSpPr>
      </xdr:nvSpPr>
      <xdr:spPr bwMode="auto">
        <a:xfrm flipH="1" flipV="1">
          <a:off x="371475" y="4933950"/>
          <a:ext cx="1905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 type="triangle" w="med" len="med"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0</xdr:col>
      <xdr:colOff>1362075</xdr:colOff>
      <xdr:row>39</xdr:row>
      <xdr:rowOff>57150</xdr:rowOff>
    </xdr:from>
    <xdr:to>
      <xdr:col>0</xdr:col>
      <xdr:colOff>1647825</xdr:colOff>
      <xdr:row>40</xdr:row>
      <xdr:rowOff>38100</xdr:rowOff>
    </xdr:to>
    <xdr:sp macro="" textlink="">
      <xdr:nvSpPr>
        <xdr:cNvPr id="38703" name="Oval 22">
          <a:extLst>
            <a:ext uri="{FF2B5EF4-FFF2-40B4-BE49-F238E27FC236}">
              <a16:creationId xmlns:a16="http://schemas.microsoft.com/office/drawing/2014/main" id="{00000000-0008-0000-0F00-00002F970000}"/>
            </a:ext>
          </a:extLst>
        </xdr:cNvPr>
        <xdr:cNvSpPr>
          <a:spLocks noChangeArrowheads="1"/>
        </xdr:cNvSpPr>
      </xdr:nvSpPr>
      <xdr:spPr bwMode="auto">
        <a:xfrm>
          <a:off x="1362075" y="10144125"/>
          <a:ext cx="285750" cy="257175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981075</xdr:colOff>
      <xdr:row>66</xdr:row>
      <xdr:rowOff>28575</xdr:rowOff>
    </xdr:from>
    <xdr:to>
      <xdr:col>0</xdr:col>
      <xdr:colOff>1524000</xdr:colOff>
      <xdr:row>66</xdr:row>
      <xdr:rowOff>266700</xdr:rowOff>
    </xdr:to>
    <xdr:pic>
      <xdr:nvPicPr>
        <xdr:cNvPr id="38705" name="Picture 30">
          <a:extLst>
            <a:ext uri="{FF2B5EF4-FFF2-40B4-BE49-F238E27FC236}">
              <a16:creationId xmlns:a16="http://schemas.microsoft.com/office/drawing/2014/main" id="{00000000-0008-0000-0F00-000031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1075" y="16735425"/>
          <a:ext cx="542925" cy="238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2571750</xdr:colOff>
      <xdr:row>66</xdr:row>
      <xdr:rowOff>28575</xdr:rowOff>
    </xdr:from>
    <xdr:to>
      <xdr:col>0</xdr:col>
      <xdr:colOff>3619500</xdr:colOff>
      <xdr:row>70</xdr:row>
      <xdr:rowOff>76201</xdr:rowOff>
    </xdr:to>
    <xdr:pic>
      <xdr:nvPicPr>
        <xdr:cNvPr id="38706" name="Picture 31">
          <a:extLst>
            <a:ext uri="{FF2B5EF4-FFF2-40B4-BE49-F238E27FC236}">
              <a16:creationId xmlns:a16="http://schemas.microsoft.com/office/drawing/2014/main" id="{00000000-0008-0000-0F00-000032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571750" y="16735425"/>
          <a:ext cx="1047750" cy="1152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4505325</xdr:colOff>
      <xdr:row>67</xdr:row>
      <xdr:rowOff>104775</xdr:rowOff>
    </xdr:from>
    <xdr:to>
      <xdr:col>0</xdr:col>
      <xdr:colOff>5457825</xdr:colOff>
      <xdr:row>70</xdr:row>
      <xdr:rowOff>228600</xdr:rowOff>
    </xdr:to>
    <xdr:grpSp>
      <xdr:nvGrpSpPr>
        <xdr:cNvPr id="38707" name="Group 36">
          <a:extLst>
            <a:ext uri="{FF2B5EF4-FFF2-40B4-BE49-F238E27FC236}">
              <a16:creationId xmlns:a16="http://schemas.microsoft.com/office/drawing/2014/main" id="{00000000-0008-0000-0F00-000033970000}"/>
            </a:ext>
          </a:extLst>
        </xdr:cNvPr>
        <xdr:cNvGrpSpPr>
          <a:grpSpLocks/>
        </xdr:cNvGrpSpPr>
      </xdr:nvGrpSpPr>
      <xdr:grpSpPr bwMode="auto">
        <a:xfrm>
          <a:off x="4505325" y="18235893"/>
          <a:ext cx="952500" cy="964266"/>
          <a:chOff x="473" y="1975"/>
          <a:chExt cx="100" cy="100"/>
        </a:xfrm>
      </xdr:grpSpPr>
      <xdr:pic>
        <xdr:nvPicPr>
          <xdr:cNvPr id="38761" name="Picture 37">
            <a:extLst>
              <a:ext uri="{FF2B5EF4-FFF2-40B4-BE49-F238E27FC236}">
                <a16:creationId xmlns:a16="http://schemas.microsoft.com/office/drawing/2014/main" id="{00000000-0008-0000-0F00-000069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3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473" y="1975"/>
            <a:ext cx="100" cy="10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2" name="Oval 38">
            <a:extLst>
              <a:ext uri="{FF2B5EF4-FFF2-40B4-BE49-F238E27FC236}">
                <a16:creationId xmlns:a16="http://schemas.microsoft.com/office/drawing/2014/main" id="{00000000-0008-0000-0F00-00006A970000}"/>
              </a:ext>
            </a:extLst>
          </xdr:cNvPr>
          <xdr:cNvSpPr>
            <a:spLocks noChangeArrowheads="1"/>
          </xdr:cNvSpPr>
        </xdr:nvSpPr>
        <xdr:spPr bwMode="auto">
          <a:xfrm>
            <a:off x="520" y="2034"/>
            <a:ext cx="44" cy="30"/>
          </a:xfrm>
          <a:prstGeom prst="ellipse">
            <a:avLst/>
          </a:prstGeom>
          <a:noFill/>
          <a:ln w="38100" cmpd="dbl">
            <a:solidFill>
              <a:srgbClr val="FF0000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>
    <xdr:from>
      <xdr:col>0</xdr:col>
      <xdr:colOff>714375</xdr:colOff>
      <xdr:row>72</xdr:row>
      <xdr:rowOff>28575</xdr:rowOff>
    </xdr:from>
    <xdr:to>
      <xdr:col>0</xdr:col>
      <xdr:colOff>1524000</xdr:colOff>
      <xdr:row>73</xdr:row>
      <xdr:rowOff>28575</xdr:rowOff>
    </xdr:to>
    <xdr:grpSp>
      <xdr:nvGrpSpPr>
        <xdr:cNvPr id="38708" name="Group 47">
          <a:extLst>
            <a:ext uri="{FF2B5EF4-FFF2-40B4-BE49-F238E27FC236}">
              <a16:creationId xmlns:a16="http://schemas.microsoft.com/office/drawing/2014/main" id="{00000000-0008-0000-0F00-000034970000}"/>
            </a:ext>
          </a:extLst>
        </xdr:cNvPr>
        <xdr:cNvGrpSpPr>
          <a:grpSpLocks/>
        </xdr:cNvGrpSpPr>
      </xdr:nvGrpSpPr>
      <xdr:grpSpPr bwMode="auto">
        <a:xfrm>
          <a:off x="714375" y="19560428"/>
          <a:ext cx="809625" cy="280147"/>
          <a:chOff x="68" y="1494"/>
          <a:chExt cx="92" cy="32"/>
        </a:xfrm>
      </xdr:grpSpPr>
      <xdr:pic>
        <xdr:nvPicPr>
          <xdr:cNvPr id="38759" name="Picture 45">
            <a:extLst>
              <a:ext uri="{FF2B5EF4-FFF2-40B4-BE49-F238E27FC236}">
                <a16:creationId xmlns:a16="http://schemas.microsoft.com/office/drawing/2014/main" id="{00000000-0008-0000-0F00-00006797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4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8" y="1494"/>
            <a:ext cx="84" cy="30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sp macro="" textlink="">
        <xdr:nvSpPr>
          <xdr:cNvPr id="38760" name="Oval 46">
            <a:extLst>
              <a:ext uri="{FF2B5EF4-FFF2-40B4-BE49-F238E27FC236}">
                <a16:creationId xmlns:a16="http://schemas.microsoft.com/office/drawing/2014/main" id="{00000000-0008-0000-0F00-000068970000}"/>
              </a:ext>
            </a:extLst>
          </xdr:cNvPr>
          <xdr:cNvSpPr>
            <a:spLocks noChangeArrowheads="1"/>
          </xdr:cNvSpPr>
        </xdr:nvSpPr>
        <xdr:spPr bwMode="auto">
          <a:xfrm>
            <a:off x="125" y="1501"/>
            <a:ext cx="35" cy="25"/>
          </a:xfrm>
          <a:prstGeom prst="ellipse">
            <a:avLst/>
          </a:prstGeom>
          <a:noFill/>
          <a:ln w="38100" cmpd="dbl">
            <a:solidFill>
              <a:srgbClr val="0000FF"/>
            </a:solidFill>
            <a:round/>
            <a:headEnd/>
            <a:tailEnd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sp>
    </xdr:grpSp>
    <xdr:clientData/>
  </xdr:twoCellAnchor>
  <xdr:twoCellAnchor editAs="oneCell">
    <xdr:from>
      <xdr:col>0</xdr:col>
      <xdr:colOff>2343150</xdr:colOff>
      <xdr:row>71</xdr:row>
      <xdr:rowOff>228600</xdr:rowOff>
    </xdr:from>
    <xdr:to>
      <xdr:col>0</xdr:col>
      <xdr:colOff>3467100</xdr:colOff>
      <xdr:row>75</xdr:row>
      <xdr:rowOff>238125</xdr:rowOff>
    </xdr:to>
    <xdr:pic>
      <xdr:nvPicPr>
        <xdr:cNvPr id="38709" name="Picture 49">
          <a:extLst>
            <a:ext uri="{FF2B5EF4-FFF2-40B4-BE49-F238E27FC236}">
              <a16:creationId xmlns:a16="http://schemas.microsoft.com/office/drawing/2014/main" id="{00000000-0008-0000-0F00-000035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343150" y="18316575"/>
          <a:ext cx="11239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1</xdr:col>
      <xdr:colOff>552450</xdr:colOff>
      <xdr:row>0</xdr:row>
      <xdr:rowOff>104775</xdr:rowOff>
    </xdr:from>
    <xdr:to>
      <xdr:col>3</xdr:col>
      <xdr:colOff>38100</xdr:colOff>
      <xdr:row>1</xdr:row>
      <xdr:rowOff>142875</xdr:rowOff>
    </xdr:to>
    <xdr:grpSp>
      <xdr:nvGrpSpPr>
        <xdr:cNvPr id="38710" name="Group 61">
          <a:extLst>
            <a:ext uri="{FF2B5EF4-FFF2-40B4-BE49-F238E27FC236}">
              <a16:creationId xmlns:a16="http://schemas.microsoft.com/office/drawing/2014/main" id="{00000000-0008-0000-0F00-000036970000}"/>
            </a:ext>
          </a:extLst>
        </xdr:cNvPr>
        <xdr:cNvGrpSpPr>
          <a:grpSpLocks/>
        </xdr:cNvGrpSpPr>
      </xdr:nvGrpSpPr>
      <xdr:grpSpPr bwMode="auto">
        <a:xfrm>
          <a:off x="6872568" y="104775"/>
          <a:ext cx="1301003" cy="318247"/>
          <a:chOff x="722" y="11"/>
          <a:chExt cx="124" cy="33"/>
        </a:xfrm>
      </xdr:grpSpPr>
      <xdr:sp macro="" textlink="">
        <xdr:nvSpPr>
          <xdr:cNvPr id="13362" name="Text Box 50">
            <a:extLst>
              <a:ext uri="{FF2B5EF4-FFF2-40B4-BE49-F238E27FC236}">
                <a16:creationId xmlns:a16="http://schemas.microsoft.com/office/drawing/2014/main" id="{00000000-0008-0000-0F00-000032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2"/>
            <a:ext cx="124" cy="32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เวลา1</a:t>
            </a:r>
          </a:p>
        </xdr:txBody>
      </xdr:sp>
      <xdr:sp macro="" textlink="">
        <xdr:nvSpPr>
          <xdr:cNvPr id="38758" name="Rectangle 54">
            <a:hlinkClick xmlns:r="http://schemas.openxmlformats.org/officeDocument/2006/relationships" r:id="rId6" tooltip="เวลา 1"/>
            <a:extLst>
              <a:ext uri="{FF2B5EF4-FFF2-40B4-BE49-F238E27FC236}">
                <a16:creationId xmlns:a16="http://schemas.microsoft.com/office/drawing/2014/main" id="{00000000-0008-0000-0F00-000066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"/>
            <a:ext cx="123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552450</xdr:colOff>
      <xdr:row>1</xdr:row>
      <xdr:rowOff>133350</xdr:rowOff>
    </xdr:from>
    <xdr:to>
      <xdr:col>3</xdr:col>
      <xdr:colOff>28575</xdr:colOff>
      <xdr:row>2</xdr:row>
      <xdr:rowOff>180975</xdr:rowOff>
    </xdr:to>
    <xdr:grpSp>
      <xdr:nvGrpSpPr>
        <xdr:cNvPr id="38711" name="Group 60">
          <a:extLst>
            <a:ext uri="{FF2B5EF4-FFF2-40B4-BE49-F238E27FC236}">
              <a16:creationId xmlns:a16="http://schemas.microsoft.com/office/drawing/2014/main" id="{00000000-0008-0000-0F00-000037970000}"/>
            </a:ext>
          </a:extLst>
        </xdr:cNvPr>
        <xdr:cNvGrpSpPr>
          <a:grpSpLocks/>
        </xdr:cNvGrpSpPr>
      </xdr:nvGrpSpPr>
      <xdr:grpSpPr bwMode="auto">
        <a:xfrm>
          <a:off x="6872568" y="413497"/>
          <a:ext cx="1291478" cy="327772"/>
          <a:chOff x="722" y="43"/>
          <a:chExt cx="123" cy="34"/>
        </a:xfrm>
      </xdr:grpSpPr>
      <xdr:sp macro="" textlink="">
        <xdr:nvSpPr>
          <xdr:cNvPr id="3" name="Text Box 51">
            <a:extLst>
              <a:ext uri="{FF2B5EF4-FFF2-40B4-BE49-F238E27FC236}">
                <a16:creationId xmlns:a16="http://schemas.microsoft.com/office/drawing/2014/main" id="{00000000-0008-0000-0F00-00000300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45"/>
            <a:ext cx="123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เวลา2</a:t>
            </a:r>
          </a:p>
        </xdr:txBody>
      </xdr:sp>
      <xdr:sp macro="" textlink="">
        <xdr:nvSpPr>
          <xdr:cNvPr id="38756" name="Rectangle 55">
            <a:hlinkClick xmlns:r="http://schemas.openxmlformats.org/officeDocument/2006/relationships" r:id="rId7" tooltip="เวลา 2"/>
            <a:extLst>
              <a:ext uri="{FF2B5EF4-FFF2-40B4-BE49-F238E27FC236}">
                <a16:creationId xmlns:a16="http://schemas.microsoft.com/office/drawing/2014/main" id="{00000000-0008-0000-0F00-000064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43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556929</xdr:colOff>
      <xdr:row>2</xdr:row>
      <xdr:rowOff>154081</xdr:rowOff>
    </xdr:from>
    <xdr:to>
      <xdr:col>2</xdr:col>
      <xdr:colOff>1073903</xdr:colOff>
      <xdr:row>3</xdr:row>
      <xdr:rowOff>169209</xdr:rowOff>
    </xdr:to>
    <xdr:grpSp>
      <xdr:nvGrpSpPr>
        <xdr:cNvPr id="38712" name="Group 59">
          <a:extLst>
            <a:ext uri="{FF2B5EF4-FFF2-40B4-BE49-F238E27FC236}">
              <a16:creationId xmlns:a16="http://schemas.microsoft.com/office/drawing/2014/main" id="{00000000-0008-0000-0F00-000038970000}"/>
            </a:ext>
          </a:extLst>
        </xdr:cNvPr>
        <xdr:cNvGrpSpPr>
          <a:grpSpLocks/>
        </xdr:cNvGrpSpPr>
      </xdr:nvGrpSpPr>
      <xdr:grpSpPr bwMode="auto">
        <a:xfrm>
          <a:off x="6877047" y="714375"/>
          <a:ext cx="1122091" cy="295275"/>
          <a:chOff x="722" y="78"/>
          <a:chExt cx="115" cy="31"/>
        </a:xfrm>
      </xdr:grpSpPr>
      <xdr:sp macro="" textlink="">
        <xdr:nvSpPr>
          <xdr:cNvPr id="13364" name="Text Box 52">
            <a:extLst>
              <a:ext uri="{FF2B5EF4-FFF2-40B4-BE49-F238E27FC236}">
                <a16:creationId xmlns:a16="http://schemas.microsoft.com/office/drawing/2014/main" id="{00000000-0008-0000-0F00-000034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1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54" name="Rectangle 56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62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533400</xdr:colOff>
      <xdr:row>3</xdr:row>
      <xdr:rowOff>238125</xdr:rowOff>
    </xdr:from>
    <xdr:to>
      <xdr:col>3</xdr:col>
      <xdr:colOff>19050</xdr:colOff>
      <xdr:row>4</xdr:row>
      <xdr:rowOff>266700</xdr:rowOff>
    </xdr:to>
    <xdr:grpSp>
      <xdr:nvGrpSpPr>
        <xdr:cNvPr id="38713" name="Group 58">
          <a:extLst>
            <a:ext uri="{FF2B5EF4-FFF2-40B4-BE49-F238E27FC236}">
              <a16:creationId xmlns:a16="http://schemas.microsoft.com/office/drawing/2014/main" id="{00000000-0008-0000-0F00-000039970000}"/>
            </a:ext>
          </a:extLst>
        </xdr:cNvPr>
        <xdr:cNvGrpSpPr>
          <a:grpSpLocks/>
        </xdr:cNvGrpSpPr>
      </xdr:nvGrpSpPr>
      <xdr:grpSpPr bwMode="auto">
        <a:xfrm>
          <a:off x="6853518" y="1078566"/>
          <a:ext cx="1301003" cy="308722"/>
          <a:chOff x="722" y="112"/>
          <a:chExt cx="124" cy="32"/>
        </a:xfrm>
      </xdr:grpSpPr>
      <xdr:sp macro="" textlink="">
        <xdr:nvSpPr>
          <xdr:cNvPr id="13365" name="Text Box 53">
            <a:extLst>
              <a:ext uri="{FF2B5EF4-FFF2-40B4-BE49-F238E27FC236}">
                <a16:creationId xmlns:a16="http://schemas.microsoft.com/office/drawing/2014/main" id="{00000000-0008-0000-0F00-000035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112"/>
            <a:ext cx="124" cy="32"/>
          </a:xfrm>
          <a:prstGeom prst="rect">
            <a:avLst/>
          </a:prstGeom>
          <a:solidFill>
            <a:srgbClr val="FFCC99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vertOverflow="clip" wrap="square" lIns="27432" tIns="45720" rIns="0" bIns="0" anchor="t" upright="1"/>
          <a:lstStyle/>
          <a:p>
            <a:pPr algn="l" rtl="1">
              <a:defRPr sz="1000"/>
            </a:pP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คลิกเพื่อไป ปก</a:t>
            </a:r>
          </a:p>
        </xdr:txBody>
      </xdr:sp>
      <xdr:sp macro="" textlink="">
        <xdr:nvSpPr>
          <xdr:cNvPr id="38752" name="Rectangle 57">
            <a:hlinkClick xmlns:r="http://schemas.openxmlformats.org/officeDocument/2006/relationships" r:id="rId9" tooltip="ปก"/>
            <a:extLst>
              <a:ext uri="{FF2B5EF4-FFF2-40B4-BE49-F238E27FC236}">
                <a16:creationId xmlns:a16="http://schemas.microsoft.com/office/drawing/2014/main" id="{00000000-0008-0000-0F00-000060970000}"/>
              </a:ext>
            </a:extLst>
          </xdr:cNvPr>
          <xdr:cNvSpPr>
            <a:spLocks noChangeArrowheads="1"/>
          </xdr:cNvSpPr>
        </xdr:nvSpPr>
        <xdr:spPr bwMode="auto">
          <a:xfrm>
            <a:off x="722" y="112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427506</xdr:colOff>
      <xdr:row>64</xdr:row>
      <xdr:rowOff>22411</xdr:rowOff>
    </xdr:from>
    <xdr:to>
      <xdr:col>2</xdr:col>
      <xdr:colOff>887465</xdr:colOff>
      <xdr:row>65</xdr:row>
      <xdr:rowOff>37540</xdr:rowOff>
    </xdr:to>
    <xdr:grpSp>
      <xdr:nvGrpSpPr>
        <xdr:cNvPr id="38714" name="Group 97">
          <a:extLst>
            <a:ext uri="{FF2B5EF4-FFF2-40B4-BE49-F238E27FC236}">
              <a16:creationId xmlns:a16="http://schemas.microsoft.com/office/drawing/2014/main" id="{00000000-0008-0000-0F00-00003A970000}"/>
            </a:ext>
          </a:extLst>
        </xdr:cNvPr>
        <xdr:cNvGrpSpPr>
          <a:grpSpLocks/>
        </xdr:cNvGrpSpPr>
      </xdr:nvGrpSpPr>
      <xdr:grpSpPr bwMode="auto">
        <a:xfrm>
          <a:off x="6747624" y="17313087"/>
          <a:ext cx="1065076" cy="295277"/>
          <a:chOff x="734" y="1293"/>
          <a:chExt cx="109" cy="31"/>
        </a:xfrm>
      </xdr:grpSpPr>
      <xdr:sp macro="" textlink="">
        <xdr:nvSpPr>
          <xdr:cNvPr id="13407" name="Text Box 95">
            <a:extLst>
              <a:ext uri="{FF2B5EF4-FFF2-40B4-BE49-F238E27FC236}">
                <a16:creationId xmlns:a16="http://schemas.microsoft.com/office/drawing/2014/main" id="{00000000-0008-0000-0F00-00005F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34" y="1293"/>
            <a:ext cx="109" cy="31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แยกห้อง</a:t>
            </a:r>
          </a:p>
        </xdr:txBody>
      </xdr:sp>
      <xdr:sp macro="" textlink="">
        <xdr:nvSpPr>
          <xdr:cNvPr id="38750" name="Rectangle 96">
            <a:hlinkClick xmlns:r="http://schemas.openxmlformats.org/officeDocument/2006/relationships" r:id="rId10" tooltip="ไปแผ่นงาน แยกห้อง"/>
            <a:extLst>
              <a:ext uri="{FF2B5EF4-FFF2-40B4-BE49-F238E27FC236}">
                <a16:creationId xmlns:a16="http://schemas.microsoft.com/office/drawing/2014/main" id="{00000000-0008-0000-0F00-00005E970000}"/>
              </a:ext>
            </a:extLst>
          </xdr:cNvPr>
          <xdr:cNvSpPr>
            <a:spLocks noChangeArrowheads="1"/>
          </xdr:cNvSpPr>
        </xdr:nvSpPr>
        <xdr:spPr bwMode="auto">
          <a:xfrm>
            <a:off x="735" y="1296"/>
            <a:ext cx="115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528653</xdr:colOff>
      <xdr:row>67</xdr:row>
      <xdr:rowOff>240906</xdr:rowOff>
    </xdr:from>
    <xdr:to>
      <xdr:col>2</xdr:col>
      <xdr:colOff>1065866</xdr:colOff>
      <xdr:row>68</xdr:row>
      <xdr:rowOff>256850</xdr:rowOff>
    </xdr:to>
    <xdr:grpSp>
      <xdr:nvGrpSpPr>
        <xdr:cNvPr id="38715" name="Group 101">
          <a:extLst>
            <a:ext uri="{FF2B5EF4-FFF2-40B4-BE49-F238E27FC236}">
              <a16:creationId xmlns:a16="http://schemas.microsoft.com/office/drawing/2014/main" id="{00000000-0008-0000-0F00-00003B970000}"/>
            </a:ext>
          </a:extLst>
        </xdr:cNvPr>
        <xdr:cNvGrpSpPr>
          <a:grpSpLocks/>
        </xdr:cNvGrpSpPr>
      </xdr:nvGrpSpPr>
      <xdr:grpSpPr bwMode="auto">
        <a:xfrm>
          <a:off x="6848771" y="18372024"/>
          <a:ext cx="1142330" cy="296091"/>
          <a:chOff x="717" y="1493"/>
          <a:chExt cx="119" cy="32"/>
        </a:xfrm>
      </xdr:grpSpPr>
      <xdr:sp macro="" textlink="">
        <xdr:nvSpPr>
          <xdr:cNvPr id="13411" name="Text Box 99">
            <a:extLst>
              <a:ext uri="{FF2B5EF4-FFF2-40B4-BE49-F238E27FC236}">
                <a16:creationId xmlns:a16="http://schemas.microsoft.com/office/drawing/2014/main" id="{00000000-0008-0000-0F00-000063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17" y="1493"/>
            <a:ext cx="119" cy="32"/>
          </a:xfrm>
          <a:prstGeom prst="rect">
            <a:avLst/>
          </a:prstGeom>
          <a:solidFill>
            <a:srgbClr val="FFCC00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ไปแผ่นงาน</a:t>
            </a:r>
            <a:r>
              <a:rPr lang="th-TH" sz="1400" b="1" i="0" strike="noStrike">
                <a:solidFill>
                  <a:srgbClr val="FF0000"/>
                </a:solidFill>
                <a:latin typeface="Cordia New"/>
                <a:cs typeface="Cordia New"/>
              </a:rPr>
              <a:t> ร้อยละ 80</a:t>
            </a:r>
          </a:p>
        </xdr:txBody>
      </xdr:sp>
      <xdr:sp macro="" textlink="">
        <xdr:nvSpPr>
          <xdr:cNvPr id="38748" name="Rectangle 100">
            <a:hlinkClick xmlns:r="http://schemas.openxmlformats.org/officeDocument/2006/relationships" r:id="rId11" tooltip="ไปแผ่นงานร้อยละ80"/>
            <a:extLst>
              <a:ext uri="{FF2B5EF4-FFF2-40B4-BE49-F238E27FC236}">
                <a16:creationId xmlns:a16="http://schemas.microsoft.com/office/drawing/2014/main" id="{00000000-0008-0000-0F00-00005C970000}"/>
              </a:ext>
            </a:extLst>
          </xdr:cNvPr>
          <xdr:cNvSpPr>
            <a:spLocks noChangeArrowheads="1"/>
          </xdr:cNvSpPr>
        </xdr:nvSpPr>
        <xdr:spPr bwMode="auto">
          <a:xfrm>
            <a:off x="713" y="1494"/>
            <a:ext cx="128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twoCellAnchor>
    <xdr:from>
      <xdr:col>1</xdr:col>
      <xdr:colOff>518829</xdr:colOff>
      <xdr:row>15</xdr:row>
      <xdr:rowOff>255494</xdr:rowOff>
    </xdr:from>
    <xdr:to>
      <xdr:col>2</xdr:col>
      <xdr:colOff>1035803</xdr:colOff>
      <xdr:row>16</xdr:row>
      <xdr:rowOff>273630</xdr:rowOff>
    </xdr:to>
    <xdr:grpSp>
      <xdr:nvGrpSpPr>
        <xdr:cNvPr id="38716" name="Group 102">
          <a:extLst>
            <a:ext uri="{FF2B5EF4-FFF2-40B4-BE49-F238E27FC236}">
              <a16:creationId xmlns:a16="http://schemas.microsoft.com/office/drawing/2014/main" id="{00000000-0008-0000-0F00-00003C970000}"/>
            </a:ext>
          </a:extLst>
        </xdr:cNvPr>
        <xdr:cNvGrpSpPr>
          <a:grpSpLocks/>
        </xdr:cNvGrpSpPr>
      </xdr:nvGrpSpPr>
      <xdr:grpSpPr bwMode="auto">
        <a:xfrm>
          <a:off x="6838947" y="4457700"/>
          <a:ext cx="1122091" cy="298283"/>
          <a:chOff x="722" y="78"/>
          <a:chExt cx="115" cy="35"/>
        </a:xfrm>
      </xdr:grpSpPr>
      <xdr:sp macro="" textlink="">
        <xdr:nvSpPr>
          <xdr:cNvPr id="13415" name="Text Box 103">
            <a:extLst>
              <a:ext uri="{FF2B5EF4-FFF2-40B4-BE49-F238E27FC236}">
                <a16:creationId xmlns:a16="http://schemas.microsoft.com/office/drawing/2014/main" id="{00000000-0008-0000-0F00-000067340000}"/>
              </a:ext>
            </a:extLst>
          </xdr:cNvPr>
          <xdr:cNvSpPr txBox="1">
            <a:spLocks noChangeArrowheads="1"/>
          </xdr:cNvSpPr>
        </xdr:nvSpPr>
        <xdr:spPr bwMode="auto">
          <a:xfrm>
            <a:off x="722" y="78"/>
            <a:ext cx="115" cy="35"/>
          </a:xfrm>
          <a:prstGeom prst="rect">
            <a:avLst/>
          </a:prstGeom>
          <a:solidFill>
            <a:srgbClr val="99CCFF"/>
          </a:solidFill>
          <a:ln w="9525">
            <a:noFill/>
            <a:miter lim="800000"/>
            <a:headEnd/>
            <a:tailEnd/>
          </a:ln>
          <a:effectLst>
            <a:outerShdw dist="35921" dir="2700000" algn="ctr" rotWithShape="0">
              <a:srgbClr val="808080"/>
            </a:outerShdw>
          </a:effectLst>
        </xdr:spPr>
        <xdr:txBody>
          <a:bodyPr wrap="none" lIns="18288" tIns="50292" rIns="0" bIns="0" anchor="t" upright="1">
            <a:spAutoFit/>
          </a:bodyPr>
          <a:lstStyle/>
          <a:p>
            <a:pPr algn="l" rtl="1">
              <a:defRPr sz="1000"/>
            </a:pPr>
            <a:r>
              <a:rPr lang="th-TH" sz="1400" b="0" i="0" strike="noStrike">
                <a:solidFill>
                  <a:srgbClr val="0000FF"/>
                </a:solidFill>
                <a:latin typeface="Cordia New"/>
                <a:cs typeface="Cordia New"/>
              </a:rPr>
              <a:t>คลิกเพื่อไป ชื่อ-คะแนน</a:t>
            </a:r>
          </a:p>
        </xdr:txBody>
      </xdr:sp>
      <xdr:sp macro="" textlink="">
        <xdr:nvSpPr>
          <xdr:cNvPr id="38746" name="Rectangle 104">
            <a:hlinkClick xmlns:r="http://schemas.openxmlformats.org/officeDocument/2006/relationships" r:id="rId8" tooltip="ชื่อ-คะแนน"/>
            <a:extLst>
              <a:ext uri="{FF2B5EF4-FFF2-40B4-BE49-F238E27FC236}">
                <a16:creationId xmlns:a16="http://schemas.microsoft.com/office/drawing/2014/main" id="{00000000-0008-0000-0F00-00005A970000}"/>
              </a:ext>
            </a:extLst>
          </xdr:cNvPr>
          <xdr:cNvSpPr>
            <a:spLocks noChangeArrowheads="1"/>
          </xdr:cNvSpPr>
        </xdr:nvSpPr>
        <xdr:spPr bwMode="auto">
          <a:xfrm>
            <a:off x="724" y="79"/>
            <a:ext cx="121" cy="32"/>
          </a:xfrm>
          <a:prstGeom prst="rect">
            <a:avLst/>
          </a:prstGeom>
          <a:solidFill>
            <a:srgbClr val="FFFFFF">
              <a:alpha val="0"/>
            </a:srgbClr>
          </a:solidFill>
          <a:ln>
            <a:noFill/>
          </a:ln>
          <a:extLs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sp>
    </xdr:grpSp>
    <xdr:clientData/>
  </xdr:twoCellAnchor>
  <xdr:oneCellAnchor>
    <xdr:from>
      <xdr:col>1</xdr:col>
      <xdr:colOff>152400</xdr:colOff>
      <xdr:row>32</xdr:row>
      <xdr:rowOff>0</xdr:rowOff>
    </xdr:from>
    <xdr:ext cx="1441805" cy="299634"/>
    <xdr:sp macro="" textlink="">
      <xdr:nvSpPr>
        <xdr:cNvPr id="13437" name="Text Box 125">
          <a:extLst>
            <a:ext uri="{FF2B5EF4-FFF2-40B4-BE49-F238E27FC236}">
              <a16:creationId xmlns:a16="http://schemas.microsoft.com/office/drawing/2014/main" id="{00000000-0008-0000-0F00-00007D340000}"/>
            </a:ext>
          </a:extLst>
        </xdr:cNvPr>
        <xdr:cNvSpPr txBox="1">
          <a:spLocks noChangeArrowheads="1"/>
        </xdr:cNvSpPr>
      </xdr:nvSpPr>
      <xdr:spPr bwMode="auto">
        <a:xfrm>
          <a:off x="6472518" y="8247529"/>
          <a:ext cx="1441805" cy="299634"/>
        </a:xfrm>
        <a:prstGeom prst="rect">
          <a:avLst/>
        </a:prstGeom>
        <a:solidFill>
          <a:srgbClr val="FFCC00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wrap="none" lIns="18288" tIns="50292" rIns="0" bIns="0" anchor="t" upright="1">
          <a:spAutoFit/>
        </a:bodyPr>
        <a:lstStyle/>
        <a:p>
          <a:pPr algn="l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ไป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คิดวิเคราะห์ คุณลักษณะ</a:t>
          </a:r>
        </a:p>
      </xdr:txBody>
    </xdr:sp>
    <xdr:clientData/>
  </xdr:oneCellAnchor>
  <xdr:twoCellAnchor>
    <xdr:from>
      <xdr:col>1</xdr:col>
      <xdr:colOff>171450</xdr:colOff>
      <xdr:row>32</xdr:row>
      <xdr:rowOff>9525</xdr:rowOff>
    </xdr:from>
    <xdr:to>
      <xdr:col>2</xdr:col>
      <xdr:colOff>1057275</xdr:colOff>
      <xdr:row>33</xdr:row>
      <xdr:rowOff>38100</xdr:rowOff>
    </xdr:to>
    <xdr:sp macro="" textlink="">
      <xdr:nvSpPr>
        <xdr:cNvPr id="38718" name="Rectangle 126">
          <a:hlinkClick xmlns:r="http://schemas.openxmlformats.org/officeDocument/2006/relationships" r:id="rId12" tooltip="คิดวิเคราะห์ คุณลักษณะ"/>
          <a:extLst>
            <a:ext uri="{FF2B5EF4-FFF2-40B4-BE49-F238E27FC236}">
              <a16:creationId xmlns:a16="http://schemas.microsoft.com/office/drawing/2014/main" id="{00000000-0008-0000-0F00-00003E970000}"/>
            </a:ext>
          </a:extLst>
        </xdr:cNvPr>
        <xdr:cNvSpPr>
          <a:spLocks noChangeArrowheads="1"/>
        </xdr:cNvSpPr>
      </xdr:nvSpPr>
      <xdr:spPr bwMode="auto">
        <a:xfrm>
          <a:off x="6496050" y="8162925"/>
          <a:ext cx="1495425" cy="304800"/>
        </a:xfrm>
        <a:prstGeom prst="rect">
          <a:avLst/>
        </a:prstGeom>
        <a:solidFill>
          <a:srgbClr val="FFFFFF">
            <a:alpha val="0"/>
          </a:srgbClr>
        </a:solidFill>
        <a:ln>
          <a:noFill/>
        </a:ln>
        <a:extLs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  <xdr:twoCellAnchor>
    <xdr:from>
      <xdr:col>2</xdr:col>
      <xdr:colOff>571500</xdr:colOff>
      <xdr:row>29</xdr:row>
      <xdr:rowOff>133350</xdr:rowOff>
    </xdr:from>
    <xdr:to>
      <xdr:col>2</xdr:col>
      <xdr:colOff>1076325</xdr:colOff>
      <xdr:row>30</xdr:row>
      <xdr:rowOff>209550</xdr:rowOff>
    </xdr:to>
    <xdr:sp macro="" textlink="">
      <xdr:nvSpPr>
        <xdr:cNvPr id="13443" name="Rectangle 131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3340000}"/>
            </a:ext>
          </a:extLst>
        </xdr:cNvPr>
        <xdr:cNvSpPr>
          <a:spLocks noChangeArrowheads="1"/>
        </xdr:cNvSpPr>
      </xdr:nvSpPr>
      <xdr:spPr bwMode="auto">
        <a:xfrm>
          <a:off x="7505700" y="7572375"/>
          <a:ext cx="504825" cy="29527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>
    <xdr:from>
      <xdr:col>2</xdr:col>
      <xdr:colOff>581025</xdr:colOff>
      <xdr:row>83</xdr:row>
      <xdr:rowOff>0</xdr:rowOff>
    </xdr:from>
    <xdr:to>
      <xdr:col>3</xdr:col>
      <xdr:colOff>0</xdr:colOff>
      <xdr:row>84</xdr:row>
      <xdr:rowOff>19050</xdr:rowOff>
    </xdr:to>
    <xdr:sp macro="" textlink="">
      <xdr:nvSpPr>
        <xdr:cNvPr id="13444" name="Rectangle 132">
          <a:hlinkClick xmlns:r="http://schemas.openxmlformats.org/officeDocument/2006/relationships" r:id="rId13"/>
          <a:extLst>
            <a:ext uri="{FF2B5EF4-FFF2-40B4-BE49-F238E27FC236}">
              <a16:creationId xmlns:a16="http://schemas.microsoft.com/office/drawing/2014/main" id="{00000000-0008-0000-0F00-000084340000}"/>
            </a:ext>
          </a:extLst>
        </xdr:cNvPr>
        <xdr:cNvSpPr>
          <a:spLocks noChangeArrowheads="1"/>
        </xdr:cNvSpPr>
      </xdr:nvSpPr>
      <xdr:spPr bwMode="auto">
        <a:xfrm>
          <a:off x="7515225" y="21516975"/>
          <a:ext cx="504825" cy="323850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  <a:effectLst>
          <a:outerShdw dist="35921" dir="2700000" algn="ctr" rotWithShape="0">
            <a:srgbClr val="808080"/>
          </a:outerShdw>
        </a:effectLst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FF0000"/>
              </a:solidFill>
              <a:latin typeface="Cordia New"/>
              <a:cs typeface="Cordia New"/>
            </a:rPr>
            <a:t>บนสุด</a:t>
          </a:r>
        </a:p>
      </xdr:txBody>
    </xdr:sp>
    <xdr:clientData/>
  </xdr:twoCellAnchor>
  <xdr:twoCellAnchor editAs="oneCell">
    <xdr:from>
      <xdr:col>1</xdr:col>
      <xdr:colOff>66675</xdr:colOff>
      <xdr:row>36</xdr:row>
      <xdr:rowOff>266700</xdr:rowOff>
    </xdr:from>
    <xdr:to>
      <xdr:col>2</xdr:col>
      <xdr:colOff>1086971</xdr:colOff>
      <xdr:row>38</xdr:row>
      <xdr:rowOff>28575</xdr:rowOff>
    </xdr:to>
    <xdr:sp macro="" textlink="">
      <xdr:nvSpPr>
        <xdr:cNvPr id="13461" name="Text Box 149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95340000}"/>
            </a:ext>
          </a:extLst>
        </xdr:cNvPr>
        <xdr:cNvSpPr txBox="1">
          <a:spLocks noChangeArrowheads="1"/>
        </xdr:cNvSpPr>
      </xdr:nvSpPr>
      <xdr:spPr bwMode="auto">
        <a:xfrm>
          <a:off x="6391275" y="9525000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2</xdr:col>
      <xdr:colOff>85725</xdr:colOff>
      <xdr:row>4</xdr:row>
      <xdr:rowOff>266700</xdr:rowOff>
    </xdr:from>
    <xdr:to>
      <xdr:col>3</xdr:col>
      <xdr:colOff>259976</xdr:colOff>
      <xdr:row>11</xdr:row>
      <xdr:rowOff>180975</xdr:rowOff>
    </xdr:to>
    <xdr:pic>
      <xdr:nvPicPr>
        <xdr:cNvPr id="38726" name="Picture 156">
          <a:extLst>
            <a:ext uri="{FF2B5EF4-FFF2-40B4-BE49-F238E27FC236}">
              <a16:creationId xmlns:a16="http://schemas.microsoft.com/office/drawing/2014/main" id="{00000000-0008-0000-0F00-000046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019925" y="1371600"/>
          <a:ext cx="1381125" cy="18478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</xdr:col>
      <xdr:colOff>932329</xdr:colOff>
      <xdr:row>7</xdr:row>
      <xdr:rowOff>108697</xdr:rowOff>
    </xdr:from>
    <xdr:to>
      <xdr:col>2</xdr:col>
      <xdr:colOff>1160929</xdr:colOff>
      <xdr:row>8</xdr:row>
      <xdr:rowOff>99172</xdr:rowOff>
    </xdr:to>
    <xdr:sp macro="" textlink="">
      <xdr:nvSpPr>
        <xdr:cNvPr id="38727" name="Oval 157">
          <a:extLst>
            <a:ext uri="{FF2B5EF4-FFF2-40B4-BE49-F238E27FC236}">
              <a16:creationId xmlns:a16="http://schemas.microsoft.com/office/drawing/2014/main" id="{00000000-0008-0000-0F00-000047970000}"/>
            </a:ext>
          </a:extLst>
        </xdr:cNvPr>
        <xdr:cNvSpPr>
          <a:spLocks noChangeArrowheads="1"/>
        </xdr:cNvSpPr>
      </xdr:nvSpPr>
      <xdr:spPr bwMode="auto">
        <a:xfrm>
          <a:off x="7857564" y="2069726"/>
          <a:ext cx="228600" cy="270622"/>
        </a:xfrm>
        <a:prstGeom prst="ellipse">
          <a:avLst/>
        </a:prstGeom>
        <a:noFill/>
        <a:ln w="38100" cmpd="dbl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4314825</xdr:colOff>
      <xdr:row>9</xdr:row>
      <xdr:rowOff>38100</xdr:rowOff>
    </xdr:from>
    <xdr:to>
      <xdr:col>0</xdr:col>
      <xdr:colOff>4581525</xdr:colOff>
      <xdr:row>9</xdr:row>
      <xdr:rowOff>190500</xdr:rowOff>
    </xdr:to>
    <xdr:pic>
      <xdr:nvPicPr>
        <xdr:cNvPr id="38728" name="Picture 165">
          <a:extLst>
            <a:ext uri="{FF2B5EF4-FFF2-40B4-BE49-F238E27FC236}">
              <a16:creationId xmlns:a16="http://schemas.microsoft.com/office/drawing/2014/main" id="{00000000-0008-0000-0F00-000048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314825" y="2524125"/>
          <a:ext cx="266700" cy="152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228600</xdr:colOff>
      <xdr:row>10</xdr:row>
      <xdr:rowOff>9525</xdr:rowOff>
    </xdr:from>
    <xdr:to>
      <xdr:col>2</xdr:col>
      <xdr:colOff>57150</xdr:colOff>
      <xdr:row>12</xdr:row>
      <xdr:rowOff>104775</xdr:rowOff>
    </xdr:to>
    <xdr:pic>
      <xdr:nvPicPr>
        <xdr:cNvPr id="38729" name="Picture 166">
          <a:extLst>
            <a:ext uri="{FF2B5EF4-FFF2-40B4-BE49-F238E27FC236}">
              <a16:creationId xmlns:a16="http://schemas.microsoft.com/office/drawing/2014/main" id="{00000000-0008-0000-0F00-00004997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7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553200" y="2771775"/>
          <a:ext cx="438150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5848350</xdr:colOff>
      <xdr:row>10</xdr:row>
      <xdr:rowOff>26334</xdr:rowOff>
    </xdr:from>
    <xdr:to>
      <xdr:col>0</xdr:col>
      <xdr:colOff>6305550</xdr:colOff>
      <xdr:row>11</xdr:row>
      <xdr:rowOff>35859</xdr:rowOff>
    </xdr:to>
    <xdr:sp macro="" textlink="">
      <xdr:nvSpPr>
        <xdr:cNvPr id="13479" name="AutoShape 167">
          <a:extLst>
            <a:ext uri="{FF2B5EF4-FFF2-40B4-BE49-F238E27FC236}">
              <a16:creationId xmlns:a16="http://schemas.microsoft.com/office/drawing/2014/main" id="{00000000-0008-0000-0F00-0000A7340000}"/>
            </a:ext>
          </a:extLst>
        </xdr:cNvPr>
        <xdr:cNvSpPr>
          <a:spLocks noChangeArrowheads="1"/>
        </xdr:cNvSpPr>
      </xdr:nvSpPr>
      <xdr:spPr bwMode="auto">
        <a:xfrm flipV="1">
          <a:off x="5848350" y="2827805"/>
          <a:ext cx="457200" cy="289672"/>
        </a:xfrm>
        <a:prstGeom prst="wedgeRoundRectCallout">
          <a:avLst>
            <a:gd name="adj1" fmla="val 110417"/>
            <a:gd name="adj2" fmla="val -7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en-US" sz="1200" b="0" i="0" strike="noStrike">
              <a:solidFill>
                <a:srgbClr val="000000"/>
              </a:solidFill>
              <a:latin typeface="Cordia New"/>
              <a:cs typeface="Cordia New"/>
            </a:rPr>
            <a:t>K P A</a:t>
          </a:r>
        </a:p>
      </xdr:txBody>
    </xdr:sp>
    <xdr:clientData/>
  </xdr:twoCellAnchor>
  <xdr:twoCellAnchor>
    <xdr:from>
      <xdr:col>0</xdr:col>
      <xdr:colOff>5762625</xdr:colOff>
      <xdr:row>11</xdr:row>
      <xdr:rowOff>121584</xdr:rowOff>
    </xdr:from>
    <xdr:to>
      <xdr:col>0</xdr:col>
      <xdr:colOff>6286500</xdr:colOff>
      <xdr:row>12</xdr:row>
      <xdr:rowOff>131109</xdr:rowOff>
    </xdr:to>
    <xdr:sp macro="" textlink="">
      <xdr:nvSpPr>
        <xdr:cNvPr id="13480" name="AutoShape 168">
          <a:extLst>
            <a:ext uri="{FF2B5EF4-FFF2-40B4-BE49-F238E27FC236}">
              <a16:creationId xmlns:a16="http://schemas.microsoft.com/office/drawing/2014/main" id="{00000000-0008-0000-0F00-0000A8340000}"/>
            </a:ext>
          </a:extLst>
        </xdr:cNvPr>
        <xdr:cNvSpPr>
          <a:spLocks noChangeArrowheads="1"/>
        </xdr:cNvSpPr>
      </xdr:nvSpPr>
      <xdr:spPr bwMode="auto">
        <a:xfrm flipV="1">
          <a:off x="5762625" y="3203202"/>
          <a:ext cx="523875" cy="289672"/>
        </a:xfrm>
        <a:prstGeom prst="wedgeRoundRectCallout">
          <a:avLst>
            <a:gd name="adj1" fmla="val 117269"/>
            <a:gd name="adj2" fmla="val -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27432" bIns="0" anchor="t" upright="1"/>
        <a:lstStyle/>
        <a:p>
          <a:pPr algn="ctr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คะแนน</a:t>
          </a:r>
        </a:p>
      </xdr:txBody>
    </xdr:sp>
    <xdr:clientData/>
  </xdr:twoCellAnchor>
  <xdr:twoCellAnchor>
    <xdr:from>
      <xdr:col>0</xdr:col>
      <xdr:colOff>5724525</xdr:colOff>
      <xdr:row>8</xdr:row>
      <xdr:rowOff>180975</xdr:rowOff>
    </xdr:from>
    <xdr:to>
      <xdr:col>1</xdr:col>
      <xdr:colOff>571500</xdr:colOff>
      <xdr:row>9</xdr:row>
      <xdr:rowOff>190500</xdr:rowOff>
    </xdr:to>
    <xdr:sp macro="" textlink="">
      <xdr:nvSpPr>
        <xdr:cNvPr id="13481" name="AutoShape 169">
          <a:extLst>
            <a:ext uri="{FF2B5EF4-FFF2-40B4-BE49-F238E27FC236}">
              <a16:creationId xmlns:a16="http://schemas.microsoft.com/office/drawing/2014/main" id="{00000000-0008-0000-0F00-0000A9340000}"/>
            </a:ext>
          </a:extLst>
        </xdr:cNvPr>
        <xdr:cNvSpPr>
          <a:spLocks noChangeArrowheads="1"/>
        </xdr:cNvSpPr>
      </xdr:nvSpPr>
      <xdr:spPr bwMode="auto">
        <a:xfrm flipV="1">
          <a:off x="5724525" y="2390775"/>
          <a:ext cx="1171575" cy="285750"/>
        </a:xfrm>
        <a:prstGeom prst="wedgeRoundRectCallout">
          <a:avLst>
            <a:gd name="adj1" fmla="val 27231"/>
            <a:gd name="adj2" fmla="val -146667"/>
            <a:gd name="adj3" fmla="val 16667"/>
          </a:avLst>
        </a:prstGeom>
        <a:solidFill>
          <a:srgbClr val="FFFFFF"/>
        </a:solidFill>
        <a:ln w="9525">
          <a:solidFill>
            <a:srgbClr val="000000"/>
          </a:solidFill>
          <a:miter lim="800000"/>
          <a:headEnd/>
          <a:tailEnd/>
        </a:ln>
      </xdr:spPr>
      <xdr:txBody>
        <a:bodyPr vertOverflow="clip" wrap="square" lIns="27432" tIns="45720" rIns="0" bIns="0" anchor="t" upright="1"/>
        <a:lstStyle/>
        <a:p>
          <a:pPr algn="l" rtl="1">
            <a:defRPr sz="1000"/>
          </a:pPr>
          <a:r>
            <a:rPr lang="th-TH" sz="1200" b="0" i="0" strike="noStrike">
              <a:solidFill>
                <a:srgbClr val="000000"/>
              </a:solidFill>
              <a:latin typeface="Cordia New"/>
              <a:cs typeface="Cordia New"/>
            </a:rPr>
            <a:t>ผลการเรียนรู้ที่คาดหวัง</a:t>
          </a:r>
        </a:p>
      </xdr:txBody>
    </xdr: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2581275</xdr:colOff>
          <xdr:row>4</xdr:row>
          <xdr:rowOff>19050</xdr:rowOff>
        </xdr:from>
        <xdr:to>
          <xdr:col>0</xdr:col>
          <xdr:colOff>2828925</xdr:colOff>
          <xdr:row>4</xdr:row>
          <xdr:rowOff>247650</xdr:rowOff>
        </xdr:to>
        <xdr:sp macro="" textlink="">
          <xdr:nvSpPr>
            <xdr:cNvPr id="13313" name="Object 1" hidden="1">
              <a:extLst>
                <a:ext uri="{63B3BB69-23CF-44E3-9099-C40C66FF867C}">
                  <a14:compatExt spid="_x0000_s13313"/>
                </a:ext>
                <a:ext uri="{FF2B5EF4-FFF2-40B4-BE49-F238E27FC236}">
                  <a16:creationId xmlns:a16="http://schemas.microsoft.com/office/drawing/2014/main" id="{00000000-0008-0000-0F00-0000013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>
    <xdr:from>
      <xdr:col>0</xdr:col>
      <xdr:colOff>1085850</xdr:colOff>
      <xdr:row>44</xdr:row>
      <xdr:rowOff>28575</xdr:rowOff>
    </xdr:from>
    <xdr:to>
      <xdr:col>0</xdr:col>
      <xdr:colOff>1371600</xdr:colOff>
      <xdr:row>45</xdr:row>
      <xdr:rowOff>185057</xdr:rowOff>
    </xdr:to>
    <xdr:pic>
      <xdr:nvPicPr>
        <xdr:cNvPr id="67" name="Picture 33">
          <a:extLst>
            <a:ext uri="{FF2B5EF4-FFF2-40B4-BE49-F238E27FC236}">
              <a16:creationId xmlns:a16="http://schemas.microsoft.com/office/drawing/2014/main" id="{00000000-0008-0000-0F00-00004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85850" y="11477625"/>
          <a:ext cx="285750" cy="432707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1162050</xdr:colOff>
      <xdr:row>45</xdr:row>
      <xdr:rowOff>13777</xdr:rowOff>
    </xdr:from>
    <xdr:to>
      <xdr:col>0</xdr:col>
      <xdr:colOff>1447800</xdr:colOff>
      <xdr:row>45</xdr:row>
      <xdr:rowOff>257175</xdr:rowOff>
    </xdr:to>
    <xdr:sp macro="" textlink="">
      <xdr:nvSpPr>
        <xdr:cNvPr id="68" name="Oval 4">
          <a:extLst>
            <a:ext uri="{FF2B5EF4-FFF2-40B4-BE49-F238E27FC236}">
              <a16:creationId xmlns:a16="http://schemas.microsoft.com/office/drawing/2014/main" id="{00000000-0008-0000-0F00-000044000000}"/>
            </a:ext>
          </a:extLst>
        </xdr:cNvPr>
        <xdr:cNvSpPr>
          <a:spLocks noChangeArrowheads="1"/>
        </xdr:cNvSpPr>
      </xdr:nvSpPr>
      <xdr:spPr bwMode="auto">
        <a:xfrm>
          <a:off x="1162050" y="11739052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1</xdr:col>
      <xdr:colOff>495300</xdr:colOff>
      <xdr:row>42</xdr:row>
      <xdr:rowOff>9525</xdr:rowOff>
    </xdr:from>
    <xdr:to>
      <xdr:col>2</xdr:col>
      <xdr:colOff>1134596</xdr:colOff>
      <xdr:row>43</xdr:row>
      <xdr:rowOff>47625</xdr:rowOff>
    </xdr:to>
    <xdr:sp macro="" textlink="">
      <xdr:nvSpPr>
        <xdr:cNvPr id="69" name="Text Box 38">
          <a:hlinkClick xmlns:r="http://schemas.openxmlformats.org/officeDocument/2006/relationships" r:id="rId14" tooltip="กลับแผ่นงาน แจ้ง 0 ร มส มผ"/>
          <a:extLst>
            <a:ext uri="{FF2B5EF4-FFF2-40B4-BE49-F238E27FC236}">
              <a16:creationId xmlns:a16="http://schemas.microsoft.com/office/drawing/2014/main" id="{00000000-0008-0000-0F00-000045000000}"/>
            </a:ext>
          </a:extLst>
        </xdr:cNvPr>
        <xdr:cNvSpPr txBox="1">
          <a:spLocks noChangeArrowheads="1"/>
        </xdr:cNvSpPr>
      </xdr:nvSpPr>
      <xdr:spPr bwMode="auto">
        <a:xfrm>
          <a:off x="6819900" y="10906125"/>
          <a:ext cx="1628775" cy="314325"/>
        </a:xfrm>
        <a:prstGeom prst="rect">
          <a:avLst/>
        </a:prstGeom>
        <a:solidFill>
          <a:srgbClr val="FF99CC"/>
        </a:solidFill>
        <a:ln w="9525">
          <a:noFill/>
          <a:miter lim="800000"/>
          <a:headEnd/>
          <a:tailEnd/>
        </a:ln>
      </xdr:spPr>
      <xdr:txBody>
        <a:bodyPr vertOverflow="clip" wrap="square" lIns="27432" tIns="50292" rIns="27432" bIns="0" anchor="t" upright="1"/>
        <a:lstStyle/>
        <a:p>
          <a:pPr algn="ctr" rtl="1">
            <a:defRPr sz="1000"/>
          </a:pPr>
          <a:r>
            <a:rPr lang="th-TH" sz="1400" b="0" i="0" strike="noStrike">
              <a:solidFill>
                <a:srgbClr val="0000FF"/>
              </a:solidFill>
              <a:latin typeface="Cordia New"/>
              <a:cs typeface="Cordia New"/>
            </a:rPr>
            <a:t>กลับแผ่นงาน</a:t>
          </a:r>
          <a:r>
            <a:rPr lang="th-TH" sz="1400" b="1" i="0" strike="noStrike">
              <a:solidFill>
                <a:srgbClr val="FF0000"/>
              </a:solidFill>
              <a:latin typeface="Cordia New"/>
              <a:cs typeface="Cordia New"/>
            </a:rPr>
            <a:t> แจ้ง 0 ร มส มผ</a:t>
          </a:r>
        </a:p>
      </xdr:txBody>
    </xdr:sp>
    <xdr:clientData/>
  </xdr:twoCellAnchor>
  <xdr:twoCellAnchor editAs="oneCell">
    <xdr:from>
      <xdr:col>0</xdr:col>
      <xdr:colOff>3362325</xdr:colOff>
      <xdr:row>44</xdr:row>
      <xdr:rowOff>23850</xdr:rowOff>
    </xdr:from>
    <xdr:to>
      <xdr:col>0</xdr:col>
      <xdr:colOff>4797338</xdr:colOff>
      <xdr:row>52</xdr:row>
      <xdr:rowOff>42900</xdr:rowOff>
    </xdr:to>
    <xdr:pic>
      <xdr:nvPicPr>
        <xdr:cNvPr id="70" name="รูปภาพ 69">
          <a:extLst>
            <a:ext uri="{FF2B5EF4-FFF2-40B4-BE49-F238E27FC236}">
              <a16:creationId xmlns:a16="http://schemas.microsoft.com/office/drawing/2014/main" id="{00000000-0008-0000-0F00-00004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62325" y="11472900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6312675</xdr:colOff>
      <xdr:row>44</xdr:row>
      <xdr:rowOff>11925</xdr:rowOff>
    </xdr:from>
    <xdr:to>
      <xdr:col>2</xdr:col>
      <xdr:colOff>813488</xdr:colOff>
      <xdr:row>52</xdr:row>
      <xdr:rowOff>30975</xdr:rowOff>
    </xdr:to>
    <xdr:pic>
      <xdr:nvPicPr>
        <xdr:cNvPr id="71" name="รูปภาพ 70">
          <a:extLst>
            <a:ext uri="{FF2B5EF4-FFF2-40B4-BE49-F238E27FC236}">
              <a16:creationId xmlns:a16="http://schemas.microsoft.com/office/drawing/2014/main" id="{00000000-0008-0000-0F00-00004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312675" y="11460975"/>
          <a:ext cx="1435013" cy="2228850"/>
        </a:xfrm>
        <a:prstGeom prst="rect">
          <a:avLst/>
        </a:prstGeom>
      </xdr:spPr>
    </xdr:pic>
    <xdr:clientData/>
  </xdr:twoCellAnchor>
  <xdr:twoCellAnchor editAs="oneCell">
    <xdr:from>
      <xdr:col>0</xdr:col>
      <xdr:colOff>576225</xdr:colOff>
      <xdr:row>53</xdr:row>
      <xdr:rowOff>19050</xdr:rowOff>
    </xdr:from>
    <xdr:to>
      <xdr:col>0</xdr:col>
      <xdr:colOff>2011238</xdr:colOff>
      <xdr:row>60</xdr:row>
      <xdr:rowOff>228600</xdr:rowOff>
    </xdr:to>
    <xdr:pic>
      <xdr:nvPicPr>
        <xdr:cNvPr id="72" name="รูปภาพ 71">
          <a:extLst>
            <a:ext uri="{FF2B5EF4-FFF2-40B4-BE49-F238E27FC236}">
              <a16:creationId xmlns:a16="http://schemas.microsoft.com/office/drawing/2014/main" id="{00000000-0008-0000-0F00-00004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76225" y="13954125"/>
          <a:ext cx="1435013" cy="2228850"/>
        </a:xfrm>
        <a:prstGeom prst="rect">
          <a:avLst/>
        </a:prstGeom>
      </xdr:spPr>
    </xdr:pic>
    <xdr:clientData/>
  </xdr:twoCellAnchor>
  <xdr:twoCellAnchor>
    <xdr:from>
      <xdr:col>0</xdr:col>
      <xdr:colOff>3305175</xdr:colOff>
      <xdr:row>44</xdr:row>
      <xdr:rowOff>147127</xdr:rowOff>
    </xdr:from>
    <xdr:to>
      <xdr:col>0</xdr:col>
      <xdr:colOff>3590925</xdr:colOff>
      <xdr:row>45</xdr:row>
      <xdr:rowOff>114300</xdr:rowOff>
    </xdr:to>
    <xdr:sp macro="" textlink="">
      <xdr:nvSpPr>
        <xdr:cNvPr id="73" name="Oval 4">
          <a:extLst>
            <a:ext uri="{FF2B5EF4-FFF2-40B4-BE49-F238E27FC236}">
              <a16:creationId xmlns:a16="http://schemas.microsoft.com/office/drawing/2014/main" id="{00000000-0008-0000-0F00-000049000000}"/>
            </a:ext>
          </a:extLst>
        </xdr:cNvPr>
        <xdr:cNvSpPr>
          <a:spLocks noChangeArrowheads="1"/>
        </xdr:cNvSpPr>
      </xdr:nvSpPr>
      <xdr:spPr bwMode="auto">
        <a:xfrm>
          <a:off x="3305175" y="11596177"/>
          <a:ext cx="285750" cy="243398"/>
        </a:xfrm>
        <a:prstGeom prst="ellipse">
          <a:avLst/>
        </a:prstGeom>
        <a:noFill/>
        <a:ln w="9525">
          <a:solidFill>
            <a:srgbClr val="FF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sp>
    <xdr:clientData/>
  </xdr:twoCellAnchor>
  <xdr:twoCellAnchor editAs="oneCell">
    <xdr:from>
      <xdr:col>0</xdr:col>
      <xdr:colOff>3524250</xdr:colOff>
      <xdr:row>54</xdr:row>
      <xdr:rowOff>3135</xdr:rowOff>
    </xdr:from>
    <xdr:to>
      <xdr:col>0</xdr:col>
      <xdr:colOff>5076825</xdr:colOff>
      <xdr:row>61</xdr:row>
      <xdr:rowOff>60324</xdr:rowOff>
    </xdr:to>
    <xdr:pic>
      <xdr:nvPicPr>
        <xdr:cNvPr id="74" name="รูปภาพ 73">
          <a:extLst>
            <a:ext uri="{FF2B5EF4-FFF2-40B4-BE49-F238E27FC236}">
              <a16:creationId xmlns:a16="http://schemas.microsoft.com/office/drawing/2014/main" id="{00000000-0008-0000-0F00-00004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24250" y="14214435"/>
          <a:ext cx="1552575" cy="207648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6.bin"/><Relationship Id="rId5" Type="http://schemas.openxmlformats.org/officeDocument/2006/relationships/image" Target="../media/image4.emf"/><Relationship Id="rId4" Type="http://schemas.openxmlformats.org/officeDocument/2006/relationships/oleObject" Target="../embeddings/oleObject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indexed="42"/>
  </sheetPr>
  <dimension ref="A1:Y200"/>
  <sheetViews>
    <sheetView tabSelected="1" view="pageBreakPreview" zoomScale="85" zoomScaleNormal="85" zoomScaleSheetLayoutView="85" workbookViewId="0">
      <pane ySplit="6" topLeftCell="A7" activePane="bottomLeft" state="frozen"/>
      <selection activeCell="K44" sqref="K44"/>
      <selection pane="bottomLeft" activeCell="F9" sqref="F9"/>
    </sheetView>
  </sheetViews>
  <sheetFormatPr defaultColWidth="9.140625" defaultRowHeight="21.75" x14ac:dyDescent="0.5"/>
  <cols>
    <col min="1" max="1" width="4" style="6" customWidth="1"/>
    <col min="2" max="2" width="15.85546875" style="6" customWidth="1"/>
    <col min="3" max="4" width="10.7109375" style="6" customWidth="1"/>
    <col min="5" max="5" width="15.7109375" style="6" customWidth="1"/>
    <col min="6" max="7" width="10.7109375" style="6" customWidth="1"/>
    <col min="8" max="8" width="15.7109375" style="6" customWidth="1"/>
    <col min="9" max="10" width="10.7109375" style="6" customWidth="1"/>
    <col min="11" max="11" width="4.140625" style="6" customWidth="1"/>
    <col min="12" max="12" width="4" customWidth="1"/>
    <col min="13" max="13" width="11.85546875" customWidth="1"/>
    <col min="14" max="14" width="11" customWidth="1"/>
    <col min="15" max="15" width="10.5703125" bestFit="1" customWidth="1"/>
    <col min="16" max="18" width="9.140625" customWidth="1"/>
    <col min="19" max="19" width="32.5703125" customWidth="1"/>
    <col min="20" max="20" width="9.140625" hidden="1" customWidth="1"/>
    <col min="21" max="21" width="32.5703125" customWidth="1"/>
    <col min="22" max="16383" width="9.140625" customWidth="1"/>
  </cols>
  <sheetData>
    <row r="1" spans="1:25" ht="8.25" customHeight="1" x14ac:dyDescent="0.5">
      <c r="A1" s="152">
        <v>0</v>
      </c>
      <c r="B1" s="152"/>
      <c r="C1" s="152"/>
      <c r="D1" s="152"/>
      <c r="E1" s="152"/>
      <c r="F1" s="152"/>
      <c r="G1" s="152"/>
      <c r="H1" s="152"/>
      <c r="I1" s="153"/>
      <c r="J1" s="153"/>
      <c r="K1" s="152"/>
      <c r="L1" s="149"/>
      <c r="M1" s="149"/>
      <c r="N1" s="149"/>
      <c r="O1" s="149"/>
      <c r="P1" s="149"/>
      <c r="Q1" s="149"/>
      <c r="R1" s="149"/>
      <c r="S1" s="149"/>
      <c r="T1" s="149"/>
      <c r="U1" s="497"/>
      <c r="V1" s="497"/>
    </row>
    <row r="2" spans="1:25" ht="55.5" customHeight="1" x14ac:dyDescent="0.5">
      <c r="A2" s="152"/>
      <c r="B2" s="154"/>
      <c r="C2" s="154"/>
      <c r="D2" s="154"/>
      <c r="E2" s="154"/>
      <c r="F2" s="154"/>
      <c r="G2" s="154"/>
      <c r="H2" s="154"/>
      <c r="I2" s="154"/>
      <c r="J2" s="155" t="s">
        <v>334</v>
      </c>
      <c r="K2" s="152"/>
      <c r="L2" s="498"/>
      <c r="M2" s="499" t="s">
        <v>133</v>
      </c>
      <c r="N2" s="498"/>
      <c r="O2" s="498"/>
      <c r="P2" s="498"/>
      <c r="Q2" s="498"/>
      <c r="R2" s="498"/>
      <c r="S2" s="498"/>
      <c r="T2" s="149"/>
      <c r="U2" s="148"/>
      <c r="V2" s="148"/>
    </row>
    <row r="3" spans="1:25" ht="27.75" x14ac:dyDescent="0.5">
      <c r="A3" s="152"/>
      <c r="B3" s="154"/>
      <c r="C3" s="154"/>
      <c r="D3" s="154"/>
      <c r="E3" s="154"/>
      <c r="F3" s="154"/>
      <c r="G3" s="154"/>
      <c r="H3" s="154"/>
      <c r="I3" s="154"/>
      <c r="J3" s="156" t="str">
        <f>IF(Q9="","ระดับประถมศึกษา",IF(Q9=0,"ระดับอนุบาล","ระดับประถมศึกษา"))</f>
        <v>ระดับประถมศึกษา</v>
      </c>
      <c r="K3" s="152"/>
      <c r="L3" s="500" t="s">
        <v>268</v>
      </c>
      <c r="M3" s="501"/>
      <c r="N3" s="501"/>
      <c r="O3" s="501"/>
      <c r="P3" s="501"/>
      <c r="Q3" s="501"/>
      <c r="R3" s="501"/>
      <c r="S3" s="501"/>
      <c r="T3" s="149"/>
      <c r="U3" s="148"/>
      <c r="V3" s="149"/>
    </row>
    <row r="4" spans="1:25" ht="25.5" x14ac:dyDescent="0.5">
      <c r="A4" s="152"/>
      <c r="B4" s="154"/>
      <c r="C4" s="154"/>
      <c r="D4" s="154"/>
      <c r="E4" s="154"/>
      <c r="F4" s="154"/>
      <c r="G4" s="154"/>
      <c r="H4" s="154"/>
      <c r="I4" s="157"/>
      <c r="J4" s="157"/>
      <c r="K4" s="152"/>
      <c r="L4" s="500" t="s">
        <v>137</v>
      </c>
      <c r="M4" s="501"/>
      <c r="N4" s="501"/>
      <c r="O4" s="501"/>
      <c r="P4" s="501"/>
      <c r="Q4" s="501"/>
      <c r="R4" s="501"/>
      <c r="S4" s="501"/>
      <c r="T4" s="149"/>
      <c r="U4" s="148"/>
      <c r="V4" s="149"/>
    </row>
    <row r="5" spans="1:25" ht="30" customHeight="1" x14ac:dyDescent="0.5">
      <c r="A5" s="152"/>
      <c r="B5" s="1361" t="s">
        <v>231</v>
      </c>
      <c r="C5" s="1361"/>
      <c r="D5" s="1361"/>
      <c r="E5" s="1361"/>
      <c r="F5" s="1361"/>
      <c r="G5" s="1361"/>
      <c r="H5" s="1361"/>
      <c r="I5" s="1361"/>
      <c r="J5" s="1361"/>
      <c r="K5" s="152"/>
      <c r="L5" s="500" t="s">
        <v>132</v>
      </c>
      <c r="M5" s="501"/>
      <c r="N5" s="501"/>
      <c r="O5" s="501"/>
      <c r="P5" s="501"/>
      <c r="Q5" s="501"/>
      <c r="R5" s="501"/>
      <c r="S5" s="501"/>
      <c r="T5" s="149"/>
      <c r="U5" s="148"/>
      <c r="V5" s="149"/>
    </row>
    <row r="6" spans="1:25" ht="29.25" x14ac:dyDescent="0.5">
      <c r="A6" s="152"/>
      <c r="B6" s="1360" t="str">
        <f>O29&amp;" "&amp;O30</f>
        <v>โรงเรียนศักดิ์สุนันท์วิทยา ตำบลแม่พริก อำเภอแม่พริก จังหวัดลำปาง</v>
      </c>
      <c r="C6" s="1360"/>
      <c r="D6" s="1360"/>
      <c r="E6" s="1360"/>
      <c r="F6" s="1360"/>
      <c r="G6" s="1360"/>
      <c r="H6" s="1360"/>
      <c r="I6" s="1360"/>
      <c r="J6" s="1360"/>
      <c r="K6" s="152"/>
      <c r="L6" s="500" t="s">
        <v>269</v>
      </c>
      <c r="M6" s="501"/>
      <c r="N6" s="501"/>
      <c r="O6" s="501"/>
      <c r="P6" s="501"/>
      <c r="Q6" s="501"/>
      <c r="R6" s="501"/>
      <c r="S6" s="501"/>
      <c r="T6" s="149"/>
      <c r="U6" s="148"/>
      <c r="V6" s="149"/>
    </row>
    <row r="7" spans="1:25" ht="29.25" customHeight="1" x14ac:dyDescent="0.5">
      <c r="A7" s="152"/>
      <c r="B7" s="158"/>
      <c r="C7" s="159"/>
      <c r="D7" s="159"/>
      <c r="E7" s="1373" t="s">
        <v>392</v>
      </c>
      <c r="F7" s="1373"/>
      <c r="G7" s="1373"/>
      <c r="H7" s="159"/>
      <c r="I7" s="159"/>
      <c r="J7" s="159"/>
      <c r="K7" s="152"/>
      <c r="L7" s="500" t="s">
        <v>278</v>
      </c>
      <c r="M7" s="501"/>
      <c r="N7" s="501"/>
      <c r="O7" s="501"/>
      <c r="P7" s="501"/>
      <c r="Q7" s="501"/>
      <c r="R7" s="501"/>
      <c r="S7" s="501"/>
      <c r="T7" s="149"/>
      <c r="U7" s="148"/>
      <c r="V7" s="149"/>
    </row>
    <row r="8" spans="1:25" ht="26.25" thickBot="1" x14ac:dyDescent="0.55000000000000004">
      <c r="A8" s="152"/>
      <c r="B8" s="1358" t="str">
        <f>IF(J3="ระดับประถมศึกษา","ชั้นประถมศึกษาปีที่ ","ชั้นอนุบาลปีที่ ")</f>
        <v xml:space="preserve">ชั้นประถมศึกษาปีที่ </v>
      </c>
      <c r="C8" s="1358"/>
      <c r="D8" s="716" t="s">
        <v>237</v>
      </c>
      <c r="E8" s="162"/>
      <c r="F8" s="1358" t="str">
        <f>IF(M11="","ครูที่ปรึกษา",M11)</f>
        <v>ครูที่ปรึกษา</v>
      </c>
      <c r="G8" s="1358"/>
      <c r="H8" s="1315" t="s">
        <v>239</v>
      </c>
      <c r="I8" s="1315"/>
      <c r="J8" s="460"/>
      <c r="K8" s="152"/>
      <c r="L8" s="502" t="s">
        <v>279</v>
      </c>
      <c r="M8" s="501"/>
      <c r="N8" s="503"/>
      <c r="O8" s="504"/>
      <c r="P8" s="505"/>
      <c r="Q8" s="506"/>
      <c r="R8" s="505"/>
      <c r="S8" s="501"/>
      <c r="T8" s="507" t="s">
        <v>151</v>
      </c>
      <c r="U8" s="148"/>
      <c r="V8" s="149"/>
      <c r="W8" s="56"/>
    </row>
    <row r="9" spans="1:25" ht="22.5" customHeight="1" thickBot="1" x14ac:dyDescent="0.55000000000000004">
      <c r="A9" s="152"/>
      <c r="B9" s="160"/>
      <c r="C9" s="161" t="s">
        <v>87</v>
      </c>
      <c r="D9" s="161"/>
      <c r="E9" s="162"/>
      <c r="F9" s="163"/>
      <c r="G9" s="163"/>
      <c r="H9" s="1316"/>
      <c r="I9" s="1316"/>
      <c r="J9" s="461"/>
      <c r="K9" s="152"/>
      <c r="L9" s="508" t="s">
        <v>230</v>
      </c>
      <c r="M9" s="501"/>
      <c r="N9" s="509"/>
      <c r="O9" s="510"/>
      <c r="P9" s="501"/>
      <c r="Q9" s="551">
        <v>1</v>
      </c>
      <c r="R9" s="501"/>
      <c r="S9" s="501"/>
      <c r="T9" s="507" t="s">
        <v>152</v>
      </c>
      <c r="U9" s="148"/>
      <c r="V9" s="149"/>
      <c r="W9" s="56"/>
    </row>
    <row r="10" spans="1:25" ht="37.5" customHeight="1" thickBot="1" x14ac:dyDescent="0.55000000000000004">
      <c r="A10" s="152"/>
      <c r="B10" s="1374" t="s">
        <v>376</v>
      </c>
      <c r="C10" s="1374"/>
      <c r="D10" s="1359" t="s">
        <v>382</v>
      </c>
      <c r="E10" s="1359"/>
      <c r="F10" s="1358" t="s">
        <v>282</v>
      </c>
      <c r="G10" s="1358"/>
      <c r="H10" s="1372" t="s">
        <v>236</v>
      </c>
      <c r="I10" s="1372"/>
      <c r="J10" s="1372"/>
      <c r="K10" s="152"/>
      <c r="L10" s="500" t="s">
        <v>280</v>
      </c>
      <c r="M10" s="501"/>
      <c r="N10" s="501"/>
      <c r="O10" s="501"/>
      <c r="P10" s="501"/>
      <c r="Q10" s="501"/>
      <c r="R10" s="501"/>
      <c r="S10" s="501"/>
      <c r="T10" s="507">
        <v>1</v>
      </c>
      <c r="U10" s="148">
        <v>0</v>
      </c>
      <c r="V10" s="149"/>
      <c r="W10" s="56"/>
    </row>
    <row r="11" spans="1:25" ht="26.25" thickBot="1" x14ac:dyDescent="0.55000000000000004">
      <c r="A11" s="152"/>
      <c r="B11" s="445" t="s">
        <v>48</v>
      </c>
      <c r="C11" s="447">
        <v>2</v>
      </c>
      <c r="D11" s="164"/>
      <c r="E11" s="164"/>
      <c r="F11" s="164"/>
      <c r="G11" s="164"/>
      <c r="H11" s="1177" t="str">
        <f>"จำนวน"&amp;M13&amp;" /สัปดาห์"</f>
        <v>จำนวนชั่วโมง /สัปดาห์</v>
      </c>
      <c r="I11" s="446" t="str">
        <f>IF(D10="กิจกรรมพัฒนาผู้เรียน","1 "&amp;M13,IF(C11&amp;" "="","เติมน้ำหนัก",IF(C11&amp;" "="-","เติมน้ำหนัก",C11&amp;" "&amp;M13)))</f>
        <v>2 ชั่วโมง</v>
      </c>
      <c r="J11" s="446"/>
      <c r="K11" s="152"/>
      <c r="L11" s="501"/>
      <c r="M11" s="1176" t="s">
        <v>281</v>
      </c>
      <c r="N11" s="511" t="s">
        <v>283</v>
      </c>
      <c r="O11" s="501"/>
      <c r="P11" s="501"/>
      <c r="Q11" s="501"/>
      <c r="R11" s="501"/>
      <c r="S11" s="501"/>
      <c r="T11" s="507">
        <v>2</v>
      </c>
      <c r="U11" s="148"/>
      <c r="V11" s="149"/>
      <c r="W11" s="56"/>
    </row>
    <row r="12" spans="1:25" ht="31.5" customHeight="1" thickBot="1" x14ac:dyDescent="0.55000000000000004">
      <c r="A12" s="152"/>
      <c r="B12" s="165"/>
      <c r="C12" s="471"/>
      <c r="D12" s="471"/>
      <c r="E12" s="472" t="str">
        <f>IF(M12="","ครูผู้สอน",M12)</f>
        <v>ครูผู้สอน</v>
      </c>
      <c r="F12" s="1371" t="s">
        <v>239</v>
      </c>
      <c r="G12" s="1371"/>
      <c r="H12" s="1371"/>
      <c r="I12" s="1371"/>
      <c r="J12" s="1371"/>
      <c r="K12" s="152"/>
      <c r="L12" s="501"/>
      <c r="M12" s="1176" t="s">
        <v>77</v>
      </c>
      <c r="N12" s="511" t="s">
        <v>284</v>
      </c>
      <c r="O12" s="501"/>
      <c r="P12" s="501"/>
      <c r="Q12" s="501"/>
      <c r="R12" s="501"/>
      <c r="S12" s="501"/>
      <c r="T12" s="507">
        <v>3</v>
      </c>
      <c r="U12" s="148"/>
      <c r="V12" s="149"/>
    </row>
    <row r="13" spans="1:25" ht="41.25" customHeight="1" thickBot="1" x14ac:dyDescent="0.55000000000000004">
      <c r="A13" s="152"/>
      <c r="B13" s="1329" t="s">
        <v>0</v>
      </c>
      <c r="C13" s="1330"/>
      <c r="D13" s="1330"/>
      <c r="E13" s="1330"/>
      <c r="F13" s="1330"/>
      <c r="G13" s="1330"/>
      <c r="H13" s="1330"/>
      <c r="I13" s="1330"/>
      <c r="J13" s="1331"/>
      <c r="K13" s="152"/>
      <c r="L13" s="501"/>
      <c r="M13" s="1176" t="s">
        <v>338</v>
      </c>
      <c r="N13" s="511" t="s">
        <v>339</v>
      </c>
      <c r="O13" s="501"/>
      <c r="P13" s="501"/>
      <c r="Q13" s="501"/>
      <c r="R13" s="501"/>
      <c r="S13" s="501"/>
      <c r="T13" s="507">
        <v>4</v>
      </c>
      <c r="U13" s="148"/>
      <c r="V13" s="149"/>
    </row>
    <row r="14" spans="1:25" ht="43.5" customHeight="1" thickBot="1" x14ac:dyDescent="0.55000000000000004">
      <c r="A14" s="152"/>
      <c r="B14" s="1362" t="s">
        <v>19</v>
      </c>
      <c r="C14" s="1363"/>
      <c r="D14" s="1364"/>
      <c r="E14" s="1365" t="s">
        <v>244</v>
      </c>
      <c r="F14" s="1366"/>
      <c r="G14" s="1367"/>
      <c r="H14" s="1368" t="s">
        <v>1</v>
      </c>
      <c r="I14" s="1369"/>
      <c r="J14" s="1370"/>
      <c r="K14" s="152"/>
      <c r="L14" s="512" t="s">
        <v>270</v>
      </c>
      <c r="M14" s="513"/>
      <c r="N14" s="514"/>
      <c r="O14" s="514"/>
      <c r="P14" s="514"/>
      <c r="Q14" s="514"/>
      <c r="R14" s="514"/>
      <c r="S14" s="514"/>
      <c r="T14" s="507">
        <v>5</v>
      </c>
      <c r="U14" s="148"/>
      <c r="V14" s="149"/>
    </row>
    <row r="15" spans="1:25" ht="22.5" thickBot="1" x14ac:dyDescent="0.55000000000000004">
      <c r="A15" s="152"/>
      <c r="B15" s="464" t="s">
        <v>2</v>
      </c>
      <c r="C15" s="385" t="s">
        <v>266</v>
      </c>
      <c r="D15" s="166" t="s">
        <v>125</v>
      </c>
      <c r="E15" s="384" t="s">
        <v>3</v>
      </c>
      <c r="F15" s="167" t="s">
        <v>266</v>
      </c>
      <c r="G15" s="166" t="s">
        <v>125</v>
      </c>
      <c r="H15" s="166" t="s">
        <v>3</v>
      </c>
      <c r="I15" s="167" t="s">
        <v>266</v>
      </c>
      <c r="J15" s="166" t="s">
        <v>125</v>
      </c>
      <c r="K15" s="152"/>
      <c r="L15" s="513"/>
      <c r="M15" s="515">
        <f>'ชื่อ-คะแนน'!DZ10</f>
        <v>0</v>
      </c>
      <c r="N15" s="516">
        <f>'ชื่อ-คะแนน'!EA10</f>
        <v>0</v>
      </c>
      <c r="O15" s="517"/>
      <c r="P15" s="517"/>
      <c r="Q15" s="514"/>
      <c r="R15" s="514"/>
      <c r="S15" s="514"/>
      <c r="T15" s="507">
        <v>6</v>
      </c>
      <c r="U15" s="148"/>
      <c r="V15" s="149"/>
      <c r="Y15" s="2" t="str">
        <f>IF(I17="กิจกรรมพัฒนาผู้เรียน",9,"")</f>
        <v/>
      </c>
    </row>
    <row r="16" spans="1:25" s="1" customFormat="1" ht="15.75" customHeight="1" x14ac:dyDescent="0.5">
      <c r="A16" s="168"/>
      <c r="B16" s="169">
        <v>4</v>
      </c>
      <c r="C16" s="169">
        <f>IF($D$10="กิจกรรมพัฒนาผู้เรียน","---",'ชื่อ-คะแนน'!CQ60)</f>
        <v>0</v>
      </c>
      <c r="D16" s="391">
        <f t="shared" ref="D16:D23" si="0">IF($D$10="กิจกรรมพัฒนาผู้เรียน","---",(100/SUM($C$16:$C$23))*C16)</f>
        <v>0</v>
      </c>
      <c r="E16" s="1234" t="str">
        <f>IF(D10="กิจกรรมพัฒนาผู้เรียน","---","3")</f>
        <v>3</v>
      </c>
      <c r="F16" s="1350">
        <f>IF(D10="กิจกรรมพัฒนาผู้เรียน","---",'ชื่อ-คะแนน'!DH60)</f>
        <v>3</v>
      </c>
      <c r="G16" s="1317">
        <f>IF($C$10="กิจกรรมพัฒนาผู้เรียน","---",IF(F$16=0,0,(100/SUM(F$16:F$22))*F16))</f>
        <v>27.272727272727273</v>
      </c>
      <c r="H16" s="1235" t="str">
        <f t="shared" ref="H16:H23" si="1">E16</f>
        <v>3</v>
      </c>
      <c r="I16" s="1350">
        <f>IF(G10="กิจกรรมพัฒนาผู้เรียน","---",'ชื่อ-คะแนน'!DS60)</f>
        <v>3</v>
      </c>
      <c r="J16" s="1317">
        <f>IF($C$10="กิจกรรมพัฒนาผู้เรียน","---",IF(I$16=0,0,(100/SUM(I$16:I$22))*I16))</f>
        <v>27.272727272727273</v>
      </c>
      <c r="K16" s="168"/>
      <c r="L16" s="513"/>
      <c r="M16" s="515">
        <f>'ชื่อ-คะแนน'!DZ9</f>
        <v>0</v>
      </c>
      <c r="N16" s="516">
        <f>'ชื่อ-คะแนน'!EA9</f>
        <v>0</v>
      </c>
      <c r="O16" s="517"/>
      <c r="P16" s="517"/>
      <c r="Q16" s="514"/>
      <c r="R16" s="514"/>
      <c r="S16" s="514"/>
      <c r="T16" s="507">
        <v>7</v>
      </c>
      <c r="U16" s="148"/>
      <c r="V16" s="149"/>
      <c r="W16"/>
    </row>
    <row r="17" spans="1:23" s="1" customFormat="1" ht="15.75" customHeight="1" thickBot="1" x14ac:dyDescent="0.55000000000000004">
      <c r="A17" s="168"/>
      <c r="B17" s="170">
        <v>3.5</v>
      </c>
      <c r="C17" s="170">
        <f>IF($D$10="กิจกรรมพัฒนาผู้เรียน","---",'ชื่อ-คะแนน'!CQ61)</f>
        <v>0</v>
      </c>
      <c r="D17" s="392">
        <f t="shared" si="0"/>
        <v>0</v>
      </c>
      <c r="E17" s="1236" t="str">
        <f>IF(D10="กิจกรรมพัฒนาผู้เรียน","---","ดีเยี่ยม")</f>
        <v>ดีเยี่ยม</v>
      </c>
      <c r="F17" s="1351"/>
      <c r="G17" s="1318"/>
      <c r="H17" s="1237" t="str">
        <f t="shared" si="1"/>
        <v>ดีเยี่ยม</v>
      </c>
      <c r="I17" s="1351"/>
      <c r="J17" s="1318"/>
      <c r="K17" s="168"/>
      <c r="L17" s="513"/>
      <c r="M17" s="515">
        <f>'ชื่อ-คะแนน'!DZ8</f>
        <v>0</v>
      </c>
      <c r="N17" s="516">
        <f>'ชื่อ-คะแนน'!EA8</f>
        <v>0</v>
      </c>
      <c r="O17" s="518"/>
      <c r="P17" s="518"/>
      <c r="Q17" s="513"/>
      <c r="R17" s="513"/>
      <c r="S17" s="513"/>
      <c r="T17" s="507">
        <v>8</v>
      </c>
      <c r="U17" s="148"/>
      <c r="V17" s="149"/>
      <c r="W17"/>
    </row>
    <row r="18" spans="1:23" s="1" customFormat="1" ht="15.75" customHeight="1" x14ac:dyDescent="0.5">
      <c r="A18" s="168"/>
      <c r="B18" s="169">
        <v>3</v>
      </c>
      <c r="C18" s="169">
        <f>IF($D$10="กิจกรรมพัฒนาผู้เรียน","---",'ชื่อ-คะแนน'!CQ62)</f>
        <v>0</v>
      </c>
      <c r="D18" s="391">
        <f t="shared" si="0"/>
        <v>0</v>
      </c>
      <c r="E18" s="1238" t="str">
        <f>IF(D10="กิจกรรมพัฒนาผู้เรียน","---","2")</f>
        <v>2</v>
      </c>
      <c r="F18" s="1354">
        <f>IF('ชื่อ-คะแนน'!C6="","",IF(D10="กิจกรรมพัฒนาผู้เรียน","---",'ชื่อ-คะแนน'!DH61))</f>
        <v>6</v>
      </c>
      <c r="G18" s="1313">
        <f>IF($C$10="กิจกรรมพัฒนาผู้เรียน","---",IF(F$18=0,0,(100/SUM(F$16:F$22))*F18))</f>
        <v>54.545454545454547</v>
      </c>
      <c r="H18" s="1239" t="str">
        <f t="shared" si="1"/>
        <v>2</v>
      </c>
      <c r="I18" s="1354">
        <f>IF('ชื่อ-คะแนน'!F6="","",IF(G10="กิจกรรมพัฒนาผู้เรียน","---",'ชื่อ-คะแนน'!DS61))</f>
        <v>6</v>
      </c>
      <c r="J18" s="1313">
        <f>IF($C$10="กิจกรรมพัฒนาผู้เรียน","---",IF(I$18=0,0,(100/SUM(I$16:I$22))*I18))</f>
        <v>54.545454545454547</v>
      </c>
      <c r="K18" s="168"/>
      <c r="L18" s="513"/>
      <c r="M18" s="515">
        <f>'ชื่อ-คะแนน'!DZ7</f>
        <v>0</v>
      </c>
      <c r="N18" s="516">
        <f>'ชื่อ-คะแนน'!EA7</f>
        <v>0</v>
      </c>
      <c r="O18" s="518"/>
      <c r="P18" s="518"/>
      <c r="Q18" s="513"/>
      <c r="R18" s="513"/>
      <c r="S18" s="513"/>
      <c r="U18" s="148"/>
      <c r="V18" s="149"/>
      <c r="W18"/>
    </row>
    <row r="19" spans="1:23" s="1" customFormat="1" ht="15.75" customHeight="1" thickBot="1" x14ac:dyDescent="0.55000000000000004">
      <c r="A19" s="168"/>
      <c r="B19" s="170">
        <v>2.5</v>
      </c>
      <c r="C19" s="170">
        <f>IF($D$10="กิจกรรมพัฒนาผู้เรียน","---",'ชื่อ-คะแนน'!CQ63)</f>
        <v>0</v>
      </c>
      <c r="D19" s="392">
        <f t="shared" si="0"/>
        <v>0</v>
      </c>
      <c r="E19" s="1240" t="str">
        <f>IF(D10="กิจกรรมพัฒนาผู้เรียน","---","ดี")</f>
        <v>ดี</v>
      </c>
      <c r="F19" s="1355"/>
      <c r="G19" s="1314"/>
      <c r="H19" s="1241" t="str">
        <f t="shared" si="1"/>
        <v>ดี</v>
      </c>
      <c r="I19" s="1355"/>
      <c r="J19" s="1314"/>
      <c r="K19" s="168"/>
      <c r="L19" s="512" t="s">
        <v>271</v>
      </c>
      <c r="M19" s="513"/>
      <c r="N19" s="514"/>
      <c r="O19" s="518"/>
      <c r="P19" s="518"/>
      <c r="Q19" s="513"/>
      <c r="R19" s="513"/>
      <c r="S19" s="513"/>
      <c r="U19" s="148"/>
      <c r="V19" s="149"/>
      <c r="W19"/>
    </row>
    <row r="20" spans="1:23" s="1" customFormat="1" ht="15.75" customHeight="1" x14ac:dyDescent="0.5">
      <c r="A20" s="168"/>
      <c r="B20" s="169">
        <v>2</v>
      </c>
      <c r="C20" s="169">
        <f>IF($D$10="กิจกรรมพัฒนาผู้เรียน","---",'ชื่อ-คะแนน'!CQ64)</f>
        <v>0</v>
      </c>
      <c r="D20" s="391">
        <f t="shared" si="0"/>
        <v>0</v>
      </c>
      <c r="E20" s="171" t="str">
        <f>IF(D10="กิจกรรมพัฒนาผู้เรียน","---","1")</f>
        <v>1</v>
      </c>
      <c r="F20" s="1350">
        <f>IF('ชื่อ-คะแนน'!C6="","",IF(D10="กิจกรรมพัฒนาผู้เรียน","---",'ชื่อ-คะแนน'!DH62))</f>
        <v>2</v>
      </c>
      <c r="G20" s="1317">
        <f>IF($C$10="กิจกรรมพัฒนาผู้เรียน","---",IF(F$20=0,0,(100/SUM(F$16:F$22))*F20))</f>
        <v>18.181818181818183</v>
      </c>
      <c r="H20" s="1242" t="str">
        <f t="shared" si="1"/>
        <v>1</v>
      </c>
      <c r="I20" s="1350">
        <f>IF('ชื่อ-คะแนน'!F6="","",IF(G10="กิจกรรมพัฒนาผู้เรียน","---",'ชื่อ-คะแนน'!DS62))</f>
        <v>2</v>
      </c>
      <c r="J20" s="1317">
        <f>IF($C$10="กิจกรรมพัฒนาผู้เรียน","---",IF(I$20=0,0,(100/SUM(I$16:I$22))*I20))</f>
        <v>18.181818181818183</v>
      </c>
      <c r="K20" s="168"/>
      <c r="L20" s="513"/>
      <c r="M20" s="515">
        <f>'ชื่อ-คะแนน'!DZ16</f>
        <v>0</v>
      </c>
      <c r="N20" s="516">
        <f>'ชื่อ-คะแนน'!EA16</f>
        <v>0</v>
      </c>
      <c r="O20" s="518"/>
      <c r="P20" s="518"/>
      <c r="Q20" s="513"/>
      <c r="R20" s="513"/>
      <c r="S20" s="513"/>
      <c r="U20" s="148"/>
      <c r="V20" s="149"/>
      <c r="W20"/>
    </row>
    <row r="21" spans="1:23" s="1" customFormat="1" ht="15.75" customHeight="1" thickBot="1" x14ac:dyDescent="0.55000000000000004">
      <c r="A21" s="168"/>
      <c r="B21" s="170">
        <v>1.5</v>
      </c>
      <c r="C21" s="170">
        <f>IF($D$10="กิจกรรมพัฒนาผู้เรียน","---",'ชื่อ-คะแนน'!CQ65)</f>
        <v>0</v>
      </c>
      <c r="D21" s="392">
        <f t="shared" si="0"/>
        <v>0</v>
      </c>
      <c r="E21" s="1243" t="str">
        <f>IF(D10="กิจกรรมพัฒนาผู้เรียน","---","ผ่านเกณฑ์ประเมิน")</f>
        <v>ผ่านเกณฑ์ประเมิน</v>
      </c>
      <c r="F21" s="1351"/>
      <c r="G21" s="1318"/>
      <c r="H21" s="1244" t="str">
        <f t="shared" si="1"/>
        <v>ผ่านเกณฑ์ประเมิน</v>
      </c>
      <c r="I21" s="1351"/>
      <c r="J21" s="1318"/>
      <c r="K21" s="168"/>
      <c r="L21" s="513"/>
      <c r="M21" s="515">
        <f>'ชื่อ-คะแนน'!DZ15</f>
        <v>0</v>
      </c>
      <c r="N21" s="516" t="str">
        <f>'ชื่อ-คะแนน'!EA15</f>
        <v xml:space="preserve"> - </v>
      </c>
      <c r="O21" s="518"/>
      <c r="P21" s="518"/>
      <c r="Q21" s="513"/>
      <c r="R21" s="513"/>
      <c r="S21" s="513"/>
      <c r="U21" s="148"/>
      <c r="V21" s="149"/>
      <c r="W21"/>
    </row>
    <row r="22" spans="1:23" s="1" customFormat="1" ht="15.75" customHeight="1" thickBot="1" x14ac:dyDescent="0.55000000000000004">
      <c r="A22" s="168"/>
      <c r="B22" s="172">
        <v>1</v>
      </c>
      <c r="C22" s="172">
        <f>IF($D$10="กิจกรรมพัฒนาผู้เรียน","---",'ชื่อ-คะแนน'!CQ66)</f>
        <v>0</v>
      </c>
      <c r="D22" s="393">
        <f t="shared" si="0"/>
        <v>0</v>
      </c>
      <c r="E22" s="1245" t="str">
        <f>IF(D10="กิจกรรมพัฒนาผู้เรียน","---","0")</f>
        <v>0</v>
      </c>
      <c r="F22" s="1352">
        <f>IF('ชื่อ-คะแนน'!C6="","",IF(D10="กิจกรรมพัฒนาผู้เรียน","---",'ชื่อ-คะแนน'!DH63))</f>
        <v>0</v>
      </c>
      <c r="G22" s="1319">
        <f>IF($C$10="กิจกรรมพัฒนาผู้เรียน","---",IF(F$22=0,0,(100/SUM(F$16:F$22))*F22))</f>
        <v>0</v>
      </c>
      <c r="H22" s="1246" t="str">
        <f t="shared" si="1"/>
        <v>0</v>
      </c>
      <c r="I22" s="1352">
        <f>IF('ชื่อ-คะแนน'!F6="","",IF(G10="กิจกรรมพัฒนาผู้เรียน","---",'ชื่อ-คะแนน'!DS63))</f>
        <v>0</v>
      </c>
      <c r="J22" s="1319">
        <f>IF($C$10="กิจกรรมพัฒนาผู้เรียน","---",IF(I$22=0,0,(100/SUM(I$16:I$22))*I22))</f>
        <v>0</v>
      </c>
      <c r="K22" s="168"/>
      <c r="L22" s="513"/>
      <c r="M22" s="515">
        <f>'ชื่อ-คะแนน'!DZ14</f>
        <v>0</v>
      </c>
      <c r="N22" s="516" t="str">
        <f>'ชื่อ-คะแนน'!EA14</f>
        <v xml:space="preserve"> - </v>
      </c>
      <c r="O22" s="518"/>
      <c r="P22" s="518"/>
      <c r="Q22" s="513"/>
      <c r="R22" s="513"/>
      <c r="S22" s="513"/>
      <c r="U22" s="148"/>
      <c r="V22" s="149"/>
      <c r="W22"/>
    </row>
    <row r="23" spans="1:23" s="1" customFormat="1" ht="15.75" customHeight="1" thickBot="1" x14ac:dyDescent="0.55000000000000004">
      <c r="A23" s="168"/>
      <c r="B23" s="173">
        <v>0</v>
      </c>
      <c r="C23" s="173">
        <f>IF($D$10="กิจกรรมพัฒนาผู้เรียน","---",'ชื่อ-คะแนน'!CQ67)</f>
        <v>11</v>
      </c>
      <c r="D23" s="394">
        <f t="shared" si="0"/>
        <v>100.00000000000001</v>
      </c>
      <c r="E23" s="1247" t="str">
        <f>IF(D10="กิจกรรมพัฒนาผู้เรียน","---","ควรปรับปรุง")</f>
        <v>ควรปรับปรุง</v>
      </c>
      <c r="F23" s="1353"/>
      <c r="G23" s="1320"/>
      <c r="H23" s="1248" t="str">
        <f t="shared" si="1"/>
        <v>ควรปรับปรุง</v>
      </c>
      <c r="I23" s="1353"/>
      <c r="J23" s="1320"/>
      <c r="K23" s="168"/>
      <c r="L23" s="513"/>
      <c r="M23" s="515">
        <f>'ชื่อ-คะแนน'!DZ13</f>
        <v>0</v>
      </c>
      <c r="N23" s="516" t="str">
        <f>'ชื่อ-คะแนน'!EA13</f>
        <v xml:space="preserve"> - </v>
      </c>
      <c r="O23" s="518"/>
      <c r="P23" s="518"/>
      <c r="Q23" s="513"/>
      <c r="R23" s="513"/>
      <c r="S23" s="513"/>
      <c r="U23" s="148"/>
      <c r="V23" s="149"/>
    </row>
    <row r="24" spans="1:23" s="1" customFormat="1" ht="15.75" customHeight="1" x14ac:dyDescent="0.5">
      <c r="A24" s="168"/>
      <c r="B24" s="174" t="s">
        <v>4</v>
      </c>
      <c r="C24" s="174">
        <f>IF($D$10="กิจกรรมพัฒนาผู้เรียน","---",'ชื่อ-คะแนน'!CQ68)</f>
        <v>0</v>
      </c>
      <c r="D24" s="473">
        <f>IF($D$10="กิจกรรมพัฒนาผู้เรียน","---",(100/$C$26)*C24)</f>
        <v>0</v>
      </c>
      <c r="E24" s="487" t="s">
        <v>198</v>
      </c>
      <c r="F24" s="475">
        <f>เวลา1!EK24</f>
        <v>18</v>
      </c>
      <c r="G24" s="475"/>
      <c r="H24" s="479" t="s">
        <v>199</v>
      </c>
      <c r="I24" s="475">
        <f>เวลา2!$EK$22</f>
        <v>16</v>
      </c>
      <c r="J24" s="476"/>
      <c r="K24" s="168"/>
      <c r="L24" s="519" t="s">
        <v>272</v>
      </c>
      <c r="M24" s="520"/>
      <c r="N24" s="521"/>
      <c r="O24" s="521"/>
      <c r="P24" s="521"/>
      <c r="Q24" s="521"/>
      <c r="R24" s="521"/>
      <c r="S24" s="522"/>
      <c r="U24" s="523"/>
      <c r="V24" s="149"/>
    </row>
    <row r="25" spans="1:23" s="1" customFormat="1" ht="15.75" customHeight="1" thickBot="1" x14ac:dyDescent="0.55000000000000004">
      <c r="A25" s="168"/>
      <c r="B25" s="175" t="s">
        <v>5</v>
      </c>
      <c r="C25" s="175">
        <f>IF($D$10="กิจกรรมพัฒนาผู้เรียน","---",'ชื่อ-คะแนน'!CQ69)</f>
        <v>0</v>
      </c>
      <c r="D25" s="474">
        <f>IF($D$10="กิจกรรมพัฒนาผู้เรียน","---",(100/$C$26)*C25)</f>
        <v>0</v>
      </c>
      <c r="E25" s="477" t="s">
        <v>245</v>
      </c>
      <c r="F25" s="462">
        <f>IF('ชื่อ-คะแนน'!C6="","",'ชื่อ-คะแนน'!Z72)</f>
        <v>11</v>
      </c>
      <c r="G25" s="462"/>
      <c r="H25" s="480" t="s">
        <v>246</v>
      </c>
      <c r="I25" s="462">
        <f>IF('ชื่อ-คะแนน'!C6="","",'ชื่อ-คะแนน'!AX70)</f>
        <v>6</v>
      </c>
      <c r="J25" s="176"/>
      <c r="K25" s="168"/>
      <c r="L25" s="524" t="s">
        <v>273</v>
      </c>
      <c r="M25" s="525"/>
      <c r="N25" s="526"/>
      <c r="O25" s="526"/>
      <c r="P25" s="526"/>
      <c r="Q25" s="526"/>
      <c r="R25" s="526"/>
      <c r="S25" s="527"/>
      <c r="U25" s="148"/>
      <c r="V25" s="149"/>
    </row>
    <row r="26" spans="1:23" s="1" customFormat="1" ht="15.75" customHeight="1" x14ac:dyDescent="0.5">
      <c r="A26" s="168"/>
      <c r="B26" s="386" t="str">
        <f>IF(D10="กิจกรรมพัฒนาผู้เรียน","ผ","รวมจำนวน")</f>
        <v>รวมจำนวน</v>
      </c>
      <c r="C26" s="465">
        <f>IF(D10="กิจกรรมพัฒนาผู้เรียน",'ชื่อ-คะแนน'!CQ70,SUM(C16:C25))</f>
        <v>11</v>
      </c>
      <c r="D26" s="465" t="str">
        <f>IF(D10="กิจกรรมพัฒนาผู้เรียน",100/C28*C26,"")</f>
        <v/>
      </c>
      <c r="E26" s="477" t="s">
        <v>247</v>
      </c>
      <c r="F26" s="462">
        <f>IF('ชื่อ-คะแนน'!C6="","",'ชื่อ-คะแนน'!AU72)</f>
        <v>1</v>
      </c>
      <c r="G26" s="462"/>
      <c r="H26" s="480" t="s">
        <v>248</v>
      </c>
      <c r="I26" s="462">
        <f>IF('ชื่อ-คะแนน'!C6="","",IF('ชื่อ-คะแนน'!C6="","0",'ชื่อ-คะแนน'!AX71))</f>
        <v>0</v>
      </c>
      <c r="J26" s="176"/>
      <c r="K26" s="168"/>
      <c r="L26" s="528" t="s">
        <v>242</v>
      </c>
      <c r="M26" s="505"/>
      <c r="N26" s="529"/>
      <c r="O26" s="529"/>
      <c r="P26" s="529"/>
      <c r="Q26" s="529"/>
      <c r="R26" s="529"/>
      <c r="S26" s="530"/>
      <c r="U26" s="148"/>
      <c r="V26" s="531"/>
    </row>
    <row r="27" spans="1:23" s="1" customFormat="1" ht="15.75" customHeight="1" thickBot="1" x14ac:dyDescent="0.55000000000000004">
      <c r="A27" s="168"/>
      <c r="B27" s="387" t="str">
        <f>IF(D10="กิจกรรมพัฒนาผู้เรียน","มผ","คะแนนต่ำสุด")</f>
        <v>คะแนนต่ำสุด</v>
      </c>
      <c r="C27" s="466">
        <f>IF(D10="กิจกรรมพัฒนาผู้เรียน",'ชื่อ-คะแนน'!CQ71,'ชื่อ-คะแนน'!CQ74)</f>
        <v>0</v>
      </c>
      <c r="D27" s="466" t="str">
        <f>IF(D10="กิจกรรมพัฒนาผู้เรียน",100/C28*C27,"")</f>
        <v/>
      </c>
      <c r="E27" s="477" t="s">
        <v>249</v>
      </c>
      <c r="F27" s="462">
        <f>IF('ชื่อ-คะแนน'!C6="","",'ชื่อ-คะแนน'!BR72)</f>
        <v>11</v>
      </c>
      <c r="G27" s="462"/>
      <c r="H27" s="480" t="s">
        <v>250</v>
      </c>
      <c r="I27" s="462">
        <f>IF('ชื่อ-คะแนน'!C6="","",'ชื่อ-คะแนน'!AX72)</f>
        <v>0</v>
      </c>
      <c r="J27" s="176"/>
      <c r="K27" s="168"/>
      <c r="L27" s="532" t="s">
        <v>265</v>
      </c>
      <c r="M27" s="533"/>
      <c r="N27" s="534"/>
      <c r="O27" s="535"/>
      <c r="P27" s="535"/>
      <c r="Q27" s="535"/>
      <c r="R27" s="535"/>
      <c r="S27" s="536"/>
      <c r="U27" s="148"/>
      <c r="V27" s="149"/>
    </row>
    <row r="28" spans="1:23" s="1" customFormat="1" ht="15.75" customHeight="1" x14ac:dyDescent="0.5">
      <c r="A28" s="168"/>
      <c r="B28" s="388" t="str">
        <f>IF(D10="กิจกรรมพัฒนาผู้เรียน","รวม","คะแนนสูงสุด")</f>
        <v>คะแนนสูงสุด</v>
      </c>
      <c r="C28" s="467">
        <f>IF(D10="กิจกรรมพัฒนาผู้เรียน",C26+C27,'ชื่อ-คะแนน'!CQ75)</f>
        <v>10</v>
      </c>
      <c r="D28" s="467"/>
      <c r="E28" s="477" t="s">
        <v>251</v>
      </c>
      <c r="F28" s="462">
        <f>IF('ชื่อ-คะแนน'!C6="","",'ชื่อ-คะแนน'!CL73)</f>
        <v>11</v>
      </c>
      <c r="G28" s="462"/>
      <c r="H28" s="481" t="s">
        <v>252</v>
      </c>
      <c r="I28" s="462">
        <f>IF('ชื่อ-คะแนน'!C6="","",IF('ชื่อ-คะแนน'!C6="","0",'ชื่อ-คะแนน'!CQ73))</f>
        <v>0</v>
      </c>
      <c r="J28" s="176"/>
      <c r="K28" s="168"/>
      <c r="L28" s="1357" t="s">
        <v>369</v>
      </c>
      <c r="M28" s="1357"/>
      <c r="N28" s="1357"/>
      <c r="O28" s="1357"/>
      <c r="P28" s="1357"/>
      <c r="Q28" s="1357"/>
      <c r="R28" s="1357"/>
      <c r="S28" s="1024" t="s">
        <v>382</v>
      </c>
      <c r="T28" s="537"/>
      <c r="U28" s="1302"/>
      <c r="V28" s="149"/>
    </row>
    <row r="29" spans="1:23" s="1" customFormat="1" ht="15.75" customHeight="1" x14ac:dyDescent="0.5">
      <c r="A29" s="168"/>
      <c r="B29" s="387" t="str">
        <f>IF(D10="กิจกรรมพัฒนาผู้เรียน","","ระดับผลเฉลี่ย")</f>
        <v>ระดับผลเฉลี่ย</v>
      </c>
      <c r="C29" s="468">
        <f>IF(D10="กิจกรรมพัฒนาผู้เรียน","",IF('ชื่อ-คะแนน'!C6="","",แบบสรุป!P6))</f>
        <v>0</v>
      </c>
      <c r="D29" s="484"/>
      <c r="E29" s="477" t="str">
        <f>IF(D10="กิจกรรมพัฒนาผู้เรียน","สถานนักเรียนถูกลบ =","อ่าน-เขียน มี 0 =  ")</f>
        <v xml:space="preserve">อ่าน-เขียน มี 0 =  </v>
      </c>
      <c r="F29" s="462">
        <f>IF(D10="กิจกรรมพัฒนาผู้เรียน","---",'ชื่อ-คะแนน'!DU63)</f>
        <v>0</v>
      </c>
      <c r="G29" s="462"/>
      <c r="H29" s="480" t="s">
        <v>253</v>
      </c>
      <c r="I29" s="462">
        <f>IF('ชื่อ-คะแนน'!C6="","",'ชื่อ-คะแนน'!CQ72)</f>
        <v>0</v>
      </c>
      <c r="J29" s="176"/>
      <c r="K29" s="168"/>
      <c r="L29" s="1308" t="s">
        <v>370</v>
      </c>
      <c r="M29" s="1308"/>
      <c r="N29" s="1308"/>
      <c r="O29" s="1356" t="s">
        <v>390</v>
      </c>
      <c r="P29" s="1356"/>
      <c r="Q29" s="1356"/>
      <c r="R29" s="1356"/>
      <c r="S29" s="1024" t="s">
        <v>380</v>
      </c>
      <c r="T29" s="537"/>
      <c r="U29" s="1302"/>
      <c r="V29" s="149"/>
    </row>
    <row r="30" spans="1:23" s="1" customFormat="1" ht="15.75" customHeight="1" x14ac:dyDescent="0.5">
      <c r="A30" s="168"/>
      <c r="B30" s="389" t="str">
        <f>IF(D10="กิจกรรมพัฒนาผู้เรียน","","S.D.")</f>
        <v>S.D.</v>
      </c>
      <c r="C30" s="469">
        <f>IF(D10="กิจกรรมพัฒนาผู้เรียน","",IF('ชื่อ-คะแนน'!C6="","",แบบสรุป!Q6))</f>
        <v>0</v>
      </c>
      <c r="D30" s="485"/>
      <c r="E30" s="477" t="str">
        <f>IF(D10="กิจกรรมพัฒนาผู้เรียน","","คุณลักษณะ มี 0 =  ")</f>
        <v xml:space="preserve">คุณลักษณะ มี 0 =  </v>
      </c>
      <c r="F30" s="462">
        <f>IF(D10="กิจกรรมพัฒนาผู้เรียน","---",'ชื่อ-คะแนน'!DS63)</f>
        <v>0</v>
      </c>
      <c r="G30" s="462"/>
      <c r="H30" s="480"/>
      <c r="I30" s="462"/>
      <c r="J30" s="176"/>
      <c r="K30" s="168"/>
      <c r="L30" s="1308" t="s">
        <v>371</v>
      </c>
      <c r="M30" s="1308"/>
      <c r="N30" s="1308"/>
      <c r="O30" s="1349" t="s">
        <v>391</v>
      </c>
      <c r="P30" s="1349"/>
      <c r="Q30" s="1349"/>
      <c r="R30" s="1349"/>
      <c r="S30" s="1024" t="s">
        <v>381</v>
      </c>
      <c r="T30" s="537"/>
      <c r="U30" s="1302"/>
      <c r="V30" s="149"/>
    </row>
    <row r="31" spans="1:23" s="1" customFormat="1" ht="18" customHeight="1" thickBot="1" x14ac:dyDescent="0.55000000000000004">
      <c r="A31" s="168"/>
      <c r="B31" s="387" t="str">
        <f>IF(D10="กิจกรรมพัฒนาผู้เรียน","","ร้อยละเกรดดี")</f>
        <v>ร้อยละเกรดดี</v>
      </c>
      <c r="C31" s="468">
        <f>IF(D10="กิจกรรมพัฒนาผู้เรียน","",แบบสรุป!T18)</f>
        <v>0</v>
      </c>
      <c r="D31" s="484"/>
      <c r="E31" s="477" t="str">
        <f>IF(D10="กิจกรรมพัฒนาผู้เรียน","","สถานนักเรียนถูกลบ =")</f>
        <v>สถานนักเรียนถูกลบ =</v>
      </c>
      <c r="F31" s="463">
        <f>'ชื่อ-คะแนน'!D62</f>
        <v>0</v>
      </c>
      <c r="G31" s="463"/>
      <c r="H31" s="482"/>
      <c r="I31" s="483"/>
      <c r="J31" s="178"/>
      <c r="K31" s="168"/>
      <c r="L31" s="1308" t="s">
        <v>233</v>
      </c>
      <c r="M31" s="1308"/>
      <c r="N31" s="1308"/>
      <c r="O31" s="1307" t="s">
        <v>393</v>
      </c>
      <c r="P31" s="1307"/>
      <c r="Q31" s="1307"/>
      <c r="R31" s="1300"/>
      <c r="S31" s="711" t="s">
        <v>383</v>
      </c>
      <c r="T31" s="537"/>
      <c r="U31" s="1302"/>
      <c r="V31" s="149"/>
    </row>
    <row r="32" spans="1:23" s="1" customFormat="1" ht="18" customHeight="1" thickBot="1" x14ac:dyDescent="0.55000000000000004">
      <c r="A32" s="168"/>
      <c r="B32" s="390" t="str">
        <f>IF(D10="กิจกรรมพัฒนาผู้เรียน","","ร้อยละคะแนนรวม")</f>
        <v>ร้อยละคะแนนรวม</v>
      </c>
      <c r="C32" s="470">
        <f>IF(D10="กิจกรรมพัฒนาผู้เรียน","",'ชื่อ-คะแนน'!CT60/C26)</f>
        <v>0</v>
      </c>
      <c r="D32" s="486"/>
      <c r="E32" s="488" t="str">
        <f>IF($D$10="กิจกรรมพัฒนาผู้เรียน","","นร. ออก/พัก จำนวน")</f>
        <v>นร. ออก/พัก จำนวน</v>
      </c>
      <c r="F32" s="478">
        <f>'ชื่อ-คะแนน'!$D$72</f>
        <v>0</v>
      </c>
      <c r="G32" s="177"/>
      <c r="H32" s="1321" t="s">
        <v>256</v>
      </c>
      <c r="I32" s="1322"/>
      <c r="J32" s="1323"/>
      <c r="K32" s="168"/>
      <c r="L32" s="1308" t="s">
        <v>46</v>
      </c>
      <c r="M32" s="1308"/>
      <c r="N32" s="1308"/>
      <c r="O32" s="1307" t="s">
        <v>394</v>
      </c>
      <c r="P32" s="1307"/>
      <c r="Q32" s="1307"/>
      <c r="R32" s="1300"/>
      <c r="S32" s="711" t="s">
        <v>384</v>
      </c>
      <c r="T32" s="537"/>
      <c r="U32" s="1302"/>
      <c r="V32" s="149"/>
    </row>
    <row r="33" spans="1:22" ht="20.25" customHeight="1" thickBot="1" x14ac:dyDescent="0.55000000000000004">
      <c r="A33" s="168"/>
      <c r="B33" s="1341" t="str">
        <f>IF(D10="กิจกรรมพัฒนาผู้เรียน","",IF('ชื่อ-คะแนน'!I4="","","ร้อยละ KPA")&amp;IF('ชื่อ-คะแนน'!I4="",""," ( "&amp;"K = "&amp;KPA!AD7&amp;" "&amp;"P = "&amp;KPA!AE7&amp;" "&amp;"A = "&amp;KPA!AF7&amp;" )"))</f>
        <v>ร้อยละ KPA ( K = 45 P = 35 A = 20 )</v>
      </c>
      <c r="C33" s="1342"/>
      <c r="D33" s="1343"/>
      <c r="E33" s="1338" t="str">
        <f>"รวมนักเรียน = "&amp;C26&amp;" คน"</f>
        <v>รวมนักเรียน = 11 คน</v>
      </c>
      <c r="F33" s="1339"/>
      <c r="G33" s="1340"/>
      <c r="H33" s="1324" t="str">
        <f>IF(D10="กิจกรรมพัฒนาผู้เรียน","","อัตราส่วน เก็บ : ปลายปี")&amp;" ("&amp;'ชื่อ-คะแนน'!AL1&amp;" "&amp;'ชื่อ-คะแนน'!AS1&amp;" "&amp;'ชื่อ-คะแนน'!AV1&amp;" "&amp;'ชื่อ-คะแนน'!AW1&amp;")"</f>
        <v>อัตราส่วน เก็บ : ปลายปี (ทั้งปี = 90 : 10)</v>
      </c>
      <c r="I33" s="1325"/>
      <c r="J33" s="1326"/>
      <c r="K33" s="168"/>
      <c r="L33" s="1308" t="s">
        <v>84</v>
      </c>
      <c r="M33" s="1308"/>
      <c r="N33" s="1308"/>
      <c r="O33" s="1307" t="s">
        <v>372</v>
      </c>
      <c r="P33" s="1307"/>
      <c r="Q33" s="1307"/>
      <c r="R33" s="1300"/>
      <c r="S33" s="711" t="s">
        <v>385</v>
      </c>
      <c r="T33" s="149"/>
      <c r="U33" s="1302"/>
      <c r="V33" s="149"/>
    </row>
    <row r="34" spans="1:22" ht="21.75" customHeight="1" thickBot="1" x14ac:dyDescent="0.55000000000000004">
      <c r="A34" s="152"/>
      <c r="B34" s="1329" t="s">
        <v>6</v>
      </c>
      <c r="C34" s="1330"/>
      <c r="D34" s="1330"/>
      <c r="E34" s="1330"/>
      <c r="F34" s="1330"/>
      <c r="G34" s="1330"/>
      <c r="H34" s="1330"/>
      <c r="I34" s="1330"/>
      <c r="J34" s="1331"/>
      <c r="K34" s="152"/>
      <c r="L34" s="1306" t="str">
        <f>IF(R34="","หัวหน้า",R34&amp;B10)</f>
        <v>หัวหน้ากลุ่มสาระ</v>
      </c>
      <c r="M34" s="1306"/>
      <c r="N34" s="1306"/>
      <c r="O34" s="1307" t="s">
        <v>373</v>
      </c>
      <c r="P34" s="1307"/>
      <c r="Q34" s="1307"/>
      <c r="R34" s="1288" t="s">
        <v>374</v>
      </c>
      <c r="S34" s="711" t="s">
        <v>386</v>
      </c>
      <c r="T34" s="149"/>
      <c r="U34" s="1302"/>
      <c r="V34" s="149"/>
    </row>
    <row r="35" spans="1:22" ht="26.25" customHeight="1" x14ac:dyDescent="0.5">
      <c r="A35" s="152"/>
      <c r="B35" s="489" t="s">
        <v>83</v>
      </c>
      <c r="C35" s="490"/>
      <c r="D35" s="490"/>
      <c r="E35" s="491" t="str">
        <f>E12</f>
        <v>ครูผู้สอน</v>
      </c>
      <c r="F35" s="490"/>
      <c r="G35" s="490"/>
      <c r="H35" s="493"/>
      <c r="I35" s="490"/>
      <c r="J35" s="492"/>
      <c r="K35" s="152"/>
      <c r="L35" s="1308" t="s">
        <v>375</v>
      </c>
      <c r="M35" s="1308"/>
      <c r="N35" s="1308"/>
      <c r="O35" s="1309" t="s">
        <v>417</v>
      </c>
      <c r="P35" s="1309"/>
      <c r="Q35" s="1309"/>
      <c r="R35" s="1287"/>
      <c r="S35" s="711" t="s">
        <v>153</v>
      </c>
      <c r="T35" s="149"/>
      <c r="U35" s="1302"/>
      <c r="V35" s="149"/>
    </row>
    <row r="36" spans="1:22" ht="23.25" x14ac:dyDescent="0.5">
      <c r="A36" s="152"/>
      <c r="B36" s="1345" t="str">
        <f>"("&amp;F12&amp;")"</f>
        <v>(นาย………………… ………...……..)</v>
      </c>
      <c r="C36" s="1346"/>
      <c r="D36" s="458"/>
      <c r="E36" s="181"/>
      <c r="F36" s="179"/>
      <c r="G36" s="179"/>
      <c r="H36" s="494"/>
      <c r="I36" s="179"/>
      <c r="J36" s="180"/>
      <c r="K36" s="152"/>
      <c r="L36" s="1308" t="s">
        <v>378</v>
      </c>
      <c r="M36" s="1308"/>
      <c r="N36" s="1308"/>
      <c r="O36" s="1310">
        <v>45061</v>
      </c>
      <c r="P36" s="1310"/>
      <c r="Q36" s="1312" t="s">
        <v>389</v>
      </c>
      <c r="R36" s="1312"/>
      <c r="S36" s="711" t="s">
        <v>387</v>
      </c>
      <c r="T36" s="149"/>
      <c r="U36" s="1302"/>
      <c r="V36" s="149"/>
    </row>
    <row r="37" spans="1:22" ht="18" customHeight="1" thickBot="1" x14ac:dyDescent="0.55000000000000004">
      <c r="A37" s="152"/>
      <c r="B37" s="182" t="s">
        <v>83</v>
      </c>
      <c r="C37" s="179"/>
      <c r="D37" s="179"/>
      <c r="E37" s="1290" t="str">
        <f>L34</f>
        <v>หัวหน้ากลุ่มสาระ</v>
      </c>
      <c r="F37" s="179"/>
      <c r="G37" s="179"/>
      <c r="H37" s="717" t="s">
        <v>7</v>
      </c>
      <c r="I37" s="179"/>
      <c r="J37" s="180"/>
      <c r="K37" s="152"/>
      <c r="L37" s="1311" t="s">
        <v>379</v>
      </c>
      <c r="M37" s="1311"/>
      <c r="N37" s="1311"/>
      <c r="O37" s="1305">
        <v>45229</v>
      </c>
      <c r="P37" s="1305"/>
      <c r="Q37" s="1287"/>
      <c r="R37" s="1287"/>
      <c r="S37" s="711" t="s">
        <v>388</v>
      </c>
      <c r="T37" s="149"/>
      <c r="U37" s="1303"/>
      <c r="V37" s="149"/>
    </row>
    <row r="38" spans="1:22" ht="24" thickBot="1" x14ac:dyDescent="0.55000000000000004">
      <c r="A38" s="152"/>
      <c r="B38" s="1327" t="str">
        <f>"("&amp;O34&amp;")"</f>
        <v>(นายxxxxxx  xxxxxxxxx)</v>
      </c>
      <c r="C38" s="1328"/>
      <c r="D38" s="1328"/>
      <c r="E38" s="1290"/>
      <c r="F38" s="179"/>
      <c r="G38" s="179"/>
      <c r="H38" s="495"/>
      <c r="I38" s="179"/>
      <c r="J38" s="180"/>
      <c r="K38" s="152"/>
      <c r="L38" s="149"/>
      <c r="M38" s="149"/>
      <c r="N38" s="1289" t="s">
        <v>377</v>
      </c>
      <c r="O38" s="1301">
        <v>21</v>
      </c>
      <c r="P38" s="1298"/>
      <c r="Q38" s="149"/>
      <c r="R38" s="149"/>
      <c r="S38" s="1304" t="s">
        <v>330</v>
      </c>
      <c r="T38" s="149"/>
      <c r="U38" s="1303"/>
      <c r="V38" s="149"/>
    </row>
    <row r="39" spans="1:22" ht="17.25" customHeight="1" thickBot="1" x14ac:dyDescent="0.55000000000000004">
      <c r="A39" s="152"/>
      <c r="B39" s="182" t="s">
        <v>83</v>
      </c>
      <c r="C39" s="179"/>
      <c r="D39" s="179"/>
      <c r="E39" s="1290" t="str">
        <f>L33</f>
        <v>หัวหน้างานวัดผล</v>
      </c>
      <c r="F39" s="179"/>
      <c r="G39" s="179"/>
      <c r="H39" s="717" t="s">
        <v>286</v>
      </c>
      <c r="I39" s="179"/>
      <c r="J39" s="180"/>
      <c r="K39" s="152"/>
      <c r="L39" s="538"/>
      <c r="M39" s="538"/>
      <c r="N39" s="1299" t="s">
        <v>333</v>
      </c>
      <c r="O39" s="538"/>
      <c r="P39" s="538"/>
      <c r="Q39" s="538"/>
      <c r="R39" s="538"/>
      <c r="S39" s="1304" t="s">
        <v>331</v>
      </c>
      <c r="T39" s="149"/>
      <c r="U39" s="148"/>
      <c r="V39" s="149"/>
    </row>
    <row r="40" spans="1:22" ht="20.25" customHeight="1" thickBot="1" x14ac:dyDescent="0.55000000000000004">
      <c r="A40" s="152"/>
      <c r="B40" s="1327" t="str">
        <f>"("&amp;O33&amp;")"</f>
        <v>(นาย............................... วว)</v>
      </c>
      <c r="C40" s="1328"/>
      <c r="D40" s="1328"/>
      <c r="E40" s="179"/>
      <c r="F40" s="179"/>
      <c r="G40" s="179"/>
      <c r="H40" s="494"/>
      <c r="I40" s="179"/>
      <c r="J40" s="180"/>
      <c r="K40" s="152"/>
      <c r="O40" s="539"/>
      <c r="P40" s="538"/>
      <c r="Q40" s="538"/>
      <c r="R40" s="538"/>
      <c r="S40" s="1304" t="s">
        <v>332</v>
      </c>
      <c r="T40" s="149"/>
      <c r="U40" s="148"/>
      <c r="V40" s="149"/>
    </row>
    <row r="41" spans="1:22" ht="20.25" customHeight="1" thickBot="1" x14ac:dyDescent="0.55000000000000004">
      <c r="A41" s="152"/>
      <c r="B41" s="183" t="s">
        <v>8</v>
      </c>
      <c r="C41" s="179"/>
      <c r="D41" s="179"/>
      <c r="E41" s="179"/>
      <c r="F41" s="179"/>
      <c r="G41" s="179"/>
      <c r="H41" s="494"/>
      <c r="I41" s="179"/>
      <c r="J41" s="180"/>
      <c r="K41" s="152"/>
      <c r="P41" s="540"/>
      <c r="Q41" s="538"/>
      <c r="R41" s="538"/>
      <c r="S41" s="1304" t="s">
        <v>329</v>
      </c>
      <c r="T41" s="149"/>
      <c r="U41" s="148"/>
      <c r="V41" s="149"/>
    </row>
    <row r="42" spans="1:22" ht="18.75" customHeight="1" x14ac:dyDescent="0.5">
      <c r="A42" s="152"/>
      <c r="B42" s="183" t="s">
        <v>9</v>
      </c>
      <c r="C42" s="179"/>
      <c r="D42" s="179"/>
      <c r="E42" s="179"/>
      <c r="F42" s="179"/>
      <c r="G42" s="179"/>
      <c r="H42" s="1332" t="s">
        <v>285</v>
      </c>
      <c r="I42" s="1333"/>
      <c r="J42" s="1334"/>
      <c r="K42" s="152"/>
      <c r="P42" s="539"/>
      <c r="Q42" s="539"/>
      <c r="R42" s="538"/>
      <c r="T42" s="149"/>
      <c r="U42" s="148"/>
      <c r="V42" s="149"/>
    </row>
    <row r="43" spans="1:22" ht="22.5" customHeight="1" x14ac:dyDescent="0.5">
      <c r="A43" s="152"/>
      <c r="B43" s="184"/>
      <c r="C43" s="185"/>
      <c r="D43" s="185"/>
      <c r="E43" s="185"/>
      <c r="F43" s="185"/>
      <c r="G43" s="185"/>
      <c r="H43" s="1335" t="str">
        <f>"("&amp;O31&amp;")"</f>
        <v>(พระครูนิวิฐสุทธิการ)</v>
      </c>
      <c r="I43" s="1336"/>
      <c r="J43" s="1337"/>
      <c r="K43" s="152"/>
      <c r="L43" s="538"/>
      <c r="M43" s="1021" t="s">
        <v>317</v>
      </c>
      <c r="N43" s="538"/>
      <c r="O43" s="538"/>
      <c r="P43" s="541"/>
      <c r="Q43" s="538"/>
      <c r="R43" s="538"/>
      <c r="T43" s="149"/>
      <c r="U43" s="148"/>
      <c r="V43" s="149"/>
    </row>
    <row r="44" spans="1:22" ht="20.25" customHeight="1" x14ac:dyDescent="0.5">
      <c r="A44" s="152"/>
      <c r="B44" s="186" t="s">
        <v>287</v>
      </c>
      <c r="C44" s="185"/>
      <c r="D44" s="185"/>
      <c r="E44" s="1290" t="str">
        <f>L32</f>
        <v>รองผู้อำนวยการกลุ่มบริหารวิชาการ</v>
      </c>
      <c r="F44" s="185"/>
      <c r="G44" s="185"/>
      <c r="H44" s="1335" t="str">
        <f>IF(L31="","ผู้อำนวยการ"&amp;O29,L31&amp;O29)</f>
        <v>ผู้อำนวยการโรงเรียนศักดิ์สุนันท์วิทยา</v>
      </c>
      <c r="I44" s="1336"/>
      <c r="J44" s="1337"/>
      <c r="K44" s="152"/>
      <c r="L44" s="542"/>
      <c r="M44" s="543" t="s">
        <v>69</v>
      </c>
      <c r="N44" s="544" t="s">
        <v>232</v>
      </c>
      <c r="O44" s="1022"/>
      <c r="P44" s="543"/>
      <c r="Q44" s="545"/>
      <c r="R44" s="545"/>
      <c r="T44" s="149"/>
      <c r="U44" s="148"/>
      <c r="V44" s="149"/>
    </row>
    <row r="45" spans="1:22" ht="17.25" customHeight="1" x14ac:dyDescent="0.5">
      <c r="A45" s="152"/>
      <c r="B45" s="1327" t="str">
        <f>"("&amp;O32&amp;")"</f>
        <v>(พระมหาวัชรปัฐน์ กาวิละหทัยสกุล)</v>
      </c>
      <c r="C45" s="1328"/>
      <c r="D45" s="1328"/>
      <c r="E45" s="185"/>
      <c r="F45" s="185"/>
      <c r="G45" s="185"/>
      <c r="H45" s="1335" t="str">
        <f>O35</f>
        <v>31 มีนาคม 2567</v>
      </c>
      <c r="I45" s="1336"/>
      <c r="J45" s="1337"/>
      <c r="K45" s="152"/>
      <c r="L45" s="542"/>
      <c r="M45" s="546"/>
      <c r="N45" s="547" t="s">
        <v>71</v>
      </c>
      <c r="O45" s="1022"/>
      <c r="P45" s="546"/>
      <c r="Q45" s="546"/>
      <c r="R45" s="546"/>
      <c r="S45" s="498"/>
      <c r="T45" s="149"/>
      <c r="U45" s="148"/>
      <c r="V45" s="149"/>
    </row>
    <row r="46" spans="1:22" ht="4.5" customHeight="1" thickBot="1" x14ac:dyDescent="0.55000000000000004">
      <c r="A46" s="152"/>
      <c r="B46" s="1347"/>
      <c r="C46" s="1348"/>
      <c r="D46" s="459"/>
      <c r="E46" s="187"/>
      <c r="F46" s="187"/>
      <c r="G46" s="187"/>
      <c r="H46" s="496"/>
      <c r="I46" s="187"/>
      <c r="J46" s="188"/>
      <c r="K46" s="152"/>
      <c r="L46" s="546"/>
      <c r="M46" s="546"/>
      <c r="N46" s="546" t="s">
        <v>72</v>
      </c>
      <c r="O46" s="1022"/>
      <c r="P46" s="546"/>
      <c r="Q46" s="546"/>
      <c r="R46" s="546"/>
      <c r="S46" s="498"/>
      <c r="T46" s="149"/>
      <c r="U46" s="148"/>
      <c r="V46" s="149"/>
    </row>
    <row r="47" spans="1:22" ht="18" customHeight="1" x14ac:dyDescent="0.5">
      <c r="A47" s="152"/>
      <c r="B47" s="152"/>
      <c r="C47" s="1344" t="str">
        <f>IF('ชื่อ-คะแนน'!C6="","Last Update 13 เมษายน 2560","Copyright © by pornsak  wongsiri  V.13 (2560)")</f>
        <v>Copyright © by pornsak  wongsiri  V.13 (2560)</v>
      </c>
      <c r="D47" s="1344"/>
      <c r="E47" s="1344"/>
      <c r="F47" s="1344"/>
      <c r="G47" s="1344"/>
      <c r="H47" s="1344"/>
      <c r="I47" s="189"/>
      <c r="J47" s="189"/>
      <c r="K47" s="190"/>
      <c r="L47" s="546"/>
      <c r="M47" s="546"/>
      <c r="N47" s="546" t="s">
        <v>267</v>
      </c>
      <c r="O47" s="1022"/>
      <c r="P47" s="546"/>
      <c r="Q47" s="546"/>
      <c r="R47" s="546"/>
      <c r="S47" s="498"/>
      <c r="T47" s="149"/>
      <c r="U47" s="148"/>
      <c r="V47" s="149"/>
    </row>
    <row r="48" spans="1:22" ht="21.75" hidden="1" customHeight="1" x14ac:dyDescent="0.5">
      <c r="A48" s="549"/>
      <c r="B48" s="549"/>
      <c r="C48" s="549"/>
      <c r="D48" s="549"/>
      <c r="E48" s="549"/>
      <c r="F48" s="549"/>
      <c r="G48" s="549"/>
      <c r="H48" s="549"/>
      <c r="I48" s="549"/>
      <c r="J48" s="549"/>
      <c r="K48" s="549"/>
      <c r="L48" s="548"/>
      <c r="M48" s="548"/>
      <c r="N48" s="149"/>
      <c r="O48" s="149"/>
      <c r="P48" s="149"/>
      <c r="Q48" s="149"/>
      <c r="R48" s="149"/>
      <c r="S48" s="149"/>
      <c r="T48" s="149"/>
      <c r="U48" s="148"/>
      <c r="V48" s="149"/>
    </row>
    <row r="49" spans="1:22" ht="21.75" hidden="1" customHeight="1" x14ac:dyDescent="0.5">
      <c r="A49" s="549"/>
      <c r="B49" s="549"/>
      <c r="C49" s="549"/>
      <c r="D49" s="549"/>
      <c r="E49" s="549"/>
      <c r="F49" s="549"/>
      <c r="G49" s="549"/>
      <c r="H49" s="549"/>
      <c r="I49" s="549"/>
      <c r="J49" s="549"/>
      <c r="K49" s="549"/>
      <c r="L49" s="548"/>
      <c r="M49" s="548"/>
      <c r="N49" s="149"/>
      <c r="O49" s="149"/>
      <c r="P49" s="149"/>
      <c r="Q49" s="149"/>
      <c r="R49" s="149"/>
      <c r="S49" s="149"/>
      <c r="T49" s="149"/>
      <c r="U49" s="148"/>
      <c r="V49" s="149"/>
    </row>
    <row r="50" spans="1:22" ht="21.75" hidden="1" customHeight="1" x14ac:dyDescent="0.5">
      <c r="A50" s="549"/>
      <c r="B50" s="549"/>
      <c r="C50" s="549"/>
      <c r="D50" s="549"/>
      <c r="E50" s="549"/>
      <c r="F50" s="549"/>
      <c r="G50" s="549"/>
      <c r="H50" s="549"/>
      <c r="I50" s="549"/>
      <c r="J50" s="549"/>
      <c r="K50" s="549"/>
      <c r="L50" s="548"/>
      <c r="M50" s="548"/>
      <c r="N50" s="149"/>
      <c r="O50" s="149"/>
      <c r="P50" s="149"/>
      <c r="Q50" s="149"/>
      <c r="R50" s="149"/>
      <c r="S50" s="149"/>
      <c r="T50" s="149"/>
      <c r="U50" s="148"/>
      <c r="V50" s="149"/>
    </row>
    <row r="51" spans="1:22" ht="21.75" hidden="1" customHeight="1" x14ac:dyDescent="0.5">
      <c r="A51" s="549"/>
      <c r="B51" s="549"/>
      <c r="C51" s="549"/>
      <c r="D51" s="549"/>
      <c r="E51" s="549"/>
      <c r="F51" s="549"/>
      <c r="G51" s="549"/>
      <c r="H51" s="549"/>
      <c r="I51" s="549"/>
      <c r="J51" s="549"/>
      <c r="K51" s="549"/>
      <c r="L51" s="548"/>
      <c r="M51" s="548"/>
      <c r="N51" s="149"/>
      <c r="O51" s="149"/>
      <c r="P51" s="149"/>
      <c r="Q51" s="149"/>
      <c r="R51" s="149"/>
      <c r="S51" s="149"/>
      <c r="T51" s="149"/>
      <c r="U51" s="148"/>
      <c r="V51" s="149"/>
    </row>
    <row r="52" spans="1:22" ht="21.75" hidden="1" customHeight="1" x14ac:dyDescent="0.5">
      <c r="A52" s="549"/>
      <c r="B52" s="550"/>
      <c r="C52" s="549"/>
      <c r="D52" s="549"/>
      <c r="E52" s="549"/>
      <c r="F52" s="549"/>
      <c r="G52" s="549"/>
      <c r="H52" s="549"/>
      <c r="I52" s="549"/>
      <c r="J52" s="549"/>
      <c r="K52" s="549"/>
      <c r="U52" s="143"/>
    </row>
    <row r="53" spans="1:22" ht="21.75" hidden="1" customHeight="1" x14ac:dyDescent="0.5">
      <c r="C53" s="70"/>
      <c r="D53" s="70"/>
      <c r="U53" s="143"/>
    </row>
    <row r="54" spans="1:22" ht="21.75" hidden="1" customHeight="1" x14ac:dyDescent="0.5">
      <c r="U54" s="143"/>
    </row>
    <row r="55" spans="1:22" ht="21.75" hidden="1" customHeight="1" x14ac:dyDescent="0.5">
      <c r="U55" s="143"/>
    </row>
    <row r="56" spans="1:22" ht="21.75" hidden="1" customHeight="1" x14ac:dyDescent="0.5">
      <c r="U56" s="143"/>
    </row>
    <row r="57" spans="1:22" ht="21.75" hidden="1" customHeight="1" x14ac:dyDescent="0.5">
      <c r="U57" s="143"/>
    </row>
    <row r="58" spans="1:22" ht="21.75" hidden="1" customHeight="1" x14ac:dyDescent="0.5">
      <c r="U58" s="143"/>
    </row>
    <row r="59" spans="1:22" ht="21.75" hidden="1" customHeight="1" x14ac:dyDescent="0.5">
      <c r="U59" s="143"/>
    </row>
    <row r="60" spans="1:22" ht="21.75" hidden="1" customHeight="1" x14ac:dyDescent="0.5">
      <c r="U60" s="143"/>
    </row>
    <row r="61" spans="1:22" hidden="1" x14ac:dyDescent="0.5">
      <c r="U61" s="143"/>
    </row>
    <row r="62" spans="1:22" hidden="1" x14ac:dyDescent="0.5">
      <c r="U62" s="143"/>
    </row>
    <row r="63" spans="1:22" hidden="1" x14ac:dyDescent="0.5">
      <c r="U63" s="143"/>
    </row>
    <row r="64" spans="1:22" hidden="1" x14ac:dyDescent="0.5">
      <c r="U64" s="143"/>
      <c r="V64" s="145"/>
    </row>
    <row r="65" spans="21:21" customFormat="1" hidden="1" x14ac:dyDescent="0.5">
      <c r="U65" s="143"/>
    </row>
    <row r="66" spans="21:21" customFormat="1" hidden="1" x14ac:dyDescent="0.5">
      <c r="U66" s="143"/>
    </row>
    <row r="67" spans="21:21" customFormat="1" hidden="1" x14ac:dyDescent="0.5">
      <c r="U67" s="143"/>
    </row>
    <row r="68" spans="21:21" customFormat="1" hidden="1" x14ac:dyDescent="0.5">
      <c r="U68" s="143"/>
    </row>
    <row r="69" spans="21:21" customFormat="1" hidden="1" x14ac:dyDescent="0.5">
      <c r="U69" s="143"/>
    </row>
    <row r="70" spans="21:21" customFormat="1" hidden="1" x14ac:dyDescent="0.5">
      <c r="U70" s="143"/>
    </row>
    <row r="71" spans="21:21" customFormat="1" hidden="1" x14ac:dyDescent="0.5">
      <c r="U71" s="143"/>
    </row>
    <row r="72" spans="21:21" customFormat="1" hidden="1" x14ac:dyDescent="0.5">
      <c r="U72" s="143"/>
    </row>
    <row r="73" spans="21:21" customFormat="1" hidden="1" x14ac:dyDescent="0.5">
      <c r="U73" s="143"/>
    </row>
    <row r="74" spans="21:21" customFormat="1" hidden="1" x14ac:dyDescent="0.5">
      <c r="U74" s="143"/>
    </row>
    <row r="75" spans="21:21" customFormat="1" hidden="1" x14ac:dyDescent="0.5">
      <c r="U75" s="143"/>
    </row>
    <row r="76" spans="21:21" customFormat="1" hidden="1" x14ac:dyDescent="0.5">
      <c r="U76" s="143"/>
    </row>
    <row r="77" spans="21:21" customFormat="1" hidden="1" x14ac:dyDescent="0.5">
      <c r="U77" s="143"/>
    </row>
    <row r="78" spans="21:21" customFormat="1" hidden="1" x14ac:dyDescent="0.5">
      <c r="U78" s="143"/>
    </row>
    <row r="79" spans="21:21" customFormat="1" hidden="1" x14ac:dyDescent="0.5">
      <c r="U79" s="143"/>
    </row>
    <row r="80" spans="21:21" customFormat="1" ht="23.25" hidden="1" x14ac:dyDescent="0.5">
      <c r="U80" s="144"/>
    </row>
    <row r="81" spans="21:21" customFormat="1" hidden="1" x14ac:dyDescent="0.5">
      <c r="U81" s="143"/>
    </row>
    <row r="82" spans="21:21" customFormat="1" hidden="1" x14ac:dyDescent="0.5">
      <c r="U82" s="143"/>
    </row>
    <row r="83" spans="21:21" customFormat="1" hidden="1" x14ac:dyDescent="0.5">
      <c r="U83" s="143"/>
    </row>
    <row r="84" spans="21:21" customFormat="1" hidden="1" x14ac:dyDescent="0.5">
      <c r="U84" s="143"/>
    </row>
    <row r="85" spans="21:21" customFormat="1" hidden="1" x14ac:dyDescent="0.5">
      <c r="U85" s="143"/>
    </row>
    <row r="86" spans="21:21" customFormat="1" hidden="1" x14ac:dyDescent="0.5">
      <c r="U86" s="143"/>
    </row>
    <row r="87" spans="21:21" customFormat="1" hidden="1" x14ac:dyDescent="0.5">
      <c r="U87" s="143"/>
    </row>
    <row r="88" spans="21:21" customFormat="1" hidden="1" x14ac:dyDescent="0.5">
      <c r="U88" s="143"/>
    </row>
    <row r="89" spans="21:21" customFormat="1" hidden="1" x14ac:dyDescent="0.5">
      <c r="U89" s="143"/>
    </row>
    <row r="90" spans="21:21" customFormat="1" hidden="1" x14ac:dyDescent="0.5">
      <c r="U90" s="143"/>
    </row>
    <row r="91" spans="21:21" customFormat="1" hidden="1" x14ac:dyDescent="0.5">
      <c r="U91" s="143"/>
    </row>
    <row r="92" spans="21:21" customFormat="1" hidden="1" x14ac:dyDescent="0.5">
      <c r="U92" s="143"/>
    </row>
    <row r="93" spans="21:21" customFormat="1" hidden="1" x14ac:dyDescent="0.5">
      <c r="U93" s="143"/>
    </row>
    <row r="94" spans="21:21" customFormat="1" hidden="1" x14ac:dyDescent="0.5">
      <c r="U94" s="143"/>
    </row>
    <row r="95" spans="21:21" customFormat="1" hidden="1" x14ac:dyDescent="0.5">
      <c r="U95" s="143"/>
    </row>
    <row r="96" spans="21:21" customFormat="1" hidden="1" x14ac:dyDescent="0.5">
      <c r="U96" s="143"/>
    </row>
    <row r="97" spans="21:22" customFormat="1" hidden="1" x14ac:dyDescent="0.5">
      <c r="U97" s="143"/>
    </row>
    <row r="98" spans="21:22" customFormat="1" hidden="1" x14ac:dyDescent="0.5">
      <c r="U98" s="143"/>
    </row>
    <row r="99" spans="21:22" customFormat="1" hidden="1" x14ac:dyDescent="0.5">
      <c r="U99" s="143"/>
    </row>
    <row r="100" spans="21:22" customFormat="1" hidden="1" x14ac:dyDescent="0.5">
      <c r="U100" s="146"/>
    </row>
    <row r="101" spans="21:22" customFormat="1" x14ac:dyDescent="0.5">
      <c r="U101" s="143"/>
    </row>
    <row r="102" spans="21:22" customFormat="1" x14ac:dyDescent="0.5">
      <c r="U102" s="143"/>
    </row>
    <row r="103" spans="21:22" customFormat="1" x14ac:dyDescent="0.5">
      <c r="U103" s="143"/>
      <c r="V103" s="145"/>
    </row>
    <row r="104" spans="21:22" customFormat="1" x14ac:dyDescent="0.5">
      <c r="U104" s="147"/>
    </row>
    <row r="105" spans="21:22" customFormat="1" x14ac:dyDescent="0.5">
      <c r="U105" s="143"/>
    </row>
    <row r="106" spans="21:22" customFormat="1" x14ac:dyDescent="0.5">
      <c r="U106" s="143"/>
    </row>
    <row r="107" spans="21:22" customFormat="1" x14ac:dyDescent="0.5">
      <c r="U107" s="143"/>
    </row>
    <row r="108" spans="21:22" customFormat="1" x14ac:dyDescent="0.5">
      <c r="U108" s="143"/>
    </row>
    <row r="109" spans="21:22" customFormat="1" x14ac:dyDescent="0.5">
      <c r="U109" s="143"/>
    </row>
    <row r="110" spans="21:22" customFormat="1" x14ac:dyDescent="0.5">
      <c r="U110" s="143"/>
    </row>
    <row r="111" spans="21:22" customFormat="1" x14ac:dyDescent="0.5">
      <c r="U111" s="143"/>
    </row>
    <row r="112" spans="21:22" customFormat="1" x14ac:dyDescent="0.5">
      <c r="U112" s="143"/>
    </row>
    <row r="113" spans="21:21" customFormat="1" x14ac:dyDescent="0.5">
      <c r="U113" s="143"/>
    </row>
    <row r="114" spans="21:21" customFormat="1" x14ac:dyDescent="0.5">
      <c r="U114" s="143"/>
    </row>
    <row r="115" spans="21:21" customFormat="1" x14ac:dyDescent="0.5">
      <c r="U115" s="143"/>
    </row>
    <row r="116" spans="21:21" customFormat="1" x14ac:dyDescent="0.5">
      <c r="U116" s="143"/>
    </row>
    <row r="117" spans="21:21" customFormat="1" x14ac:dyDescent="0.5">
      <c r="U117" s="143"/>
    </row>
    <row r="118" spans="21:21" customFormat="1" x14ac:dyDescent="0.5">
      <c r="U118" s="143"/>
    </row>
    <row r="119" spans="21:21" customFormat="1" x14ac:dyDescent="0.5">
      <c r="U119" s="143"/>
    </row>
    <row r="120" spans="21:21" customFormat="1" x14ac:dyDescent="0.5">
      <c r="U120" s="143"/>
    </row>
    <row r="121" spans="21:21" customFormat="1" x14ac:dyDescent="0.5">
      <c r="U121" s="143"/>
    </row>
    <row r="122" spans="21:21" customFormat="1" x14ac:dyDescent="0.5">
      <c r="U122" s="143"/>
    </row>
    <row r="123" spans="21:21" customFormat="1" x14ac:dyDescent="0.5">
      <c r="U123" s="143"/>
    </row>
    <row r="124" spans="21:21" customFormat="1" x14ac:dyDescent="0.5">
      <c r="U124" s="143"/>
    </row>
    <row r="125" spans="21:21" customFormat="1" x14ac:dyDescent="0.5">
      <c r="U125" s="143"/>
    </row>
    <row r="126" spans="21:21" customFormat="1" x14ac:dyDescent="0.5">
      <c r="U126" s="143"/>
    </row>
    <row r="127" spans="21:21" customFormat="1" x14ac:dyDescent="0.5">
      <c r="U127" s="143"/>
    </row>
    <row r="128" spans="21:21" customFormat="1" x14ac:dyDescent="0.5">
      <c r="U128" s="143"/>
    </row>
    <row r="129" spans="21:21" customFormat="1" x14ac:dyDescent="0.5">
      <c r="U129" s="143"/>
    </row>
    <row r="130" spans="21:21" customFormat="1" x14ac:dyDescent="0.5">
      <c r="U130" s="143"/>
    </row>
    <row r="131" spans="21:21" customFormat="1" x14ac:dyDescent="0.5">
      <c r="U131" s="143"/>
    </row>
    <row r="132" spans="21:21" customFormat="1" x14ac:dyDescent="0.5">
      <c r="U132" s="143"/>
    </row>
    <row r="133" spans="21:21" customFormat="1" x14ac:dyDescent="0.5">
      <c r="U133" s="143"/>
    </row>
    <row r="134" spans="21:21" customFormat="1" x14ac:dyDescent="0.5">
      <c r="U134" s="143"/>
    </row>
    <row r="135" spans="21:21" customFormat="1" x14ac:dyDescent="0.5">
      <c r="U135" s="143"/>
    </row>
    <row r="136" spans="21:21" customFormat="1" x14ac:dyDescent="0.5">
      <c r="U136" s="143"/>
    </row>
    <row r="137" spans="21:21" customFormat="1" x14ac:dyDescent="0.5">
      <c r="U137" s="143"/>
    </row>
    <row r="138" spans="21:21" customFormat="1" x14ac:dyDescent="0.5">
      <c r="U138" s="143"/>
    </row>
    <row r="139" spans="21:21" customFormat="1" x14ac:dyDescent="0.5">
      <c r="U139" s="143"/>
    </row>
    <row r="140" spans="21:21" customFormat="1" x14ac:dyDescent="0.5">
      <c r="U140" s="143"/>
    </row>
    <row r="141" spans="21:21" customFormat="1" x14ac:dyDescent="0.5">
      <c r="U141" s="143"/>
    </row>
    <row r="142" spans="21:21" customFormat="1" x14ac:dyDescent="0.5">
      <c r="U142" s="143"/>
    </row>
    <row r="143" spans="21:21" customFormat="1" x14ac:dyDescent="0.5">
      <c r="U143" s="143"/>
    </row>
    <row r="144" spans="21:21" customFormat="1" x14ac:dyDescent="0.5">
      <c r="U144" s="143"/>
    </row>
    <row r="145" spans="21:21" customFormat="1" x14ac:dyDescent="0.5">
      <c r="U145" s="143"/>
    </row>
    <row r="146" spans="21:21" customFormat="1" x14ac:dyDescent="0.5">
      <c r="U146" s="143"/>
    </row>
    <row r="147" spans="21:21" customFormat="1" x14ac:dyDescent="0.5">
      <c r="U147" s="143"/>
    </row>
    <row r="148" spans="21:21" customFormat="1" x14ac:dyDescent="0.5">
      <c r="U148" s="143"/>
    </row>
    <row r="149" spans="21:21" customFormat="1" x14ac:dyDescent="0.5">
      <c r="U149" s="143"/>
    </row>
    <row r="150" spans="21:21" customFormat="1" x14ac:dyDescent="0.5">
      <c r="U150" s="143"/>
    </row>
    <row r="151" spans="21:21" customFormat="1" x14ac:dyDescent="0.5">
      <c r="U151" s="143"/>
    </row>
    <row r="152" spans="21:21" customFormat="1" x14ac:dyDescent="0.5">
      <c r="U152" s="143"/>
    </row>
    <row r="153" spans="21:21" customFormat="1" x14ac:dyDescent="0.5">
      <c r="U153" s="143"/>
    </row>
    <row r="154" spans="21:21" customFormat="1" x14ac:dyDescent="0.5">
      <c r="U154" s="143"/>
    </row>
    <row r="155" spans="21:21" customFormat="1" x14ac:dyDescent="0.5">
      <c r="U155" s="143"/>
    </row>
    <row r="156" spans="21:21" customFormat="1" x14ac:dyDescent="0.5">
      <c r="U156" s="143"/>
    </row>
    <row r="157" spans="21:21" customFormat="1" x14ac:dyDescent="0.5">
      <c r="U157" s="143"/>
    </row>
    <row r="158" spans="21:21" customFormat="1" x14ac:dyDescent="0.5">
      <c r="U158" s="143"/>
    </row>
    <row r="159" spans="21:21" customFormat="1" x14ac:dyDescent="0.5">
      <c r="U159" s="143"/>
    </row>
    <row r="160" spans="21:21" customFormat="1" x14ac:dyDescent="0.5">
      <c r="U160" s="143"/>
    </row>
    <row r="161" spans="21:21" customFormat="1" x14ac:dyDescent="0.5">
      <c r="U161" s="143"/>
    </row>
    <row r="162" spans="21:21" customFormat="1" x14ac:dyDescent="0.5">
      <c r="U162" s="143"/>
    </row>
    <row r="163" spans="21:21" customFormat="1" x14ac:dyDescent="0.5">
      <c r="U163" s="143"/>
    </row>
    <row r="164" spans="21:21" customFormat="1" x14ac:dyDescent="0.5">
      <c r="U164" s="143"/>
    </row>
    <row r="165" spans="21:21" customFormat="1" x14ac:dyDescent="0.5">
      <c r="U165" s="143"/>
    </row>
    <row r="166" spans="21:21" customFormat="1" x14ac:dyDescent="0.5">
      <c r="U166" s="143"/>
    </row>
    <row r="167" spans="21:21" customFormat="1" x14ac:dyDescent="0.5">
      <c r="U167" s="143"/>
    </row>
    <row r="168" spans="21:21" customFormat="1" x14ac:dyDescent="0.5">
      <c r="U168" s="143"/>
    </row>
    <row r="169" spans="21:21" customFormat="1" x14ac:dyDescent="0.5">
      <c r="U169" s="143"/>
    </row>
    <row r="170" spans="21:21" customFormat="1" x14ac:dyDescent="0.5">
      <c r="U170" s="143"/>
    </row>
    <row r="171" spans="21:21" customFormat="1" x14ac:dyDescent="0.5">
      <c r="U171" s="143"/>
    </row>
    <row r="172" spans="21:21" customFormat="1" x14ac:dyDescent="0.5">
      <c r="U172" s="143"/>
    </row>
    <row r="173" spans="21:21" customFormat="1" x14ac:dyDescent="0.5">
      <c r="U173" s="143"/>
    </row>
    <row r="174" spans="21:21" customFormat="1" x14ac:dyDescent="0.5">
      <c r="U174" s="143"/>
    </row>
    <row r="175" spans="21:21" customFormat="1" x14ac:dyDescent="0.5">
      <c r="U175" s="143"/>
    </row>
    <row r="176" spans="21:21" customFormat="1" x14ac:dyDescent="0.5">
      <c r="U176" s="143"/>
    </row>
    <row r="177" spans="21:22" customFormat="1" x14ac:dyDescent="0.5">
      <c r="U177" s="143"/>
    </row>
    <row r="178" spans="21:22" customFormat="1" x14ac:dyDescent="0.5">
      <c r="U178" s="143"/>
    </row>
    <row r="179" spans="21:22" customFormat="1" x14ac:dyDescent="0.5">
      <c r="U179" s="143"/>
    </row>
    <row r="180" spans="21:22" customFormat="1" x14ac:dyDescent="0.5">
      <c r="U180" s="143"/>
    </row>
    <row r="181" spans="21:22" customFormat="1" x14ac:dyDescent="0.5">
      <c r="U181" s="143"/>
    </row>
    <row r="182" spans="21:22" customFormat="1" x14ac:dyDescent="0.5">
      <c r="U182" s="143"/>
    </row>
    <row r="183" spans="21:22" customFormat="1" x14ac:dyDescent="0.5">
      <c r="U183" s="148"/>
      <c r="V183" s="149"/>
    </row>
    <row r="184" spans="21:22" customFormat="1" x14ac:dyDescent="0.5">
      <c r="U184" s="143"/>
    </row>
    <row r="185" spans="21:22" customFormat="1" x14ac:dyDescent="0.5">
      <c r="U185" s="143"/>
    </row>
    <row r="186" spans="21:22" customFormat="1" x14ac:dyDescent="0.5">
      <c r="U186" s="143"/>
    </row>
    <row r="187" spans="21:22" customFormat="1" x14ac:dyDescent="0.5">
      <c r="U187" s="143"/>
    </row>
    <row r="188" spans="21:22" customFormat="1" x14ac:dyDescent="0.5">
      <c r="U188" s="143"/>
    </row>
    <row r="189" spans="21:22" customFormat="1" x14ac:dyDescent="0.5">
      <c r="U189" s="143"/>
    </row>
    <row r="190" spans="21:22" customFormat="1" x14ac:dyDescent="0.5">
      <c r="U190" s="143"/>
    </row>
    <row r="191" spans="21:22" customFormat="1" x14ac:dyDescent="0.5">
      <c r="U191" s="143"/>
    </row>
    <row r="192" spans="21:22" customFormat="1" x14ac:dyDescent="0.5">
      <c r="U192" s="143"/>
    </row>
    <row r="193" spans="1:21" x14ac:dyDescent="0.5">
      <c r="A193"/>
      <c r="B193"/>
      <c r="C193"/>
      <c r="D193"/>
      <c r="E193"/>
      <c r="F193"/>
      <c r="G193"/>
      <c r="H193"/>
      <c r="I193"/>
      <c r="J193"/>
      <c r="K193"/>
      <c r="U193" s="143"/>
    </row>
    <row r="194" spans="1:21" x14ac:dyDescent="0.5">
      <c r="A194"/>
      <c r="B194"/>
      <c r="C194"/>
      <c r="D194"/>
      <c r="E194"/>
      <c r="F194"/>
      <c r="G194"/>
      <c r="H194"/>
      <c r="I194"/>
      <c r="J194"/>
      <c r="K194"/>
      <c r="U194" s="143"/>
    </row>
    <row r="195" spans="1:21" x14ac:dyDescent="0.5">
      <c r="A195"/>
      <c r="B195"/>
      <c r="C195"/>
      <c r="D195"/>
      <c r="E195"/>
      <c r="F195"/>
      <c r="G195"/>
      <c r="H195"/>
      <c r="I195"/>
      <c r="J195"/>
      <c r="K195"/>
      <c r="U195" s="143"/>
    </row>
    <row r="196" spans="1:21" x14ac:dyDescent="0.5">
      <c r="A196"/>
      <c r="B196"/>
      <c r="C196"/>
      <c r="D196"/>
      <c r="E196"/>
      <c r="F196"/>
      <c r="G196"/>
      <c r="H196"/>
      <c r="I196"/>
      <c r="J196"/>
      <c r="K196"/>
      <c r="U196" s="143"/>
    </row>
    <row r="197" spans="1:21" x14ac:dyDescent="0.5">
      <c r="A197"/>
      <c r="B197"/>
      <c r="C197"/>
      <c r="D197"/>
      <c r="E197"/>
      <c r="F197"/>
      <c r="G197"/>
      <c r="H197"/>
      <c r="I197"/>
      <c r="J197"/>
      <c r="K197"/>
      <c r="U197" s="143"/>
    </row>
    <row r="198" spans="1:21" x14ac:dyDescent="0.5">
      <c r="A198"/>
      <c r="B198"/>
      <c r="C198"/>
      <c r="D198"/>
      <c r="E198"/>
      <c r="F198"/>
      <c r="G198"/>
      <c r="H198"/>
      <c r="I198"/>
      <c r="J198"/>
      <c r="K198"/>
    </row>
    <row r="199" spans="1:21" x14ac:dyDescent="0.5">
      <c r="A199"/>
      <c r="B199"/>
      <c r="C199"/>
      <c r="D199"/>
      <c r="E199"/>
      <c r="F199"/>
      <c r="G199"/>
      <c r="H199"/>
      <c r="I199"/>
      <c r="J199"/>
      <c r="K199"/>
      <c r="U199" s="143"/>
    </row>
    <row r="200" spans="1:21" x14ac:dyDescent="0.5">
      <c r="A200"/>
      <c r="B200"/>
      <c r="C200"/>
      <c r="D200"/>
      <c r="E200"/>
      <c r="F200"/>
      <c r="G200"/>
      <c r="H200"/>
      <c r="I200"/>
      <c r="J200"/>
      <c r="K200"/>
      <c r="U200" s="143"/>
    </row>
  </sheetData>
  <sheetProtection algorithmName="SHA-512" hashValue="Xd2oCBnWcnKQmbf9TfEU0vW004Ge/NHZWGVA+QUwbgReC8Pg8P5CdoResqt6K4jwnGNUr59637UkwFlVCOgg1w==" saltValue="OMxuUH8I5Y7AKYV6Ir6ewQ==" spinCount="100000" sheet="1" scenarios="1" formatCells="0"/>
  <protectedRanges>
    <protectedRange sqref="D10:E10" name="ช่วง2"/>
    <protectedRange sqref="Q9" name="ช่วง1_1"/>
  </protectedRanges>
  <mergeCells count="67">
    <mergeCell ref="B8:C8"/>
    <mergeCell ref="D10:E10"/>
    <mergeCell ref="B6:J6"/>
    <mergeCell ref="B5:J5"/>
    <mergeCell ref="B14:D14"/>
    <mergeCell ref="E14:G14"/>
    <mergeCell ref="H14:J14"/>
    <mergeCell ref="B13:J13"/>
    <mergeCell ref="F12:J12"/>
    <mergeCell ref="F10:G10"/>
    <mergeCell ref="H10:J10"/>
    <mergeCell ref="E7:G7"/>
    <mergeCell ref="F8:G8"/>
    <mergeCell ref="B10:C10"/>
    <mergeCell ref="G16:G17"/>
    <mergeCell ref="J16:J17"/>
    <mergeCell ref="O30:R30"/>
    <mergeCell ref="F16:F17"/>
    <mergeCell ref="F22:F23"/>
    <mergeCell ref="I18:I19"/>
    <mergeCell ref="O29:R29"/>
    <mergeCell ref="I16:I17"/>
    <mergeCell ref="F18:F19"/>
    <mergeCell ref="I20:I21"/>
    <mergeCell ref="I22:I23"/>
    <mergeCell ref="F20:F21"/>
    <mergeCell ref="G18:G19"/>
    <mergeCell ref="G20:G21"/>
    <mergeCell ref="G22:G23"/>
    <mergeCell ref="L28:R28"/>
    <mergeCell ref="C47:H47"/>
    <mergeCell ref="B36:C36"/>
    <mergeCell ref="B46:C46"/>
    <mergeCell ref="H44:J44"/>
    <mergeCell ref="H45:J45"/>
    <mergeCell ref="H32:J32"/>
    <mergeCell ref="H33:J33"/>
    <mergeCell ref="B45:D45"/>
    <mergeCell ref="B40:D40"/>
    <mergeCell ref="B38:D38"/>
    <mergeCell ref="B34:J34"/>
    <mergeCell ref="H42:J42"/>
    <mergeCell ref="H43:J43"/>
    <mergeCell ref="E33:G33"/>
    <mergeCell ref="B33:D33"/>
    <mergeCell ref="L29:N29"/>
    <mergeCell ref="L30:N30"/>
    <mergeCell ref="J18:J19"/>
    <mergeCell ref="H8:I8"/>
    <mergeCell ref="H9:I9"/>
    <mergeCell ref="J20:J21"/>
    <mergeCell ref="J22:J23"/>
    <mergeCell ref="L31:N31"/>
    <mergeCell ref="O31:Q31"/>
    <mergeCell ref="L32:N32"/>
    <mergeCell ref="O32:Q32"/>
    <mergeCell ref="L33:N33"/>
    <mergeCell ref="O33:Q33"/>
    <mergeCell ref="O37:P37"/>
    <mergeCell ref="L34:N34"/>
    <mergeCell ref="O34:Q34"/>
    <mergeCell ref="L35:N35"/>
    <mergeCell ref="O35:Q35"/>
    <mergeCell ref="L36:N36"/>
    <mergeCell ref="O36:P36"/>
    <mergeCell ref="L37:N37"/>
    <mergeCell ref="Q36:R36"/>
  </mergeCells>
  <phoneticPr fontId="15" type="noConversion"/>
  <dataValidations xWindow="940" yWindow="432" count="9">
    <dataValidation type="list" allowBlank="1" showInputMessage="1" showErrorMessage="1" error="ตัวเลข_x000a_0 - 3" promptTitle="ตัวเลข 0 - 3" prompt="0 อนุบาล_x000a_1 ช่วงชั้น 1 ประถม 1-3_x000a_2 ช่วงชั้น 2 ประถม 4-6_x000a_3 ช่วงชั้น 3 มัธยม 1-3" sqref="Q8" xr:uid="{00000000-0002-0000-0000-000000000000}">
      <formula1>$U$8:$U$11</formula1>
    </dataValidation>
    <dataValidation allowBlank="1" showInputMessage="1" showErrorMessage="1" prompt="เติมเลขบอกช่วงชั้น_x000a_ที่ N9" sqref="J3" xr:uid="{00000000-0002-0000-0000-000001000000}"/>
    <dataValidation type="list" allowBlank="1" showInputMessage="1" showErrorMessage="1" error="ตัวเลข_x000a_0 - 1" promptTitle="ตัวเลข 0 - 1" prompt="0 อนุบาล_x000a_1 ประถมศึกษา" sqref="Q9" xr:uid="{00000000-0002-0000-0000-000002000000}">
      <formula1>$T$10:$U$10</formula1>
    </dataValidation>
    <dataValidation allowBlank="1" showInputMessage="1" showErrorMessage="1" promptTitle="Last Update" prompt="13 เมษายน 2560" sqref="C47:H47" xr:uid="{00000000-0002-0000-0000-000003000000}"/>
    <dataValidation type="list" allowBlank="1" showInputMessage="1" showErrorMessage="1" error="เลือกตามรายการ" prompt="เลือกตามรายการ" sqref="C11" xr:uid="{00000000-0002-0000-0000-000004000000}">
      <formula1>$T$9:$T$17</formula1>
    </dataValidation>
    <dataValidation type="list" allowBlank="1" showInputMessage="1" showErrorMessage="1" error="เลือกตามรายการ" prompt="เลือกตามรายการ" sqref="D10:E10" xr:uid="{00000000-0002-0000-0000-000005000000}">
      <formula1>$S$28:$S$41</formula1>
    </dataValidation>
    <dataValidation allowBlank="1" showInputMessage="1" showErrorMessage="1" promptTitle="พิมพ์ปรับ" prompt="ชั่วโมง/คาบ _x000a_ที่ M13" sqref="H11" xr:uid="{00000000-0002-0000-0000-000006000000}"/>
    <dataValidation allowBlank="1" showInputMessage="1" showErrorMessage="1" prompt="พิมพ์ปรับได้_x000a_ที่ M12" sqref="E12" xr:uid="{00000000-0002-0000-0000-000007000000}"/>
    <dataValidation allowBlank="1" showInputMessage="1" showErrorMessage="1" prompt="พิมพ์ปรับได้_x000a_ที่ M11" sqref="F8:G8" xr:uid="{00000000-0002-0000-0000-000008000000}"/>
  </dataValidations>
  <printOptions horizontalCentered="1" verticalCentered="1"/>
  <pageMargins left="0.19685039370078741" right="0.19685039370078741" top="0.19685039370078741" bottom="0.19685039370078741" header="0.51181102362204722" footer="0.51181102362204722"/>
  <pageSetup paperSize="9" scale="85" orientation="portrait" blackAndWhite="1" horizontalDpi="300" verticalDpi="300" r:id="rId1"/>
  <headerFooter alignWithMargins="0"/>
  <colBreaks count="1" manualBreakCount="1">
    <brk id="11" max="1048575" man="1"/>
  </col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>
    <tabColor indexed="24"/>
  </sheetPr>
  <dimension ref="A1:AO47"/>
  <sheetViews>
    <sheetView zoomScaleNormal="100" zoomScaleSheetLayoutView="75" workbookViewId="0">
      <pane xSplit="5" ySplit="6" topLeftCell="F21" activePane="bottomRight" state="frozen"/>
      <selection pane="topRight" activeCell="F1" sqref="F1"/>
      <selection pane="bottomLeft" activeCell="A7" sqref="A7"/>
      <selection pane="bottomRight" activeCell="A21" sqref="A21:T21"/>
    </sheetView>
  </sheetViews>
  <sheetFormatPr defaultRowHeight="21.75" x14ac:dyDescent="0.5"/>
  <cols>
    <col min="1" max="1" width="8.140625" customWidth="1"/>
    <col min="2" max="5" width="5.7109375" customWidth="1"/>
    <col min="6" max="17" width="4.7109375" customWidth="1"/>
    <col min="18" max="19" width="7.85546875" customWidth="1"/>
    <col min="20" max="20" width="8.42578125" customWidth="1"/>
    <col min="21" max="21" width="2" style="12" customWidth="1"/>
    <col min="22" max="22" width="4.28515625" style="12" customWidth="1"/>
    <col min="23" max="34" width="3.7109375" style="15" customWidth="1"/>
    <col min="35" max="41" width="9.140625" style="12"/>
  </cols>
  <sheetData>
    <row r="1" spans="1:41" ht="30" customHeight="1" x14ac:dyDescent="0.5">
      <c r="A1" s="1734" t="s">
        <v>49</v>
      </c>
      <c r="B1" s="1734"/>
      <c r="C1" s="1734"/>
      <c r="D1" s="1734"/>
      <c r="E1" s="1734"/>
      <c r="F1" s="1734"/>
      <c r="G1" s="1734"/>
      <c r="H1" s="1734"/>
      <c r="I1" s="1734"/>
      <c r="J1" s="1734"/>
      <c r="K1" s="1734"/>
      <c r="L1" s="1734"/>
      <c r="M1" s="1734"/>
      <c r="N1" s="1734"/>
      <c r="O1" s="1734"/>
      <c r="P1" s="1734"/>
      <c r="Q1" s="1734"/>
      <c r="R1" s="1734"/>
      <c r="S1" s="1734"/>
      <c r="T1" s="1734"/>
    </row>
    <row r="2" spans="1:41" ht="25.5" x14ac:dyDescent="0.5">
      <c r="A2" s="1749" t="str">
        <f>IF('ชื่อ-คะแนน'!C6="","",ปก!B6)</f>
        <v>โรงเรียนศักดิ์สุนันท์วิทยา ตำบลแม่พริก อำเภอแม่พริก จังหวัดลำปาง</v>
      </c>
      <c r="B2" s="1749"/>
      <c r="C2" s="1749"/>
      <c r="D2" s="1749"/>
      <c r="E2" s="1749"/>
      <c r="F2" s="1749"/>
      <c r="G2" s="1749"/>
      <c r="H2" s="1749"/>
      <c r="I2" s="1749"/>
      <c r="J2" s="1749"/>
      <c r="K2" s="1749"/>
      <c r="L2" s="1749"/>
      <c r="M2" s="1749"/>
      <c r="N2" s="1749"/>
      <c r="O2" s="1749"/>
      <c r="P2" s="1749"/>
      <c r="Q2" s="1749"/>
      <c r="R2" s="1752" t="str">
        <f>IF('ชื่อ-คะแนน'!C6="","",ปก!E7)</f>
        <v>ปีการศึกษา 2566</v>
      </c>
      <c r="S2" s="1752"/>
      <c r="T2" s="1752"/>
    </row>
    <row r="3" spans="1:41" ht="27" thickBot="1" x14ac:dyDescent="0.6">
      <c r="A3" s="1746" t="str">
        <f>IF('ชื่อ-คะแนน'!C6="","","รายวิชา  "&amp;ปก!H10 &amp;ปก!C9 &amp;ปก!B10 &amp;ปก!D10&amp;"   "&amp;ปก!B11 &amp;"  "&amp;ปก!C11&amp;"  "&amp;ปก!D11)</f>
        <v xml:space="preserve">รายวิชา  ง11201 สารสนเทศเบื้องต้น  กลุ่มสาระเลือกจากรายการ   จำนวนน้ำหนัก  2  </v>
      </c>
      <c r="B3" s="1746"/>
      <c r="C3" s="1746"/>
      <c r="D3" s="1746"/>
      <c r="E3" s="1746"/>
      <c r="F3" s="1746"/>
      <c r="G3" s="1746"/>
      <c r="H3" s="1746"/>
      <c r="I3" s="1746"/>
      <c r="J3" s="1746"/>
      <c r="K3" s="1746"/>
      <c r="L3" s="1746"/>
      <c r="M3" s="1746"/>
      <c r="N3" s="1746"/>
      <c r="O3" s="1746"/>
      <c r="P3" s="1746"/>
      <c r="Q3" s="1746"/>
      <c r="R3" s="1746"/>
      <c r="S3" s="1746"/>
      <c r="T3" s="1746"/>
      <c r="U3" s="32" t="s">
        <v>74</v>
      </c>
    </row>
    <row r="4" spans="1:41" ht="23.25" customHeight="1" thickTop="1" thickBot="1" x14ac:dyDescent="0.6">
      <c r="A4" s="795" t="s">
        <v>50</v>
      </c>
      <c r="B4" s="1735" t="s">
        <v>51</v>
      </c>
      <c r="C4" s="1736"/>
      <c r="D4" s="1736"/>
      <c r="E4" s="1737"/>
      <c r="F4" s="1738" t="str">
        <f>IF(ปก!$D$10="กิจกรรมพัฒนาผู้เรียน","จำนวนนักเรียนที่ได้ ผลการเรียน","จำนวนนักเรียนที่ได้ ระดับผลการเรียน")</f>
        <v>จำนวนนักเรียนที่ได้ ระดับผลการเรียน</v>
      </c>
      <c r="G4" s="1739"/>
      <c r="H4" s="1740"/>
      <c r="I4" s="1740"/>
      <c r="J4" s="1740"/>
      <c r="K4" s="1740"/>
      <c r="L4" s="1740"/>
      <c r="M4" s="1740"/>
      <c r="N4" s="1740"/>
      <c r="O4" s="1741"/>
      <c r="P4" s="1747" t="str">
        <f>IF(ปก!D10="กิจกรรมพัฒนาผู้เรียน","","ค่าเฉลี่ย")</f>
        <v>ค่าเฉลี่ย</v>
      </c>
      <c r="Q4" s="1719" t="str">
        <f>IF(ปก!D10="กิจกรรมพัฒนาผู้เรียน","","S.D.")</f>
        <v>S.D.</v>
      </c>
      <c r="R4" s="1742" t="s">
        <v>77</v>
      </c>
      <c r="S4" s="1743"/>
      <c r="T4" s="796" t="s">
        <v>52</v>
      </c>
      <c r="U4" s="33" t="s">
        <v>75</v>
      </c>
    </row>
    <row r="5" spans="1:41" ht="24" customHeight="1" thickTop="1" thickBot="1" x14ac:dyDescent="0.7">
      <c r="A5" s="797" t="s">
        <v>53</v>
      </c>
      <c r="B5" s="798" t="s">
        <v>54</v>
      </c>
      <c r="C5" s="799" t="str">
        <f>IF('ชื่อ-คะแนน'!C6="","",IF(ปก!$D$10="กิจกรรมพัฒนาผู้เรียน","","มส"))</f>
        <v>มส</v>
      </c>
      <c r="D5" s="799" t="str">
        <f>IF('ชื่อ-คะแนน'!C6="","",IF(ปก!$D$10="กิจกรรมพัฒนาผู้เรียน","","ขาดสอบ"))</f>
        <v>ขาดสอบ</v>
      </c>
      <c r="E5" s="800" t="str">
        <f>IF('ชื่อ-คะแนน'!C6="","",IF(ปก!$D$10="กิจกรรมพัฒนาผู้เรียน","","เข้าสอบ"))</f>
        <v>เข้าสอบ</v>
      </c>
      <c r="F5" s="801" t="str">
        <f>IF(ปก!D10="กิจกรรมพัฒนาผู้เรียน","ผ","4")</f>
        <v>4</v>
      </c>
      <c r="G5" s="802" t="str">
        <f>IF(ปก!D10="กิจกรรมพัฒนาผู้เรียน","มผ","3.5")</f>
        <v>3.5</v>
      </c>
      <c r="H5" s="803" t="str">
        <f>IF(ปก!D10="กิจกรรมพัฒนาผู้เรียน","","3")</f>
        <v>3</v>
      </c>
      <c r="I5" s="803" t="str">
        <f>IF(ปก!D10="กิจกรรมพัฒนาผู้เรียน","","2.5")</f>
        <v>2.5</v>
      </c>
      <c r="J5" s="803" t="str">
        <f>IF(ปก!D10="กิจกรรมพัฒนาผู้เรียน","","2")</f>
        <v>2</v>
      </c>
      <c r="K5" s="803" t="str">
        <f>IF(ปก!D10="กิจกรรมพัฒนาผู้เรียน","","1.5")</f>
        <v>1.5</v>
      </c>
      <c r="L5" s="803" t="str">
        <f>IF(ปก!D10="กิจกรรมพัฒนาผู้เรียน","","1")</f>
        <v>1</v>
      </c>
      <c r="M5" s="804" t="str">
        <f>IF(ปก!D10="กิจกรรมพัฒนาผู้เรียน","","0")</f>
        <v>0</v>
      </c>
      <c r="N5" s="805" t="str">
        <f>IF(ปก!D10="กิจกรรมพัฒนาผู้เรียน","","ร")</f>
        <v>ร</v>
      </c>
      <c r="O5" s="806" t="str">
        <f>IF(ปก!D10="กิจกรรมพัฒนาผู้เรียน","","มส")</f>
        <v>มส</v>
      </c>
      <c r="P5" s="1748"/>
      <c r="Q5" s="1720"/>
      <c r="R5" s="1744"/>
      <c r="S5" s="1745"/>
      <c r="T5" s="807" t="s">
        <v>55</v>
      </c>
      <c r="U5" s="16"/>
      <c r="V5" s="14" t="s">
        <v>76</v>
      </c>
    </row>
    <row r="6" spans="1:41" s="1" customFormat="1" ht="19.5" customHeight="1" thickTop="1" x14ac:dyDescent="0.55000000000000004">
      <c r="A6" s="808" t="str">
        <f>IF('ชื่อ-คะแนน'!C6="","",ปก!D8)</f>
        <v>1/1</v>
      </c>
      <c r="B6" s="809">
        <f>IF('ชื่อ-คะแนน'!C6="","",SUM(F6:O6))</f>
        <v>11</v>
      </c>
      <c r="C6" s="810">
        <f>O6</f>
        <v>0</v>
      </c>
      <c r="D6" s="810">
        <f>N6</f>
        <v>0</v>
      </c>
      <c r="E6" s="811">
        <f>IF('ชื่อ-คะแนน'!C6="","",IF(ปก!D10="กิจกรรมพัฒนาผู้เรียน","",B6-(C6+D6)))</f>
        <v>11</v>
      </c>
      <c r="F6" s="812">
        <f>W9</f>
        <v>0</v>
      </c>
      <c r="G6" s="812">
        <f>W10</f>
        <v>0</v>
      </c>
      <c r="H6" s="812">
        <f>IF(ปก!$D$10="กิจกรรมพัฒนาผู้เรียน","",W11)</f>
        <v>0</v>
      </c>
      <c r="I6" s="812">
        <f>IF(ปก!$D$10="กิจกรรมพัฒนาผู้เรียน","",W12)</f>
        <v>0</v>
      </c>
      <c r="J6" s="812">
        <f>W13</f>
        <v>0</v>
      </c>
      <c r="K6" s="812">
        <f>W14</f>
        <v>0</v>
      </c>
      <c r="L6" s="812">
        <f>W15</f>
        <v>0</v>
      </c>
      <c r="M6" s="813">
        <f>W16</f>
        <v>11</v>
      </c>
      <c r="N6" s="814">
        <f>W17</f>
        <v>0</v>
      </c>
      <c r="O6" s="815">
        <f>W18</f>
        <v>0</v>
      </c>
      <c r="P6" s="816">
        <f>IF('ชื่อ-คะแนน'!C6="","",IF(ปก!D10="กิจกรรมพัฒนาผู้เรียน","",((F6*4)+(G6*3.5)+(H6*3)+(I6*2.5)+(J6*2)+(K6*1.5)+L6)/E6))</f>
        <v>0</v>
      </c>
      <c r="Q6" s="817">
        <f>IF('ชื่อ-คะแนน'!C6="","",IF(ปก!D10="กิจกรรมพัฒนาผู้เรียน","",SQRT((((F6*16)+(G6*12.25)+(H6*9)+(I6*6.25)+(J6*4)+(K6*2.25)+L6)/E6)-(P6^2))))</f>
        <v>0</v>
      </c>
      <c r="R6" s="1750" t="str">
        <f>IF('ชื่อ-คะแนน'!C6="","",ปก!F12)</f>
        <v>นาย………………… ………...……..</v>
      </c>
      <c r="S6" s="1751"/>
      <c r="T6" s="818"/>
      <c r="U6" s="33" t="s">
        <v>79</v>
      </c>
      <c r="V6" s="34"/>
      <c r="W6" s="15"/>
      <c r="X6" s="15"/>
      <c r="Y6" s="15"/>
      <c r="Z6" s="15"/>
      <c r="AA6" s="15"/>
      <c r="AB6" s="15"/>
      <c r="AC6" s="15"/>
      <c r="AD6" s="15"/>
      <c r="AE6" s="15"/>
      <c r="AF6" s="15"/>
      <c r="AG6" s="15"/>
      <c r="AH6" s="15"/>
      <c r="AI6" s="12"/>
      <c r="AJ6" s="12"/>
      <c r="AK6" s="12"/>
      <c r="AL6" s="12"/>
      <c r="AM6" s="12"/>
      <c r="AN6" s="12"/>
      <c r="AO6" s="12"/>
    </row>
    <row r="7" spans="1:41" s="1" customFormat="1" ht="19.5" customHeight="1" x14ac:dyDescent="0.55000000000000004">
      <c r="A7" s="808" t="str">
        <f>IF(X8="","",X8)</f>
        <v/>
      </c>
      <c r="B7" s="819" t="str">
        <f>IF(X8="","",SUM(F7:O7))</f>
        <v/>
      </c>
      <c r="C7" s="820" t="str">
        <f>IF(X8="","",O7)</f>
        <v/>
      </c>
      <c r="D7" s="820" t="str">
        <f>IF(X8="","",N7)</f>
        <v/>
      </c>
      <c r="E7" s="821" t="str">
        <f>IF(X8="","",IF(ปก!$D$10="กิจกรรมพัฒนาผู้เรียน","",IF(X8="","",B7-(C7+D7))))</f>
        <v/>
      </c>
      <c r="F7" s="822" t="str">
        <f>IF(X8="","",X9)</f>
        <v/>
      </c>
      <c r="G7" s="822" t="str">
        <f>IF(X8="","",X10)</f>
        <v/>
      </c>
      <c r="H7" s="822" t="str">
        <f>IF(ปก!$D$10="กิจกรรมพัฒนาผู้เรียน","",IF(X8="","",X11))</f>
        <v/>
      </c>
      <c r="I7" s="822" t="str">
        <f>IF(ปก!$D$10="กิจกรรมพัฒนาผู้เรียน","",IF(X8="","",X12))</f>
        <v/>
      </c>
      <c r="J7" s="822" t="str">
        <f>IF(ปก!$D$10="กิจกรรมพัฒนาผู้เรียน","",IF(X8="","",X13))</f>
        <v/>
      </c>
      <c r="K7" s="822" t="str">
        <f>IF(ปก!$D$10="กิจกรรมพัฒนาผู้เรียน","",IF(X8="","",X14))</f>
        <v/>
      </c>
      <c r="L7" s="822" t="str">
        <f>IF(ปก!$D$10="กิจกรรมพัฒนาผู้เรียน","",IF(X8="","",X15))</f>
        <v/>
      </c>
      <c r="M7" s="823" t="str">
        <f>IF(ปก!$D$10="กิจกรรมพัฒนาผู้เรียน","",IF(X8="","",X16))</f>
        <v/>
      </c>
      <c r="N7" s="824" t="str">
        <f>IF(ปก!$D$10="กิจกรรมพัฒนาผู้เรียน","",IF(X8="","",X17))</f>
        <v/>
      </c>
      <c r="O7" s="825" t="str">
        <f>IF(ปก!$D$10="กิจกรรมพัฒนาผู้เรียน","",IF(X8="","",X18))</f>
        <v/>
      </c>
      <c r="P7" s="816" t="str">
        <f>IF(X8="","",IF(ปก!D10="กิจกรรมพัฒนาผู้เรียน","",((F7*4)+(G7*3.5)+(H7*3)+(I7*2.5)+(J7*2)+(K7*1.5)+L7)/E7))</f>
        <v/>
      </c>
      <c r="Q7" s="817" t="str">
        <f>IF(X8="","",IF(ปก!D10="กิจกรรมพัฒนาผู้เรียน","",IF(X8="","",SQRT((((F7*16)+(G7*12.25)+(H7*9)+(I7*6.25)+(J7*4)+(K7*2.25)+L7)/E7)-(P7^2)))))</f>
        <v/>
      </c>
      <c r="R7" s="1725" t="str">
        <f>IF(X8="","",R6)</f>
        <v/>
      </c>
      <c r="S7" s="1726"/>
      <c r="T7" s="826"/>
      <c r="U7" s="33"/>
      <c r="V7" s="33" t="s">
        <v>78</v>
      </c>
      <c r="W7" s="15"/>
      <c r="X7" s="15"/>
      <c r="Y7" s="15"/>
      <c r="Z7" s="15"/>
      <c r="AA7" s="15"/>
      <c r="AB7" s="15"/>
      <c r="AC7" s="15"/>
      <c r="AD7" s="15"/>
      <c r="AE7" s="15"/>
      <c r="AF7" s="15"/>
      <c r="AG7" s="15"/>
      <c r="AH7" s="15"/>
      <c r="AI7" s="12"/>
      <c r="AJ7" s="12"/>
      <c r="AK7" s="12"/>
      <c r="AL7" s="12"/>
      <c r="AM7" s="12"/>
      <c r="AN7" s="12"/>
      <c r="AO7" s="12"/>
    </row>
    <row r="8" spans="1:41" s="1" customFormat="1" ht="19.5" customHeight="1" thickBot="1" x14ac:dyDescent="0.55000000000000004">
      <c r="A8" s="808" t="str">
        <f>IF(Y8="","",Y8)</f>
        <v/>
      </c>
      <c r="B8" s="819" t="str">
        <f>IF(Y8="","",SUM(F8:O8))</f>
        <v/>
      </c>
      <c r="C8" s="820" t="str">
        <f>IF(Y8="","",O8)</f>
        <v/>
      </c>
      <c r="D8" s="820" t="str">
        <f>IF(Y8="","",N8)</f>
        <v/>
      </c>
      <c r="E8" s="821" t="str">
        <f>IF(Y8="","",IF(ปก!$D$10="กิจกรรมพัฒนาผู้เรียน","",IF(Y8="","",B8-(C8+D8))))</f>
        <v/>
      </c>
      <c r="F8" s="822" t="str">
        <f>IF(Y8="","",Y9)</f>
        <v/>
      </c>
      <c r="G8" s="822" t="str">
        <f>IF(Y8="","",Y10)</f>
        <v/>
      </c>
      <c r="H8" s="822" t="str">
        <f>IF(ปก!$D$10="กิจกรรมพัฒนาผู้เรียน","",IF(Y8="","",Y11))</f>
        <v/>
      </c>
      <c r="I8" s="822" t="str">
        <f>IF(ปก!$D$10="กิจกรรมพัฒนาผู้เรียน","",IF(Y8="","",Y12))</f>
        <v/>
      </c>
      <c r="J8" s="822" t="str">
        <f>IF(ปก!$D$10="กิจกรรมพัฒนาผู้เรียน","",IF(Y8="","",Y13))</f>
        <v/>
      </c>
      <c r="K8" s="822" t="str">
        <f>IF(ปก!$D$10="กิจกรรมพัฒนาผู้เรียน","",IF(Y8="","",Y14))</f>
        <v/>
      </c>
      <c r="L8" s="822" t="str">
        <f>IF(ปก!$D$10="กิจกรรมพัฒนาผู้เรียน","",IF(Y8="","",Y15))</f>
        <v/>
      </c>
      <c r="M8" s="823" t="str">
        <f>IF(ปก!$D$10="กิจกรรมพัฒนาผู้เรียน","",IF(Y8="","",Y16))</f>
        <v/>
      </c>
      <c r="N8" s="824" t="str">
        <f>IF(ปก!$D$10="กิจกรรมพัฒนาผู้เรียน","",IF(Y8="","",Y17))</f>
        <v/>
      </c>
      <c r="O8" s="825" t="str">
        <f>IF(ปก!$D$10="กิจกรรมพัฒนาผู้เรียน","",IF(Y8="","",Y18))</f>
        <v/>
      </c>
      <c r="P8" s="816" t="str">
        <f>IF(Y8="","",IF(ปก!D10="กิจกรรมพัฒนาผู้เรียน","",((F8*4)+(G8*3.5)+(H8*3)+(I8*2.5)+(J8*2)+(K8*1.5)+L8)/E8))</f>
        <v/>
      </c>
      <c r="Q8" s="817" t="str">
        <f>IF(Y8="","",IF(ปก!D10="กิจกรรมพัฒนาผู้เรียน","",SQRT((((F8*16)+(G8*12.25)+(H8*9)+(I8*6.25)+(J8*4)+(K8*2.25)+L8)/E8)-(P8^2))))</f>
        <v/>
      </c>
      <c r="R8" s="1725" t="str">
        <f>IF(Y8="","",R7)</f>
        <v/>
      </c>
      <c r="S8" s="1726"/>
      <c r="T8" s="826"/>
      <c r="U8" s="11"/>
      <c r="V8" s="37" t="s">
        <v>50</v>
      </c>
      <c r="W8" s="88" t="str">
        <f>IF('ชื่อ-คะแนน'!C6="","",ปก!D8)</f>
        <v>1/1</v>
      </c>
      <c r="X8" s="38"/>
      <c r="Y8" s="38"/>
      <c r="Z8" s="38"/>
      <c r="AA8" s="38"/>
      <c r="AB8" s="38"/>
      <c r="AC8" s="38"/>
      <c r="AD8" s="38"/>
      <c r="AE8" s="38"/>
      <c r="AF8" s="38"/>
      <c r="AG8" s="38"/>
      <c r="AH8" s="38"/>
      <c r="AI8" s="83" t="s">
        <v>73</v>
      </c>
      <c r="AJ8" s="11"/>
      <c r="AK8" s="11"/>
      <c r="AL8" s="11"/>
      <c r="AM8" s="11"/>
      <c r="AN8" s="11"/>
      <c r="AO8" s="11"/>
    </row>
    <row r="9" spans="1:41" s="1" customFormat="1" ht="19.5" customHeight="1" thickBot="1" x14ac:dyDescent="0.55000000000000004">
      <c r="A9" s="808" t="str">
        <f>IF(Z8="","",Z8)</f>
        <v/>
      </c>
      <c r="B9" s="819" t="str">
        <f>IF(Z8="","",SUM(F9:O9))</f>
        <v/>
      </c>
      <c r="C9" s="820" t="str">
        <f>IF(Z8="","",O9)</f>
        <v/>
      </c>
      <c r="D9" s="820" t="str">
        <f>IF(Z8="","",N9)</f>
        <v/>
      </c>
      <c r="E9" s="821" t="str">
        <f>IF(Z8="","",IF(ปก!$D$10="กิจกรรมพัฒนาผู้เรียน","",IF(Z8="","",B9-(C9+D9))))</f>
        <v/>
      </c>
      <c r="F9" s="822" t="str">
        <f>IF(Z8="","",Z9)</f>
        <v/>
      </c>
      <c r="G9" s="822" t="str">
        <f>IF(Z8="","",Z10)</f>
        <v/>
      </c>
      <c r="H9" s="822" t="str">
        <f>IF(ปก!$D$10="กิจกรรมพัฒนาผู้เรียน","",IF(Z8="","",Z11))</f>
        <v/>
      </c>
      <c r="I9" s="822" t="str">
        <f>IF(ปก!$D$10="กิจกรรมพัฒนาผู้เรียน","",IF(Z8="","",Z12))</f>
        <v/>
      </c>
      <c r="J9" s="822" t="str">
        <f>IF(ปก!$D$10="กิจกรรมพัฒนาผู้เรียน","",IF(Z8="","",Z13))</f>
        <v/>
      </c>
      <c r="K9" s="822" t="str">
        <f>IF(ปก!$D$10="กิจกรรมพัฒนาผู้เรียน","",IF(Z8="","",Z14))</f>
        <v/>
      </c>
      <c r="L9" s="822" t="str">
        <f>IF(ปก!$D$10="กิจกรรมพัฒนาผู้เรียน","",IF(Z8="","",Z15))</f>
        <v/>
      </c>
      <c r="M9" s="823" t="str">
        <f>IF(ปก!$D$10="กิจกรรมพัฒนาผู้เรียน","",IF(Z8="","",Z16))</f>
        <v/>
      </c>
      <c r="N9" s="824" t="str">
        <f>IF(ปก!$D$10="กิจกรรมพัฒนาผู้เรียน","",IF(Z8="","",Z17))</f>
        <v/>
      </c>
      <c r="O9" s="825" t="str">
        <f>IF(ปก!$D$10="กิจกรรมพัฒนาผู้เรียน","",IF(Z8="","",Z18))</f>
        <v/>
      </c>
      <c r="P9" s="816" t="str">
        <f>IF(Z8="","",IF(ปก!D10="กิจกรรมพัฒนาผู้เรียน","",IF(Z8="","",((F9*4)+(G9*3.5)+(H9*3)+(I9*2.5)+(J9*2)+(K9*1.5)+L9)/E9)))</f>
        <v/>
      </c>
      <c r="Q9" s="817" t="str">
        <f>IF(Z8="","",IF(ปก!D10="กิจกรรมพัฒนาผู้เรียน","",SQRT((((F9*16)+(G9*12.25)+(H9*9)+(I9*6.25)+(J9*4)+(K9*2.25)+L9)/E9)-(P9^2))))</f>
        <v/>
      </c>
      <c r="R9" s="1725" t="str">
        <f>IF(Z8="","",R8)</f>
        <v/>
      </c>
      <c r="S9" s="1726"/>
      <c r="T9" s="826"/>
      <c r="U9" s="39"/>
      <c r="V9" s="40" t="str">
        <f>IF(ปก!D10="กิจกรรมพัฒนาผู้เรียน","ผ","4")</f>
        <v>4</v>
      </c>
      <c r="W9" s="41">
        <f>IF('ชื่อ-คะแนน'!C6="","",IF(ปก!D10="กิจกรรมพัฒนาผู้เรียน",ปก!C26,ปก!C16))</f>
        <v>0</v>
      </c>
      <c r="X9" s="42"/>
      <c r="Y9" s="42"/>
      <c r="Z9" s="42"/>
      <c r="AA9" s="42"/>
      <c r="AB9" s="42"/>
      <c r="AC9" s="42"/>
      <c r="AD9" s="42"/>
      <c r="AE9" s="42"/>
      <c r="AF9" s="42"/>
      <c r="AG9" s="42"/>
      <c r="AH9" s="42"/>
      <c r="AI9" s="83" t="s">
        <v>138</v>
      </c>
      <c r="AJ9" s="11"/>
      <c r="AK9" s="11"/>
      <c r="AL9" s="11"/>
      <c r="AM9" s="11"/>
      <c r="AN9" s="11"/>
      <c r="AO9" s="11"/>
    </row>
    <row r="10" spans="1:41" s="1" customFormat="1" ht="19.5" customHeight="1" x14ac:dyDescent="0.5">
      <c r="A10" s="808" t="str">
        <f>IF(AA8="","",AA8)</f>
        <v/>
      </c>
      <c r="B10" s="819" t="str">
        <f>IF(AA8="","",SUM(F10:O10))</f>
        <v/>
      </c>
      <c r="C10" s="820" t="str">
        <f>IF(AA8="","",O10)</f>
        <v/>
      </c>
      <c r="D10" s="820" t="str">
        <f>IF(AA8="","",N10)</f>
        <v/>
      </c>
      <c r="E10" s="821" t="str">
        <f>IF(AA8="","",IF(ปก!$D$10="กิจกรรมพัฒนาผู้เรียน","",IF(AA8="","",B10-(C10+D10))))</f>
        <v/>
      </c>
      <c r="F10" s="822" t="str">
        <f>IF(AA8="","",AA9)</f>
        <v/>
      </c>
      <c r="G10" s="822" t="str">
        <f>IF(AA8="","",AA10)</f>
        <v/>
      </c>
      <c r="H10" s="822" t="str">
        <f>IF(ปก!$D$10="กิจกรรมพัฒนาผู้เรียน","",IF(AA8="","",AA11))</f>
        <v/>
      </c>
      <c r="I10" s="822" t="str">
        <f>IF(ปก!$D$10="กิจกรรมพัฒนาผู้เรียน","",IF(AA8="","",AA12))</f>
        <v/>
      </c>
      <c r="J10" s="822" t="str">
        <f>IF(ปก!$D$10="กิจกรรมพัฒนาผู้เรียน","",IF(AA8="","",AA13))</f>
        <v/>
      </c>
      <c r="K10" s="822" t="str">
        <f>IF(ปก!$D$10="กิจกรรมพัฒนาผู้เรียน","",IF(AA8="","",AA14))</f>
        <v/>
      </c>
      <c r="L10" s="822" t="str">
        <f>IF(ปก!$D$10="กิจกรรมพัฒนาผู้เรียน","",IF(AA8="","",AA15))</f>
        <v/>
      </c>
      <c r="M10" s="823" t="str">
        <f>IF(ปก!$D$10="กิจกรรมพัฒนาผู้เรียน","",IF(AA8="","",AA16))</f>
        <v/>
      </c>
      <c r="N10" s="824" t="str">
        <f>IF(ปก!$D$10="กิจกรรมพัฒนาผู้เรียน","",IF(AA8="","",AA17))</f>
        <v/>
      </c>
      <c r="O10" s="825" t="str">
        <f>IF(ปก!$D$10="กิจกรรมพัฒนาผู้เรียน","",IF(AA8="","",AA18))</f>
        <v/>
      </c>
      <c r="P10" s="816" t="str">
        <f>IF(AA8="","",IF(ปก!D10="กิจกรรมพัฒนาผู้เรียน","",((F10*4)+(G10*3.5)+(H10*3)+(I10*2.5)+(J10*2)+(K10*1.5)+L10)/E10))</f>
        <v/>
      </c>
      <c r="Q10" s="817" t="str">
        <f>IF(AA8="","",IF(ปก!D10="กิจกรรมพัฒนาผู้เรียน","",SQRT((((F10*16)+(G10*12.25)+(H10*9)+(I10*6.25)+(J10*4)+(K10*2.25)+L10)/E10)-(P10^2))))</f>
        <v/>
      </c>
      <c r="R10" s="1725" t="str">
        <f>IF(AA8="","",R9)</f>
        <v/>
      </c>
      <c r="S10" s="1726"/>
      <c r="T10" s="826"/>
      <c r="U10" s="11"/>
      <c r="V10" s="40" t="str">
        <f>IF(ปก!D10="กิจกรรมพัฒนาผู้เรียน","มผ","3.5")</f>
        <v>3.5</v>
      </c>
      <c r="W10" s="41">
        <f>IF('ชื่อ-คะแนน'!C6="","",IF(ปก!D10="กิจกรรมพัฒนาผู้เรียน",ปก!C27,ปก!C17))</f>
        <v>0</v>
      </c>
      <c r="X10" s="43"/>
      <c r="Y10" s="43"/>
      <c r="Z10" s="43"/>
      <c r="AA10" s="43"/>
      <c r="AB10" s="43"/>
      <c r="AC10" s="43"/>
      <c r="AD10" s="43"/>
      <c r="AE10" s="43"/>
      <c r="AF10" s="43"/>
      <c r="AG10" s="43"/>
      <c r="AH10" s="43"/>
      <c r="AI10" s="84" t="s">
        <v>139</v>
      </c>
      <c r="AJ10" s="11"/>
      <c r="AK10" s="11"/>
      <c r="AL10" s="11"/>
      <c r="AM10" s="11"/>
      <c r="AN10" s="11"/>
      <c r="AO10" s="11"/>
    </row>
    <row r="11" spans="1:41" s="1" customFormat="1" ht="19.5" customHeight="1" x14ac:dyDescent="0.5">
      <c r="A11" s="808" t="str">
        <f>IF(AB8="","",AB8)</f>
        <v/>
      </c>
      <c r="B11" s="819" t="str">
        <f>IF(AB8="","",SUM(F11:O11))</f>
        <v/>
      </c>
      <c r="C11" s="820" t="str">
        <f>IF(AB8="","",O11)</f>
        <v/>
      </c>
      <c r="D11" s="820" t="str">
        <f>IF(AB8="","",N11)</f>
        <v/>
      </c>
      <c r="E11" s="821" t="str">
        <f>IF(AB8="","",IF(ปก!$D$10="กิจกรรมพัฒนาผู้เรียน","",IF(AB8="","",B11-(C11+D11))))</f>
        <v/>
      </c>
      <c r="F11" s="822" t="str">
        <f>IF(AB8="","",AB9)</f>
        <v/>
      </c>
      <c r="G11" s="822" t="str">
        <f>IF(AB8="","",AB10)</f>
        <v/>
      </c>
      <c r="H11" s="822" t="str">
        <f>IF(ปก!$D$10="กิจกรรมพัฒนาผู้เรียน","",IF(AB8="","",AB11))</f>
        <v/>
      </c>
      <c r="I11" s="822" t="str">
        <f>IF(ปก!$D$10="กิจกรรมพัฒนาผู้เรียน","",IF(AB8="","",AB12))</f>
        <v/>
      </c>
      <c r="J11" s="822" t="str">
        <f>IF(ปก!$D$10="กิจกรรมพัฒนาผู้เรียน","",IF(AB8="","",AB13))</f>
        <v/>
      </c>
      <c r="K11" s="822" t="str">
        <f>IF(ปก!$D$10="กิจกรรมพัฒนาผู้เรียน","",IF(AB8="","",AB14))</f>
        <v/>
      </c>
      <c r="L11" s="822" t="str">
        <f>IF(ปก!$D$10="กิจกรรมพัฒนาผู้เรียน","",IF(AB8="","",AB15))</f>
        <v/>
      </c>
      <c r="M11" s="823" t="str">
        <f>IF(ปก!$D$10="กิจกรรมพัฒนาผู้เรียน","",IF(AB8="","",AB16))</f>
        <v/>
      </c>
      <c r="N11" s="824" t="str">
        <f>IF(ปก!$D$10="กิจกรรมพัฒนาผู้เรียน","",IF(AB8="","",AB17))</f>
        <v/>
      </c>
      <c r="O11" s="825" t="str">
        <f>IF(ปก!$D$10="กิจกรรมพัฒนาผู้เรียน","",IF(AB8="","",AB18))</f>
        <v/>
      </c>
      <c r="P11" s="816" t="str">
        <f>IF(AB8="","",IF(ปก!D10="กิจกรรมพัฒนาผู้เรียน","",((F11*4)+(G11*3.5)+(H11*3)+(I11*2.5)+(J11*2)+(K11*1.5)+L11)/E11))</f>
        <v/>
      </c>
      <c r="Q11" s="817" t="str">
        <f>IF(AB8="","",IF(ปก!D10="กิจกรรมพัฒนาผู้เรียน","",SQRT((((F11*16)+(G11*12.25)+(H11*9)+(I11*6.25)+(J11*4)+(K11*2.25)+L11)/E11)-(P11^2))))</f>
        <v/>
      </c>
      <c r="R11" s="1725" t="str">
        <f>IF(AB8="","",R10)</f>
        <v/>
      </c>
      <c r="S11" s="1726"/>
      <c r="T11" s="826"/>
      <c r="U11" s="11"/>
      <c r="V11" s="40" t="str">
        <f>IF(ปก!D10="กิจกรรมพัฒนาผู้เรียน","","3")</f>
        <v>3</v>
      </c>
      <c r="W11" s="41">
        <f>IF('ชื่อ-คะแนน'!C6="","",IF(ปก!D10="กิจกรรมพัฒนาผู้เรียน","",ปก!C18))</f>
        <v>0</v>
      </c>
      <c r="X11" s="44"/>
      <c r="Y11" s="44"/>
      <c r="Z11" s="44"/>
      <c r="AA11" s="44"/>
      <c r="AB11" s="44"/>
      <c r="AC11" s="44"/>
      <c r="AD11" s="44"/>
      <c r="AE11" s="44"/>
      <c r="AF11" s="44"/>
      <c r="AG11" s="44"/>
      <c r="AH11" s="44"/>
      <c r="AI11" s="11"/>
      <c r="AJ11" s="11"/>
      <c r="AK11" s="11"/>
      <c r="AL11" s="11"/>
      <c r="AM11" s="11"/>
      <c r="AN11" s="11"/>
      <c r="AO11" s="11"/>
    </row>
    <row r="12" spans="1:41" s="1" customFormat="1" ht="19.5" customHeight="1" x14ac:dyDescent="0.5">
      <c r="A12" s="808" t="str">
        <f>IF(AC8="","",AC8)</f>
        <v/>
      </c>
      <c r="B12" s="819" t="str">
        <f>IF(AC8="","",SUM(F12:O12))</f>
        <v/>
      </c>
      <c r="C12" s="820" t="str">
        <f>IF(AC8="","",O12)</f>
        <v/>
      </c>
      <c r="D12" s="820" t="str">
        <f>IF(AC8="","",N12)</f>
        <v/>
      </c>
      <c r="E12" s="821" t="str">
        <f>IF(AC8="","",IF(ปก!$D$10="กิจกรรมพัฒนาผู้เรียน","",IF(AC8="","",B12-(C12+D12))))</f>
        <v/>
      </c>
      <c r="F12" s="822" t="str">
        <f>IF(AC8="","",AC9)</f>
        <v/>
      </c>
      <c r="G12" s="822" t="str">
        <f>IF(AC8="","",AC10)</f>
        <v/>
      </c>
      <c r="H12" s="822" t="str">
        <f>IF(ปก!$D$10="กิจกรรมพัฒนาผู้เรียน","",IF(AC8="","",AC11))</f>
        <v/>
      </c>
      <c r="I12" s="822" t="str">
        <f>IF(ปก!$D$10="กิจกรรมพัฒนาผู้เรียน","",IF(AC8="","",AC12))</f>
        <v/>
      </c>
      <c r="J12" s="822" t="str">
        <f>IF(ปก!$D$10="กิจกรรมพัฒนาผู้เรียน","",IF(AC8="","",AC13))</f>
        <v/>
      </c>
      <c r="K12" s="822" t="str">
        <f>IF(ปก!$D$10="กิจกรรมพัฒนาผู้เรียน","",IF(AC8="","",AC14))</f>
        <v/>
      </c>
      <c r="L12" s="822" t="str">
        <f>IF(ปก!$D$10="กิจกรรมพัฒนาผู้เรียน","",IF(AC8="","",AC15))</f>
        <v/>
      </c>
      <c r="M12" s="823" t="str">
        <f>IF(ปก!$D$10="กิจกรรมพัฒนาผู้เรียน","",IF(AC8="","",AC16))</f>
        <v/>
      </c>
      <c r="N12" s="824" t="str">
        <f>IF(ปก!$D$10="กิจกรรมพัฒนาผู้เรียน","",IF(AC8="","",AC17))</f>
        <v/>
      </c>
      <c r="O12" s="825" t="str">
        <f>IF(ปก!$D$10="กิจกรรมพัฒนาผู้เรียน","",IF(AC8="","",AC18))</f>
        <v/>
      </c>
      <c r="P12" s="816" t="str">
        <f>IF(AC8="","",IF(ปก!D10="กิจกรรมพัฒนาผู้เรียน","",((F12*4)+(G12*3.5)+(H12*3)+(I12*2.5)+(J12*2)+(K12*1.5)+L12)/E12))</f>
        <v/>
      </c>
      <c r="Q12" s="817" t="str">
        <f>IF(AC8="","",IF(ปก!D10="กิจกรรมพัฒนาผู้เรียน","",SQRT((((F12*16)+(G12*12.25)+(H12*9)+(I12*6.25)+(J12*4)+(K12*2.25)+L12)/E12)-(P12^2))))</f>
        <v/>
      </c>
      <c r="R12" s="1725" t="str">
        <f>IF(AC8="","",R11)</f>
        <v/>
      </c>
      <c r="S12" s="1726"/>
      <c r="T12" s="826"/>
      <c r="U12" s="11"/>
      <c r="V12" s="40" t="str">
        <f>IF(ปก!D10="กิจกรรมพัฒนาผู้เรียน","","2.5")</f>
        <v>2.5</v>
      </c>
      <c r="W12" s="41">
        <f>IF('ชื่อ-คะแนน'!C6="","",IF(ปก!D10="กิจกรรมพัฒนาผู้เรียน","",ปก!C19))</f>
        <v>0</v>
      </c>
      <c r="X12" s="44"/>
      <c r="Y12" s="44"/>
      <c r="Z12" s="44"/>
      <c r="AA12" s="44"/>
      <c r="AB12" s="44"/>
      <c r="AC12" s="44"/>
      <c r="AD12" s="44"/>
      <c r="AE12" s="44"/>
      <c r="AF12" s="44"/>
      <c r="AG12" s="44"/>
      <c r="AH12" s="44"/>
      <c r="AI12" s="11"/>
      <c r="AJ12" s="11"/>
      <c r="AK12" s="11"/>
      <c r="AL12" s="11"/>
      <c r="AM12" s="11"/>
      <c r="AN12" s="11"/>
      <c r="AO12" s="11"/>
    </row>
    <row r="13" spans="1:41" s="1" customFormat="1" ht="19.5" customHeight="1" x14ac:dyDescent="0.5">
      <c r="A13" s="808" t="str">
        <f>IF(AD8="","",AD8)</f>
        <v/>
      </c>
      <c r="B13" s="819" t="str">
        <f>IF(AD8="","",SUM(F13:O13))</f>
        <v/>
      </c>
      <c r="C13" s="820" t="str">
        <f>IF(AD8="","",O13)</f>
        <v/>
      </c>
      <c r="D13" s="820" t="str">
        <f>IF(AD8="","",N13)</f>
        <v/>
      </c>
      <c r="E13" s="821" t="str">
        <f>IF(AD8="","",IF(ปก!$D$10="กิจกรรมพัฒนาผู้เรียน","",IF(AD8="","",B13-(C13+D13))))</f>
        <v/>
      </c>
      <c r="F13" s="822" t="str">
        <f>IF(AD8="","",AD9)</f>
        <v/>
      </c>
      <c r="G13" s="822" t="str">
        <f>IF(AD8="","",AD10)</f>
        <v/>
      </c>
      <c r="H13" s="822" t="str">
        <f>IF(ปก!$D$10="กิจกรรมพัฒนาผู้เรียน","",IF(AD8="","",AD11))</f>
        <v/>
      </c>
      <c r="I13" s="822" t="str">
        <f>IF(ปก!$D$10="กิจกรรมพัฒนาผู้เรียน","",IF(AD8="","",AD12))</f>
        <v/>
      </c>
      <c r="J13" s="822" t="str">
        <f>IF(ปก!$D$10="กิจกรรมพัฒนาผู้เรียน","",IF(AD8="","",AD13))</f>
        <v/>
      </c>
      <c r="K13" s="822" t="str">
        <f>IF(ปก!$D$10="กิจกรรมพัฒนาผู้เรียน","",IF(AD8="","",AD14))</f>
        <v/>
      </c>
      <c r="L13" s="822" t="str">
        <f>IF(ปก!$D$10="กิจกรรมพัฒนาผู้เรียน","",IF(AD8="","",AD15))</f>
        <v/>
      </c>
      <c r="M13" s="823" t="str">
        <f>IF(ปก!$D$10="กิจกรรมพัฒนาผู้เรียน","",IF(AD8="","",AD16))</f>
        <v/>
      </c>
      <c r="N13" s="824" t="str">
        <f>IF(ปก!$D$10="กิจกรรมพัฒนาผู้เรียน","",IF(AD8="","",AD17))</f>
        <v/>
      </c>
      <c r="O13" s="825" t="str">
        <f>IF(ปก!$D$10="กิจกรรมพัฒนาผู้เรียน","",IF(AD8="","",AD18))</f>
        <v/>
      </c>
      <c r="P13" s="816" t="str">
        <f>IF(AD8="","",IF(ปก!D10="กิจกรรมพัฒนาผู้เรียน","",((F13*4)+(G13*3.5)+(H13*3)+(I13*2.5)+(J13*2)+(K13*1.5)+L13)/E13))</f>
        <v/>
      </c>
      <c r="Q13" s="817" t="str">
        <f>IF(AD8="","",IF(ปก!D10="กิจกรรมพัฒนาผู้เรียน","",SQRT((((F13*16)+(G13*12.25)+(H13*9)+(I13*6.25)+(J13*4)+(K13*2.25)+L13)/E13)-(P13^2))))</f>
        <v/>
      </c>
      <c r="R13" s="1725" t="str">
        <f>IF(AD8="","",R12)</f>
        <v/>
      </c>
      <c r="S13" s="1726"/>
      <c r="T13" s="826"/>
      <c r="U13" s="11"/>
      <c r="V13" s="40" t="str">
        <f>IF(ปก!D10="กิจกรรมพัฒนาผู้เรียน","","2")</f>
        <v>2</v>
      </c>
      <c r="W13" s="41">
        <f>IF('ชื่อ-คะแนน'!C6="","",IF(ปก!D10="กิจกรรมพัฒนาผู้เรียน","",ปก!C20))</f>
        <v>0</v>
      </c>
      <c r="X13" s="44"/>
      <c r="Y13" s="44"/>
      <c r="Z13" s="44"/>
      <c r="AA13" s="44"/>
      <c r="AB13" s="44"/>
      <c r="AC13" s="44"/>
      <c r="AD13" s="44"/>
      <c r="AE13" s="44"/>
      <c r="AF13" s="44"/>
      <c r="AG13" s="44"/>
      <c r="AH13" s="44"/>
      <c r="AI13" s="11"/>
      <c r="AJ13" s="11"/>
      <c r="AK13" s="11"/>
      <c r="AL13" s="11"/>
      <c r="AM13" s="11"/>
      <c r="AN13" s="11"/>
      <c r="AO13" s="11"/>
    </row>
    <row r="14" spans="1:41" s="1" customFormat="1" ht="19.5" customHeight="1" x14ac:dyDescent="0.5">
      <c r="A14" s="808" t="str">
        <f>IF(AE8="","",AE8)</f>
        <v/>
      </c>
      <c r="B14" s="819" t="str">
        <f>IF(AE8="","",SUM(F14:O14))</f>
        <v/>
      </c>
      <c r="C14" s="820" t="str">
        <f>IF(AE8="","",O14)</f>
        <v/>
      </c>
      <c r="D14" s="820" t="str">
        <f>IF(AE8="","",N14)</f>
        <v/>
      </c>
      <c r="E14" s="821" t="str">
        <f>IF(AE8="","",IF(ปก!$D$10="กิจกรรมพัฒนาผู้เรียน","",IF(AE8="","",B14-(C14+D14))))</f>
        <v/>
      </c>
      <c r="F14" s="822" t="str">
        <f>IF(AE8="","",AE9)</f>
        <v/>
      </c>
      <c r="G14" s="822" t="str">
        <f>IF(AE8="","",AE10)</f>
        <v/>
      </c>
      <c r="H14" s="822" t="str">
        <f>IF(ปก!$D$10="กิจกรรมพัฒนาผู้เรียน","",IF(AE8="","",AE11))</f>
        <v/>
      </c>
      <c r="I14" s="822" t="str">
        <f>IF(ปก!$D$10="กิจกรรมพัฒนาผู้เรียน","",IF(AE8="","",AE12))</f>
        <v/>
      </c>
      <c r="J14" s="822" t="str">
        <f>IF(ปก!$D$10="กิจกรรมพัฒนาผู้เรียน","",IF(AE8="","",AE13))</f>
        <v/>
      </c>
      <c r="K14" s="822" t="str">
        <f>IF(ปก!$D$10="กิจกรรมพัฒนาผู้เรียน","",IF(AE8="","",AE14))</f>
        <v/>
      </c>
      <c r="L14" s="822" t="str">
        <f>IF(ปก!$D$10="กิจกรรมพัฒนาผู้เรียน","",IF(AE8="","",AE15))</f>
        <v/>
      </c>
      <c r="M14" s="823" t="str">
        <f>IF(ปก!$D$10="กิจกรรมพัฒนาผู้เรียน","",IF(AE8="","",AE16))</f>
        <v/>
      </c>
      <c r="N14" s="824" t="str">
        <f>IF(ปก!$D$10="กิจกรรมพัฒนาผู้เรียน","",IF(AE8="","",AE17))</f>
        <v/>
      </c>
      <c r="O14" s="825" t="str">
        <f>IF(ปก!$D$10="กิจกรรมพัฒนาผู้เรียน","",IF(AE8="","",AE18))</f>
        <v/>
      </c>
      <c r="P14" s="816" t="str">
        <f>IF(AE8="","",IF(ปก!D10="กิจกรรมพัฒนาผู้เรียน","",((F14*4)+(G14*3.5)+(H14*3)+(I14*2.5)+(J14*2)+(K14*1.5)+L14)/E14))</f>
        <v/>
      </c>
      <c r="Q14" s="817" t="str">
        <f>IF(AE8="","",IF(ปก!D10="กิจกรรมพัฒนาผู้เรียน","",SQRT((((F14*16)+(G14*12.25)+(H14*9)+(I14*6.25)+(J14*4)+(K14*2.25)+L14)/E14)-(P14^2))))</f>
        <v/>
      </c>
      <c r="R14" s="1725" t="str">
        <f>IF(AE8="","",R13)</f>
        <v/>
      </c>
      <c r="S14" s="1726"/>
      <c r="T14" s="826"/>
      <c r="U14" s="11"/>
      <c r="V14" s="40" t="str">
        <f>IF(ปก!D10="กิจกรรมพัฒนาผู้เรียน","","1.5")</f>
        <v>1.5</v>
      </c>
      <c r="W14" s="41">
        <f>IF('ชื่อ-คะแนน'!C6="","",IF(ปก!D10="กิจกรรมพัฒนาผู้เรียน","",ปก!C21))</f>
        <v>0</v>
      </c>
      <c r="X14" s="44"/>
      <c r="Y14" s="44"/>
      <c r="Z14" s="44"/>
      <c r="AA14" s="44"/>
      <c r="AB14" s="44"/>
      <c r="AC14" s="44"/>
      <c r="AD14" s="44"/>
      <c r="AE14" s="44"/>
      <c r="AF14" s="44"/>
      <c r="AG14" s="44"/>
      <c r="AH14" s="44"/>
      <c r="AI14" s="11"/>
      <c r="AJ14" s="11"/>
      <c r="AK14" s="11"/>
      <c r="AL14" s="11"/>
      <c r="AM14" s="11"/>
      <c r="AN14" s="11"/>
      <c r="AO14" s="11"/>
    </row>
    <row r="15" spans="1:41" s="1" customFormat="1" ht="19.5" customHeight="1" thickBot="1" x14ac:dyDescent="0.55000000000000004">
      <c r="A15" s="808" t="str">
        <f>IF(AF8="","",AF8)</f>
        <v/>
      </c>
      <c r="B15" s="819" t="str">
        <f>IF(AF8="","",SUM(F15:O15))</f>
        <v/>
      </c>
      <c r="C15" s="820" t="str">
        <f>IF(AF8="","",O15)</f>
        <v/>
      </c>
      <c r="D15" s="820" t="str">
        <f>IF(AF8="","",N15)</f>
        <v/>
      </c>
      <c r="E15" s="821" t="str">
        <f>IF(AF8="","",IF(ปก!$D$10="กิจกรรมพัฒนาผู้เรียน","",IF(AF8="","",B15-(C15+D15))))</f>
        <v/>
      </c>
      <c r="F15" s="822" t="str">
        <f>IF(AF8="","",AF9)</f>
        <v/>
      </c>
      <c r="G15" s="822" t="str">
        <f>IF(AF8="","",AF10)</f>
        <v/>
      </c>
      <c r="H15" s="822" t="str">
        <f>IF(ปก!$D$10="กิจกรรมพัฒนาผู้เรียน","",IF(AF8="","",AF11))</f>
        <v/>
      </c>
      <c r="I15" s="822" t="str">
        <f>IF(ปก!$D$10="กิจกรรมพัฒนาผู้เรียน","",IF(AF8="","",AF12))</f>
        <v/>
      </c>
      <c r="J15" s="822" t="str">
        <f>IF(ปก!$D$10="กิจกรรมพัฒนาผู้เรียน","",IF(AF8="","",AF13))</f>
        <v/>
      </c>
      <c r="K15" s="822" t="str">
        <f>IF(ปก!$D$10="กิจกรรมพัฒนาผู้เรียน","",IF(AF8="","",AF14))</f>
        <v/>
      </c>
      <c r="L15" s="822" t="str">
        <f>IF(ปก!$D$10="กิจกรรมพัฒนาผู้เรียน","",IF(AF8="","",AF15))</f>
        <v/>
      </c>
      <c r="M15" s="823" t="str">
        <f>IF(ปก!$D$10="กิจกรรมพัฒนาผู้เรียน","",IF(AF8="","",AF16))</f>
        <v/>
      </c>
      <c r="N15" s="824" t="str">
        <f>IF(ปก!$D$10="กิจกรรมพัฒนาผู้เรียน","",IF(AF8="","",AF17))</f>
        <v/>
      </c>
      <c r="O15" s="825" t="str">
        <f>IF(ปก!$D$10="กิจกรรมพัฒนาผู้เรียน","",IF(AF8="","",AF18))</f>
        <v/>
      </c>
      <c r="P15" s="816" t="str">
        <f>IF(AF8="","",IF(ปก!D10="กิจกรรมพัฒนาผู้เรียน","",((F15*4)+(G15*3.5)+(H15*3)+(I15*2.5)+(J15*2)+(K15*1.5)+L15)/E15))</f>
        <v/>
      </c>
      <c r="Q15" s="817" t="str">
        <f>IF(AF8="","",IF(ปก!D10="กิจกรรมพัฒนาผู้เรียน","",SQRT((((F15*16)+(G15*12.25)+(H15*9)+(I15*6.25)+(J15*4)+(K15*2.25)+L15)/E15)-(P15^2))))</f>
        <v/>
      </c>
      <c r="R15" s="1725" t="str">
        <f>IF(AF8="","",R14)</f>
        <v/>
      </c>
      <c r="S15" s="1726"/>
      <c r="T15" s="826"/>
      <c r="U15" s="11"/>
      <c r="V15" s="40" t="str">
        <f>IF(ปก!D10="กิจกรรมพัฒนาผู้เรียน","","1")</f>
        <v>1</v>
      </c>
      <c r="W15" s="41">
        <f>IF('ชื่อ-คะแนน'!C6="","",IF(ปก!D10="กิจกรรมพัฒนาผู้เรียน","",ปก!C22))</f>
        <v>0</v>
      </c>
      <c r="X15" s="45"/>
      <c r="Y15" s="45"/>
      <c r="Z15" s="45"/>
      <c r="AA15" s="45"/>
      <c r="AB15" s="45"/>
      <c r="AC15" s="45"/>
      <c r="AD15" s="45"/>
      <c r="AE15" s="45"/>
      <c r="AF15" s="45"/>
      <c r="AG15" s="45"/>
      <c r="AH15" s="45"/>
      <c r="AI15" s="11"/>
      <c r="AJ15" s="11"/>
      <c r="AK15" s="11"/>
      <c r="AL15" s="11"/>
      <c r="AM15" s="11"/>
      <c r="AN15" s="11"/>
      <c r="AO15" s="11"/>
    </row>
    <row r="16" spans="1:41" s="1" customFormat="1" ht="19.5" customHeight="1" thickTop="1" x14ac:dyDescent="0.5">
      <c r="A16" s="827" t="str">
        <f>IF(AG8="","",AG8)</f>
        <v/>
      </c>
      <c r="B16" s="828" t="str">
        <f>IF(AG8="","",SUM(F16:O16))</f>
        <v/>
      </c>
      <c r="C16" s="829" t="str">
        <f>IF(AG8="","",O16)</f>
        <v/>
      </c>
      <c r="D16" s="829" t="str">
        <f>IF(G6="","",N16)</f>
        <v/>
      </c>
      <c r="E16" s="830" t="str">
        <f>IF(AG8="","",IF(ปก!$D$10="กิจกรรมพัฒนาผู้เรียน","",IF(AG8="","",B16-(C16+D16))))</f>
        <v/>
      </c>
      <c r="F16" s="831" t="str">
        <f>IF(AG8="","",AG9)</f>
        <v/>
      </c>
      <c r="G16" s="831" t="str">
        <f>IF(AG8="","",AG10)</f>
        <v/>
      </c>
      <c r="H16" s="831" t="str">
        <f>IF(ปก!$D$10="กิจกรรมพัฒนาผู้เรียน","",IF(AG8="","",AG11))</f>
        <v/>
      </c>
      <c r="I16" s="831" t="str">
        <f>IF(ปก!$D$10="กิจกรรมพัฒนาผู้เรียน","",IF(AG8="","",AG12))</f>
        <v/>
      </c>
      <c r="J16" s="831" t="str">
        <f>IF(ปก!$D$10="กิจกรรมพัฒนาผู้เรียน","",IF(AG8="","",AG13))</f>
        <v/>
      </c>
      <c r="K16" s="831" t="str">
        <f>IF(ปก!$D$10="กิจกรรมพัฒนาผู้เรียน","",IF(AG8="","",AG14))</f>
        <v/>
      </c>
      <c r="L16" s="831" t="str">
        <f>IF(ปก!$D$10="กิจกรรมพัฒนาผู้เรียน","",IF(AG8="","",AG15))</f>
        <v/>
      </c>
      <c r="M16" s="832" t="str">
        <f>IF(ปก!$D$10="กิจกรรมพัฒนาผู้เรียน","",IF(AG8="","",AG16))</f>
        <v/>
      </c>
      <c r="N16" s="833" t="str">
        <f>IF(ปก!$D$10="กิจกรรมพัฒนาผู้เรียน","",IF(AG8="","",AG17))</f>
        <v/>
      </c>
      <c r="O16" s="834" t="str">
        <f>IF(ปก!$D$10="กิจกรรมพัฒนาผู้เรียน","",IF(AG8="","",AG18))</f>
        <v/>
      </c>
      <c r="P16" s="835" t="str">
        <f>IF(AG8="","",IF(ปก!D10="กิจกรรมพัฒนาผู้เรียน","",((F16*4)+(G16*3.5)+(H16*3)+(I16*2.5)+(J16*2)+(K16*1.5)+L16)/E16))</f>
        <v/>
      </c>
      <c r="Q16" s="836" t="str">
        <f>IF(AG8="","",IF(ปก!D10="กิจกรรมพัฒนาผู้เรียน","",SQRT((((F16*16)+(G16*12.25)+(H16*9)+(I16*6.25)+(J16*4)+(K16*2.25)+L16)/E16)-(P16^2))))</f>
        <v/>
      </c>
      <c r="R16" s="1725" t="str">
        <f>IF(AG8="","",R15)</f>
        <v/>
      </c>
      <c r="S16" s="1726"/>
      <c r="T16" s="837"/>
      <c r="U16" s="11"/>
      <c r="V16" s="40" t="str">
        <f>IF(ปก!D10="กิจกรรมพัฒนาผู้เรียน","","0")</f>
        <v>0</v>
      </c>
      <c r="W16" s="41">
        <f>IF('ชื่อ-คะแนน'!C6="","",IF(ปก!D10="กิจกรรมพัฒนาผู้เรียน","",ปก!C23))</f>
        <v>11</v>
      </c>
      <c r="X16" s="85"/>
      <c r="Y16" s="85"/>
      <c r="Z16" s="85"/>
      <c r="AA16" s="85"/>
      <c r="AB16" s="85"/>
      <c r="AC16" s="85"/>
      <c r="AD16" s="85"/>
      <c r="AE16" s="85"/>
      <c r="AF16" s="85"/>
      <c r="AG16" s="85"/>
      <c r="AH16" s="85"/>
      <c r="AI16" s="11"/>
      <c r="AJ16" s="11"/>
      <c r="AK16" s="11"/>
      <c r="AL16" s="11"/>
      <c r="AM16" s="11"/>
      <c r="AN16" s="11"/>
      <c r="AO16" s="11"/>
    </row>
    <row r="17" spans="1:41" ht="21" customHeight="1" thickBot="1" x14ac:dyDescent="0.55000000000000004">
      <c r="A17" s="838" t="str">
        <f>IF(AH8="","",AH8)</f>
        <v/>
      </c>
      <c r="B17" s="839" t="str">
        <f>IF(AH8="","",SUM(F17:O17))</f>
        <v/>
      </c>
      <c r="C17" s="840" t="str">
        <f>IF(AH8="","",O17)</f>
        <v/>
      </c>
      <c r="D17" s="840" t="str">
        <f>IF(H6="","",N17)</f>
        <v/>
      </c>
      <c r="E17" s="841" t="str">
        <f>IF(AH8="","",IF(ปก!$D$10="กิจกรรมพัฒนาผู้เรียน","",IF(AH8="","",B17-(C17+D17))))</f>
        <v/>
      </c>
      <c r="F17" s="842" t="str">
        <f>IF(AH8="","",AH9)</f>
        <v/>
      </c>
      <c r="G17" s="842" t="str">
        <f>IF(AH8="","",AH10)</f>
        <v/>
      </c>
      <c r="H17" s="842" t="str">
        <f>IF(ปก!$D$10="กิจกรรมพัฒนาผู้เรียน","",IF(AH8="","",AH11))</f>
        <v/>
      </c>
      <c r="I17" s="842" t="str">
        <f>IF(ปก!$D$10="กิจกรรมพัฒนาผู้เรียน","",IF(AH8="","",AH12))</f>
        <v/>
      </c>
      <c r="J17" s="842" t="str">
        <f>IF(ปก!$D$10="กิจกรรมพัฒนาผู้เรียน","",IF(AH8="","",AH13))</f>
        <v/>
      </c>
      <c r="K17" s="842" t="str">
        <f>IF(ปก!$D$10="กิจกรรมพัฒนาผู้เรียน","",IF(AH8="","",AH14))</f>
        <v/>
      </c>
      <c r="L17" s="842" t="str">
        <f>IF(ปก!$D$10="กิจกรรมพัฒนาผู้เรียน","",IF(AH8="","",AH15))</f>
        <v/>
      </c>
      <c r="M17" s="843" t="str">
        <f>IF(ปก!$D$10="กิจกรรมพัฒนาผู้เรียน","",IF(AH8="","",AH16))</f>
        <v/>
      </c>
      <c r="N17" s="844" t="str">
        <f>IF(ปก!$D$10="กิจกรรมพัฒนาผู้เรียน","",IF(AH8="","",AH17))</f>
        <v/>
      </c>
      <c r="O17" s="845" t="str">
        <f>IF(ปก!$D$10="กิจกรรมพัฒนาผู้เรียน","",IF(AH8="","",AH18))</f>
        <v/>
      </c>
      <c r="P17" s="846" t="str">
        <f>IF(AH8="","",IF(ปก!D10="กิจกรรมพัฒนาผู้เรียน","",((F17*4)+(G17*3.5)+(H17*3)+(I17*2.5)+(J17*2)+(K17*1.5)+L17)/E17))</f>
        <v/>
      </c>
      <c r="Q17" s="847" t="str">
        <f>IF(AH8="","",IF(ปก!D10="กิจกรรมพัฒนาผู้เรียน","",SQRT((((F17*16)+(G17*12.25)+(H17*9)+(I17*6.25)+(J17*4)+(K17*2.25)+L17)/E17)-(P17^2))))</f>
        <v/>
      </c>
      <c r="R17" s="1730" t="str">
        <f>IF(AH8="","",R16)</f>
        <v/>
      </c>
      <c r="S17" s="1731"/>
      <c r="T17" s="848"/>
      <c r="U17" s="11"/>
      <c r="V17" s="40" t="str">
        <f>IF(ปก!D10="กิจกรรมพัฒนาผู้เรียน","","ร")</f>
        <v>ร</v>
      </c>
      <c r="W17" s="41">
        <f>IF('ชื่อ-คะแนน'!C6="","",IF(ปก!D10="กิจกรรมพัฒนาผู้เรียน","",ปก!C24))</f>
        <v>0</v>
      </c>
      <c r="X17" s="44"/>
      <c r="Y17" s="44"/>
      <c r="Z17" s="44"/>
      <c r="AA17" s="44"/>
      <c r="AB17" s="44"/>
      <c r="AC17" s="44"/>
      <c r="AD17" s="44"/>
      <c r="AE17" s="44"/>
      <c r="AF17" s="44"/>
      <c r="AG17" s="44"/>
      <c r="AH17" s="44"/>
      <c r="AI17" s="11"/>
      <c r="AJ17" s="11"/>
      <c r="AK17" s="11"/>
      <c r="AL17" s="11"/>
      <c r="AM17" s="11"/>
      <c r="AN17" s="11"/>
      <c r="AO17" s="11"/>
    </row>
    <row r="18" spans="1:41" s="1" customFormat="1" ht="21" customHeight="1" thickTop="1" thickBot="1" x14ac:dyDescent="0.55000000000000004">
      <c r="A18" s="849" t="s">
        <v>16</v>
      </c>
      <c r="B18" s="850">
        <f>IF('ชื่อ-คะแนน'!C6="","",IF('ชื่อ-คะแนน'!C6="","",SUM(B6:B17)))</f>
        <v>11</v>
      </c>
      <c r="C18" s="851">
        <f>IF('ชื่อ-คะแนน'!C6="","",IF(ปก!$D$10="กิจกรรมพัฒนาผู้เรียน","",SUM(C6:C17)))</f>
        <v>0</v>
      </c>
      <c r="D18" s="851">
        <f>IF('ชื่อ-คะแนน'!C6="","",IF(ปก!$D$10="กิจกรรมพัฒนาผู้เรียน","",SUM(D6:D17)))</f>
        <v>0</v>
      </c>
      <c r="E18" s="852">
        <f>IF('ชื่อ-คะแนน'!C6="","",IF(ปก!$D$10="กิจกรรมพัฒนาผู้เรียน","",SUM(E6:E17)))</f>
        <v>11</v>
      </c>
      <c r="F18" s="853">
        <f>IF('ชื่อ-คะแนน'!C6="","",SUM(F6:F17))</f>
        <v>0</v>
      </c>
      <c r="G18" s="854">
        <f>IF('ชื่อ-คะแนน'!C6="","",SUM(G6:G17))</f>
        <v>0</v>
      </c>
      <c r="H18" s="855">
        <f>IF('ชื่อ-คะแนน'!C6="","",IF(ปก!$D$10="กิจกรรมพัฒนาผู้เรียน","",SUM(H6:H17)))</f>
        <v>0</v>
      </c>
      <c r="I18" s="855">
        <f>IF('ชื่อ-คะแนน'!C6="","",IF(ปก!$D$10="กิจกรรมพัฒนาผู้เรียน","",SUM(I6:I17)))</f>
        <v>0</v>
      </c>
      <c r="J18" s="855">
        <f>IF('ชื่อ-คะแนน'!C6="","",IF(ปก!$D$10="กิจกรรมพัฒนาผู้เรียน","",SUM(J6:J17)))</f>
        <v>0</v>
      </c>
      <c r="K18" s="855">
        <f>IF('ชื่อ-คะแนน'!C6="","",IF(ปก!$D$10="กิจกรรมพัฒนาผู้เรียน","",SUM(K6:K17)))</f>
        <v>0</v>
      </c>
      <c r="L18" s="855">
        <f>IF('ชื่อ-คะแนน'!C6="","",IF(ปก!$D$10="กิจกรรมพัฒนาผู้เรียน","",SUM(L6:L17)))</f>
        <v>0</v>
      </c>
      <c r="M18" s="856">
        <f>IF('ชื่อ-คะแนน'!C6="","",IF(ปก!$D$10="กิจกรรมพัฒนาผู้เรียน","",SUM(M6:M17)))</f>
        <v>11</v>
      </c>
      <c r="N18" s="857">
        <f>IF('ชื่อ-คะแนน'!C6="","",IF(ปก!$D$10="กิจกรรมพัฒนาผู้เรียน","",SUM(N6:N17)))</f>
        <v>0</v>
      </c>
      <c r="O18" s="855">
        <f>IF('ชื่อ-คะแนน'!C6="","",IF(ปก!$D$10="กิจกรรมพัฒนาผู้เรียน","",SUM(O6:O17)))</f>
        <v>0</v>
      </c>
      <c r="P18" s="1708">
        <f>IF('ชื่อ-คะแนน'!C6="","",IF(ปก!D10="กิจกรรมพัฒนาผู้เรียน",F18+G18,E18))</f>
        <v>11</v>
      </c>
      <c r="Q18" s="1708"/>
      <c r="R18" s="1713">
        <f>IF('ชื่อ-คะแนน'!C6="","",IF(ปก!D10="กิจกรรมพัฒนาผู้เรียน","",((F18*4)+(G18*3.5)+(H18*3)+(I18*2.5)+(J18*2)+(K18*1.5)+L18)/P18))</f>
        <v>0</v>
      </c>
      <c r="S18" s="1732">
        <f>IF('ชื่อ-คะแนน'!C6="","",IF(ปก!D10="กิจกรรมพัฒนาผู้เรียน","",SQRT((((F18*16)+(G18*12.25)+(H18*9)+(I18*6.25)+(J18*4)+(K18*2.25)+L18)/P18)-(R18*R18))))</f>
        <v>0</v>
      </c>
      <c r="T18" s="1713">
        <f>SUM(F19:H19)</f>
        <v>0</v>
      </c>
      <c r="U18" s="11"/>
      <c r="V18" s="40" t="str">
        <f>IF(ปก!D10="กิจกรรมพัฒนาผู้เรียน","","มส")</f>
        <v>มส</v>
      </c>
      <c r="W18" s="41">
        <f>IF('ชื่อ-คะแนน'!C6="","",IF(ปก!D10="กิจกรรมพัฒนาผู้เรียน","",ปก!C25))</f>
        <v>0</v>
      </c>
      <c r="X18" s="44"/>
      <c r="Y18" s="44"/>
      <c r="Z18" s="44"/>
      <c r="AA18" s="44"/>
      <c r="AB18" s="44"/>
      <c r="AC18" s="44"/>
      <c r="AD18" s="44"/>
      <c r="AE18" s="44"/>
      <c r="AF18" s="44"/>
      <c r="AG18" s="44"/>
      <c r="AH18" s="44"/>
      <c r="AI18" s="11"/>
      <c r="AJ18" s="11"/>
      <c r="AK18" s="11"/>
      <c r="AL18" s="11"/>
      <c r="AM18" s="11"/>
      <c r="AN18" s="11"/>
      <c r="AO18" s="11"/>
    </row>
    <row r="19" spans="1:41" s="1" customFormat="1" ht="21" customHeight="1" thickTop="1" thickBot="1" x14ac:dyDescent="0.6">
      <c r="A19" s="1727" t="s">
        <v>66</v>
      </c>
      <c r="B19" s="1728"/>
      <c r="C19" s="1728"/>
      <c r="D19" s="1728"/>
      <c r="E19" s="1729"/>
      <c r="F19" s="858">
        <f>IF('ชื่อ-คะแนน'!C6="","",(100/$P$18)*F18)</f>
        <v>0</v>
      </c>
      <c r="G19" s="859">
        <f>IF('ชื่อ-คะแนน'!C6="","",(100/$P$18)*G18)</f>
        <v>0</v>
      </c>
      <c r="H19" s="859">
        <f>IF('ชื่อ-คะแนน'!C6="","",IF(ปก!$D$10="กิจกรรมพัฒนาผู้เรียน","",(100/$P$18)*H18))</f>
        <v>0</v>
      </c>
      <c r="I19" s="860">
        <f>IF('ชื่อ-คะแนน'!C6="","",IF(ปก!$D$10="กิจกรรมพัฒนาผู้เรียน","",(100/$P$18)*I18))</f>
        <v>0</v>
      </c>
      <c r="J19" s="860">
        <f>IF('ชื่อ-คะแนน'!C6="","",IF(ปก!$D$10="กิจกรรมพัฒนาผู้เรียน","",(100/$P$18)*J18))</f>
        <v>0</v>
      </c>
      <c r="K19" s="860">
        <f>IF('ชื่อ-คะแนน'!C6="","",IF(ปก!$D$10="กิจกรรมพัฒนาผู้เรียน","",(100/$P$18)*K18))</f>
        <v>0</v>
      </c>
      <c r="L19" s="860">
        <f>IF('ชื่อ-คะแนน'!C6="","",IF(ปก!$D$10="กิจกรรมพัฒนาผู้เรียน","",(100/$P$18)*L18))</f>
        <v>0</v>
      </c>
      <c r="M19" s="861">
        <f>IF('ชื่อ-คะแนน'!C6="","",IF(ปก!$D$10="กิจกรรมพัฒนาผู้เรียน","",(100/$P$18)*M18))</f>
        <v>100.00000000000001</v>
      </c>
      <c r="N19" s="862">
        <f>IF('ชื่อ-คะแนน'!C6="","",IF(ปก!$D$10="กิจกรรมพัฒนาผู้เรียน","",(100/$P$18)*N18))</f>
        <v>0</v>
      </c>
      <c r="O19" s="860">
        <f>IF('ชื่อ-คะแนน'!C6="","",IF(ปก!$D$10="กิจกรรมพัฒนาผู้เรียน","",(100/$P$18)*O18))</f>
        <v>0</v>
      </c>
      <c r="P19" s="1715">
        <f>IF('ชื่อ-คะแนน'!C6="","",IF(ปก!D10="กิจกรรมพัฒนาผู้เรียน",F19+G19,SUM(F19:M19)))</f>
        <v>100.00000000000001</v>
      </c>
      <c r="Q19" s="1715"/>
      <c r="R19" s="1714"/>
      <c r="S19" s="1733"/>
      <c r="T19" s="1714"/>
      <c r="U19" s="33" t="s">
        <v>80</v>
      </c>
      <c r="V19" s="12"/>
      <c r="W19" s="15"/>
      <c r="X19" s="15"/>
      <c r="Y19" s="15"/>
      <c r="Z19" s="15"/>
      <c r="AA19" s="15"/>
      <c r="AB19" s="15"/>
      <c r="AC19" s="15"/>
      <c r="AD19" s="15"/>
      <c r="AE19" s="15"/>
      <c r="AF19" s="15"/>
      <c r="AG19" s="15"/>
      <c r="AH19" s="15"/>
      <c r="AI19" s="12"/>
      <c r="AJ19" s="12"/>
      <c r="AK19" s="12"/>
      <c r="AL19" s="12"/>
      <c r="AM19" s="12"/>
      <c r="AN19" s="12"/>
      <c r="AO19" s="12"/>
    </row>
    <row r="20" spans="1:41" ht="28.5" customHeight="1" thickTop="1" thickBot="1" x14ac:dyDescent="0.6">
      <c r="A20" s="863" t="s">
        <v>56</v>
      </c>
      <c r="B20" s="798" t="s">
        <v>54</v>
      </c>
      <c r="C20" s="799" t="str">
        <f>IF('ชื่อ-คะแนน'!C6="","",IF(ปก!$D$10="กิจกรรมพัฒนาผู้เรียน","","มส"))</f>
        <v>มส</v>
      </c>
      <c r="D20" s="799" t="str">
        <f>IF('ชื่อ-คะแนน'!C6="","",IF(ปก!$D$10="กิจกรรมพัฒนาผู้เรียน","","ขาดสอบ"))</f>
        <v>ขาดสอบ</v>
      </c>
      <c r="E20" s="800" t="str">
        <f>IF('ชื่อ-คะแนน'!C6="","",IF(ปก!$D$10="กิจกรรมพัฒนาผู้เรียน","","เข้าสอบ"))</f>
        <v>เข้าสอบ</v>
      </c>
      <c r="F20" s="864" t="str">
        <f>F5</f>
        <v>4</v>
      </c>
      <c r="G20" s="865" t="str">
        <f>G5</f>
        <v>3.5</v>
      </c>
      <c r="H20" s="866" t="str">
        <f>H5</f>
        <v>3</v>
      </c>
      <c r="I20" s="866" t="str">
        <f t="shared" ref="I20:O20" si="0">I5</f>
        <v>2.5</v>
      </c>
      <c r="J20" s="866" t="str">
        <f t="shared" si="0"/>
        <v>2</v>
      </c>
      <c r="K20" s="866" t="str">
        <f t="shared" si="0"/>
        <v>1.5</v>
      </c>
      <c r="L20" s="866" t="str">
        <f t="shared" si="0"/>
        <v>1</v>
      </c>
      <c r="M20" s="867" t="str">
        <f t="shared" si="0"/>
        <v>0</v>
      </c>
      <c r="N20" s="868" t="str">
        <f t="shared" si="0"/>
        <v>ร</v>
      </c>
      <c r="O20" s="866" t="str">
        <f t="shared" si="0"/>
        <v>มส</v>
      </c>
      <c r="P20" s="1712" t="s">
        <v>16</v>
      </c>
      <c r="Q20" s="1712"/>
      <c r="R20" s="807" t="s">
        <v>18</v>
      </c>
      <c r="S20" s="869" t="s">
        <v>65</v>
      </c>
      <c r="T20" s="807" t="s">
        <v>234</v>
      </c>
      <c r="U20" s="33" t="s">
        <v>81</v>
      </c>
      <c r="V20" s="11"/>
      <c r="W20" s="36"/>
      <c r="X20" s="36"/>
      <c r="Y20" s="36"/>
      <c r="Z20" s="36"/>
      <c r="AA20" s="36"/>
      <c r="AB20" s="36"/>
      <c r="AC20" s="36"/>
      <c r="AD20" s="36"/>
      <c r="AE20" s="36"/>
      <c r="AF20" s="36"/>
      <c r="AG20" s="36"/>
      <c r="AH20" s="36"/>
      <c r="AI20" s="11"/>
      <c r="AJ20" s="11"/>
      <c r="AK20" s="11"/>
      <c r="AL20" s="11"/>
      <c r="AM20" s="11"/>
      <c r="AN20" s="11"/>
      <c r="AO20" s="11"/>
    </row>
    <row r="21" spans="1:41" ht="20.25" customHeight="1" thickTop="1" x14ac:dyDescent="0.5">
      <c r="A21" s="1723" t="str">
        <f>IF('ชื่อ-คะแนน'!C6="","","แผนภูมิแสดงร้อยละของระดับผลการเรียน  "&amp;ปก!H10 &amp; ปก!C9 &amp; ปก!B10 &amp; ปก!D10)</f>
        <v>แผนภูมิแสดงร้อยละของระดับผลการเรียน  ง11201 สารสนเทศเบื้องต้น  กลุ่มสาระเลือกจากรายการ</v>
      </c>
      <c r="B21" s="1723"/>
      <c r="C21" s="1723"/>
      <c r="D21" s="1723"/>
      <c r="E21" s="1723"/>
      <c r="F21" s="1723"/>
      <c r="G21" s="1723"/>
      <c r="H21" s="1723"/>
      <c r="I21" s="1723"/>
      <c r="J21" s="1723"/>
      <c r="K21" s="1723"/>
      <c r="L21" s="1723"/>
      <c r="M21" s="1723"/>
      <c r="N21" s="1723"/>
      <c r="O21" s="1723"/>
      <c r="P21" s="1724"/>
      <c r="Q21" s="1724"/>
      <c r="R21" s="1723"/>
      <c r="S21" s="1723"/>
      <c r="T21" s="1723"/>
      <c r="U21" s="35"/>
      <c r="V21" s="11"/>
      <c r="W21" s="36"/>
      <c r="X21" s="36"/>
      <c r="Y21" s="36"/>
      <c r="Z21" s="36"/>
      <c r="AA21" s="36"/>
      <c r="AB21" s="36"/>
      <c r="AC21" s="36"/>
      <c r="AD21" s="36"/>
      <c r="AE21" s="36"/>
      <c r="AF21" s="36"/>
      <c r="AG21" s="36"/>
      <c r="AH21" s="36"/>
      <c r="AI21" s="11"/>
      <c r="AJ21" s="11"/>
      <c r="AK21" s="11"/>
      <c r="AL21" s="11"/>
      <c r="AM21" s="11"/>
      <c r="AN21" s="11"/>
      <c r="AO21" s="11"/>
    </row>
    <row r="22" spans="1:41" x14ac:dyDescent="0.5">
      <c r="A22" s="870"/>
      <c r="B22" s="870"/>
      <c r="C22" s="870"/>
      <c r="D22" s="870"/>
      <c r="E22" s="870"/>
      <c r="F22" s="870"/>
      <c r="G22" s="870"/>
      <c r="H22" s="870"/>
      <c r="I22" s="870"/>
      <c r="J22" s="870"/>
      <c r="K22" s="870"/>
      <c r="L22" s="870"/>
      <c r="M22" s="870"/>
      <c r="N22" s="870"/>
      <c r="O22" s="870"/>
      <c r="P22" s="870"/>
      <c r="Q22" s="870"/>
      <c r="R22" s="870"/>
      <c r="S22" s="870"/>
      <c r="T22" s="870"/>
    </row>
    <row r="23" spans="1:41" x14ac:dyDescent="0.5">
      <c r="A23" s="870"/>
      <c r="B23" s="870"/>
      <c r="C23" s="870"/>
      <c r="D23" s="870"/>
      <c r="E23" s="870"/>
      <c r="F23" s="870"/>
      <c r="G23" s="870"/>
      <c r="H23" s="870"/>
      <c r="I23" s="870"/>
      <c r="J23" s="870"/>
      <c r="K23" s="870"/>
      <c r="L23" s="870"/>
      <c r="M23" s="870"/>
      <c r="N23" s="870"/>
      <c r="O23" s="870"/>
      <c r="P23" s="870"/>
      <c r="Q23" s="870"/>
      <c r="R23" s="870"/>
      <c r="S23" s="870"/>
      <c r="T23" s="870"/>
    </row>
    <row r="24" spans="1:41" x14ac:dyDescent="0.5">
      <c r="A24" s="870"/>
      <c r="B24" s="870"/>
      <c r="C24" s="870"/>
      <c r="D24" s="870"/>
      <c r="E24" s="870"/>
      <c r="F24" s="870"/>
      <c r="G24" s="870"/>
      <c r="H24" s="870"/>
      <c r="I24" s="870"/>
      <c r="J24" s="870"/>
      <c r="K24" s="870"/>
      <c r="L24" s="870"/>
      <c r="M24" s="870"/>
      <c r="N24" s="870"/>
      <c r="O24" s="870"/>
      <c r="P24" s="870"/>
      <c r="Q24" s="870"/>
      <c r="R24" s="870"/>
      <c r="S24" s="870"/>
      <c r="T24" s="870"/>
    </row>
    <row r="25" spans="1:41" x14ac:dyDescent="0.5">
      <c r="A25" s="870"/>
      <c r="B25" s="870"/>
      <c r="C25" s="870"/>
      <c r="D25" s="870"/>
      <c r="E25" s="870"/>
      <c r="F25" s="870"/>
      <c r="G25" s="870"/>
      <c r="H25" s="870"/>
      <c r="I25" s="870"/>
      <c r="J25" s="870"/>
      <c r="K25" s="870"/>
      <c r="L25" s="870"/>
      <c r="M25" s="870"/>
      <c r="N25" s="870"/>
      <c r="O25" s="870"/>
      <c r="P25" s="870"/>
      <c r="Q25" s="870"/>
      <c r="R25" s="870"/>
      <c r="S25" s="870"/>
      <c r="T25" s="870"/>
    </row>
    <row r="26" spans="1:41" x14ac:dyDescent="0.5">
      <c r="A26" s="870"/>
      <c r="B26" s="870"/>
      <c r="C26" s="870"/>
      <c r="D26" s="870"/>
      <c r="E26" s="870"/>
      <c r="F26" s="870"/>
      <c r="G26" s="870"/>
      <c r="H26" s="870"/>
      <c r="I26" s="870"/>
      <c r="J26" s="870"/>
      <c r="K26" s="870"/>
      <c r="L26" s="870"/>
      <c r="M26" s="870"/>
      <c r="N26" s="870"/>
      <c r="O26" s="870"/>
      <c r="P26" s="870"/>
      <c r="Q26" s="870"/>
      <c r="R26" s="870"/>
      <c r="S26" s="870"/>
      <c r="T26" s="870"/>
    </row>
    <row r="27" spans="1:41" x14ac:dyDescent="0.5">
      <c r="A27" s="870"/>
      <c r="B27" s="870"/>
      <c r="C27" s="870"/>
      <c r="D27" s="870"/>
      <c r="E27" s="870"/>
      <c r="F27" s="870"/>
      <c r="G27" s="870"/>
      <c r="H27" s="870"/>
      <c r="I27" s="870"/>
      <c r="J27" s="870"/>
      <c r="K27" s="870"/>
      <c r="L27" s="870"/>
      <c r="M27" s="870"/>
      <c r="N27" s="870"/>
      <c r="O27" s="870"/>
      <c r="P27" s="870"/>
      <c r="Q27" s="870"/>
      <c r="R27" s="870"/>
      <c r="S27" s="870"/>
      <c r="T27" s="870"/>
    </row>
    <row r="28" spans="1:41" x14ac:dyDescent="0.5">
      <c r="A28" s="870"/>
      <c r="B28" s="870"/>
      <c r="C28" s="870"/>
      <c r="D28" s="870"/>
      <c r="E28" s="870"/>
      <c r="F28" s="870"/>
      <c r="G28" s="870"/>
      <c r="H28" s="870"/>
      <c r="I28" s="870"/>
      <c r="J28" s="870"/>
      <c r="K28" s="870"/>
      <c r="L28" s="870"/>
      <c r="M28" s="870"/>
      <c r="N28" s="870"/>
      <c r="O28" s="870"/>
      <c r="P28" s="870"/>
      <c r="Q28" s="870"/>
      <c r="R28" s="870"/>
      <c r="S28" s="870"/>
      <c r="T28" s="870"/>
    </row>
    <row r="29" spans="1:41" x14ac:dyDescent="0.5">
      <c r="A29" s="870"/>
      <c r="B29" s="870"/>
      <c r="C29" s="870"/>
      <c r="D29" s="870"/>
      <c r="E29" s="870"/>
      <c r="F29" s="870"/>
      <c r="G29" s="870"/>
      <c r="H29" s="870"/>
      <c r="I29" s="870"/>
      <c r="J29" s="870"/>
      <c r="K29" s="870"/>
      <c r="L29" s="870"/>
      <c r="M29" s="870"/>
      <c r="N29" s="870"/>
      <c r="O29" s="870"/>
      <c r="P29" s="870"/>
      <c r="Q29" s="870"/>
      <c r="R29" s="870"/>
      <c r="S29" s="870"/>
      <c r="T29" s="870"/>
    </row>
    <row r="30" spans="1:41" x14ac:dyDescent="0.5">
      <c r="A30" s="870"/>
      <c r="B30" s="870"/>
      <c r="C30" s="870"/>
      <c r="D30" s="870"/>
      <c r="E30" s="870"/>
      <c r="F30" s="870"/>
      <c r="G30" s="870"/>
      <c r="H30" s="870"/>
      <c r="I30" s="870"/>
      <c r="J30" s="870"/>
      <c r="K30" s="870"/>
      <c r="L30" s="870"/>
      <c r="M30" s="870"/>
      <c r="N30" s="870"/>
      <c r="O30" s="870"/>
      <c r="P30" s="870"/>
      <c r="Q30" s="870"/>
      <c r="R30" s="870"/>
      <c r="S30" s="870"/>
      <c r="T30" s="870"/>
    </row>
    <row r="31" spans="1:41" ht="18" customHeight="1" x14ac:dyDescent="0.5">
      <c r="A31" s="870"/>
      <c r="B31" s="870"/>
      <c r="C31" s="870"/>
      <c r="D31" s="870"/>
      <c r="E31" s="870"/>
      <c r="F31" s="870"/>
      <c r="G31" s="870"/>
      <c r="H31" s="870"/>
      <c r="I31" s="870"/>
      <c r="J31" s="870"/>
      <c r="K31" s="870"/>
      <c r="L31" s="870"/>
      <c r="M31" s="870"/>
      <c r="N31" s="870"/>
      <c r="O31" s="870"/>
      <c r="P31" s="870"/>
      <c r="Q31" s="870"/>
      <c r="R31" s="870"/>
      <c r="S31" s="870"/>
      <c r="T31" s="870"/>
    </row>
    <row r="32" spans="1:41" ht="15.75" customHeight="1" x14ac:dyDescent="0.5">
      <c r="A32" s="1709" t="s">
        <v>63</v>
      </c>
      <c r="B32" s="1709"/>
      <c r="C32" s="1709"/>
      <c r="D32" s="1709"/>
      <c r="E32" s="1709"/>
      <c r="F32" s="1709"/>
      <c r="G32" s="1709"/>
      <c r="H32" s="1709"/>
      <c r="I32" s="1709"/>
      <c r="J32" s="1709"/>
      <c r="K32" s="1709"/>
      <c r="L32" s="1709"/>
      <c r="M32" s="1709"/>
      <c r="N32" s="1709"/>
      <c r="O32" s="1709"/>
      <c r="P32" s="1709"/>
      <c r="Q32" s="1709"/>
      <c r="R32" s="1709"/>
      <c r="S32" s="1709"/>
      <c r="T32" s="1709"/>
    </row>
    <row r="33" spans="1:41" x14ac:dyDescent="0.5">
      <c r="A33" s="1710" t="str">
        <f>ปก!B38</f>
        <v>(นายxxxxxx  xxxxxxxxx)</v>
      </c>
      <c r="B33" s="1710"/>
      <c r="C33" s="1710"/>
      <c r="D33" s="1710"/>
      <c r="E33" s="1710"/>
      <c r="F33" s="1710"/>
      <c r="G33" s="1710"/>
      <c r="H33" s="1710"/>
      <c r="I33" s="1710"/>
      <c r="J33" s="1710"/>
      <c r="K33" s="1710"/>
      <c r="L33" s="1710"/>
      <c r="M33" s="1710"/>
      <c r="N33" s="1710"/>
      <c r="O33" s="1710"/>
      <c r="P33" s="1710"/>
      <c r="Q33" s="1710"/>
      <c r="R33" s="1710"/>
      <c r="S33" s="1710"/>
      <c r="T33" s="1710"/>
    </row>
    <row r="34" spans="1:41" ht="19.5" customHeight="1" x14ac:dyDescent="0.5">
      <c r="A34" s="1711" t="str">
        <f>ปก!E37&amp;ปก!D10</f>
        <v>หัวหน้ากลุ่มสาระเลือกจากรายการ</v>
      </c>
      <c r="B34" s="1711"/>
      <c r="C34" s="1711"/>
      <c r="D34" s="1711"/>
      <c r="E34" s="1711"/>
      <c r="F34" s="1711"/>
      <c r="G34" s="1711"/>
      <c r="H34" s="1711"/>
      <c r="I34" s="1711"/>
      <c r="J34" s="1711"/>
      <c r="K34" s="1711"/>
      <c r="L34" s="1711"/>
      <c r="M34" s="1711"/>
      <c r="N34" s="1711"/>
      <c r="O34" s="1711"/>
      <c r="P34" s="1711"/>
      <c r="Q34" s="1711"/>
      <c r="R34" s="1711"/>
      <c r="S34" s="1711"/>
      <c r="T34" s="1711"/>
    </row>
    <row r="35" spans="1:41" ht="21" customHeight="1" x14ac:dyDescent="0.5">
      <c r="A35" s="1716" t="s">
        <v>57</v>
      </c>
      <c r="B35" s="1716"/>
      <c r="C35" s="1716"/>
      <c r="D35" s="1716"/>
      <c r="E35" s="1716"/>
      <c r="F35" s="1716"/>
      <c r="G35" s="1716"/>
      <c r="H35" s="1716"/>
      <c r="I35" s="1716"/>
      <c r="J35" s="1716"/>
      <c r="K35" s="1716"/>
      <c r="L35" s="1716"/>
      <c r="M35" s="1716"/>
      <c r="N35" s="1716"/>
      <c r="O35" s="1716"/>
      <c r="P35" s="1716"/>
      <c r="Q35" s="1716"/>
      <c r="R35" s="1716"/>
      <c r="S35" s="1716"/>
      <c r="T35" s="1716"/>
    </row>
    <row r="36" spans="1:41" ht="24" customHeight="1" x14ac:dyDescent="0.5">
      <c r="A36" s="871" t="str">
        <f>"เรียน  "&amp;ปก!H44</f>
        <v>เรียน  ผู้อำนวยการโรงเรียนศักดิ์สุนันท์วิทยา</v>
      </c>
      <c r="B36" s="872"/>
      <c r="C36" s="873"/>
      <c r="D36" s="873"/>
      <c r="E36" s="874"/>
      <c r="F36" s="874"/>
      <c r="G36" s="874"/>
      <c r="H36" s="874"/>
      <c r="I36" s="874"/>
      <c r="J36" s="874"/>
      <c r="K36" s="874"/>
      <c r="L36" s="872" t="s">
        <v>142</v>
      </c>
      <c r="M36" s="873"/>
      <c r="N36" s="873"/>
      <c r="O36" s="873"/>
      <c r="P36" s="873"/>
      <c r="Q36" s="873"/>
      <c r="R36" s="873"/>
      <c r="S36" s="873"/>
      <c r="T36" s="875"/>
    </row>
    <row r="37" spans="1:41" s="1" customFormat="1" ht="19.5" customHeight="1" x14ac:dyDescent="0.5">
      <c r="A37" s="1717" t="s">
        <v>58</v>
      </c>
      <c r="B37" s="1718"/>
      <c r="C37" s="1718"/>
      <c r="D37" s="1718"/>
      <c r="E37" s="876"/>
      <c r="F37" s="876"/>
      <c r="G37" s="876"/>
      <c r="H37" s="876"/>
      <c r="I37" s="876"/>
      <c r="J37" s="876"/>
      <c r="K37" s="876"/>
      <c r="L37" s="877"/>
      <c r="M37" s="877"/>
      <c r="N37" s="877"/>
      <c r="O37" s="877"/>
      <c r="P37" s="877"/>
      <c r="Q37" s="877"/>
      <c r="R37" s="877"/>
      <c r="S37" s="877"/>
      <c r="T37" s="878"/>
      <c r="U37" s="12"/>
      <c r="V37" s="12"/>
      <c r="W37" s="15"/>
      <c r="X37" s="15"/>
      <c r="Y37" s="15"/>
      <c r="Z37" s="15"/>
      <c r="AA37" s="15"/>
      <c r="AB37" s="15"/>
      <c r="AC37" s="15"/>
      <c r="AD37" s="15"/>
      <c r="AE37" s="15"/>
      <c r="AF37" s="15"/>
      <c r="AG37" s="15"/>
      <c r="AH37" s="15"/>
      <c r="AI37" s="12"/>
      <c r="AJ37" s="12"/>
      <c r="AK37" s="12"/>
      <c r="AL37" s="12"/>
      <c r="AM37" s="12"/>
      <c r="AN37" s="12"/>
      <c r="AO37" s="12"/>
    </row>
    <row r="38" spans="1:41" s="1" customFormat="1" ht="17.25" customHeight="1" x14ac:dyDescent="0.5">
      <c r="A38" s="879"/>
      <c r="B38" s="880"/>
      <c r="C38" s="880"/>
      <c r="D38" s="880"/>
      <c r="E38" s="876"/>
      <c r="F38" s="876"/>
      <c r="G38" s="876"/>
      <c r="H38" s="876"/>
      <c r="I38" s="876"/>
      <c r="J38" s="876"/>
      <c r="K38" s="876"/>
      <c r="L38" s="1692"/>
      <c r="M38" s="1692"/>
      <c r="N38" s="1692"/>
      <c r="O38" s="1692"/>
      <c r="P38" s="1692"/>
      <c r="Q38" s="1692"/>
      <c r="R38" s="1692"/>
      <c r="S38" s="1692"/>
      <c r="T38" s="878"/>
      <c r="U38" s="12"/>
      <c r="V38" s="12"/>
      <c r="W38" s="15"/>
      <c r="X38" s="15"/>
      <c r="Y38" s="15"/>
      <c r="Z38" s="15"/>
      <c r="AA38" s="15"/>
      <c r="AB38" s="15"/>
      <c r="AC38" s="15"/>
      <c r="AD38" s="15"/>
      <c r="AE38" s="15"/>
      <c r="AF38" s="15"/>
      <c r="AG38" s="15"/>
      <c r="AH38" s="15"/>
      <c r="AI38" s="12"/>
      <c r="AJ38" s="12"/>
      <c r="AK38" s="12"/>
      <c r="AL38" s="12"/>
      <c r="AM38" s="12"/>
      <c r="AN38" s="12"/>
      <c r="AO38" s="12"/>
    </row>
    <row r="39" spans="1:41" ht="22.5" customHeight="1" x14ac:dyDescent="0.5">
      <c r="A39" s="1705" t="str">
        <f>ปก!B40</f>
        <v>(นาย............................... วว)</v>
      </c>
      <c r="B39" s="1706"/>
      <c r="C39" s="1706"/>
      <c r="D39" s="1706"/>
      <c r="E39" s="1706"/>
      <c r="F39" s="1706"/>
      <c r="G39" s="881"/>
      <c r="H39" s="881"/>
      <c r="I39" s="881"/>
      <c r="J39" s="881"/>
      <c r="K39" s="881"/>
      <c r="L39" s="1721" t="str">
        <f>ปก!B45</f>
        <v>(พระมหาวัชรปัฐน์ กาวิละหทัยสกุล)</v>
      </c>
      <c r="M39" s="1721"/>
      <c r="N39" s="1721"/>
      <c r="O39" s="1721"/>
      <c r="P39" s="1721"/>
      <c r="Q39" s="1721"/>
      <c r="R39" s="1721"/>
      <c r="S39" s="1721"/>
      <c r="T39" s="1722"/>
      <c r="U39" s="11"/>
      <c r="V39" s="11"/>
      <c r="W39" s="36"/>
      <c r="X39" s="36"/>
      <c r="Y39" s="36"/>
      <c r="Z39" s="36"/>
      <c r="AA39" s="36"/>
      <c r="AB39" s="36"/>
      <c r="AC39" s="36"/>
      <c r="AD39" s="36"/>
      <c r="AE39" s="36"/>
      <c r="AF39" s="36"/>
      <c r="AG39" s="36"/>
      <c r="AH39" s="36"/>
      <c r="AI39" s="11"/>
      <c r="AJ39" s="11"/>
      <c r="AK39" s="11"/>
      <c r="AL39" s="11"/>
      <c r="AM39" s="11"/>
      <c r="AN39" s="11"/>
      <c r="AO39" s="11"/>
    </row>
    <row r="40" spans="1:41" ht="21.75" customHeight="1" x14ac:dyDescent="0.5">
      <c r="A40" s="1699" t="str">
        <f>ปก!E39</f>
        <v>หัวหน้างานวัดผล</v>
      </c>
      <c r="B40" s="1700"/>
      <c r="C40" s="1700"/>
      <c r="D40" s="1700"/>
      <c r="E40" s="1700"/>
      <c r="F40" s="1700"/>
      <c r="G40" s="881"/>
      <c r="H40" s="881"/>
      <c r="I40" s="881"/>
      <c r="J40" s="881"/>
      <c r="K40" s="881"/>
      <c r="L40" s="1700" t="str">
        <f>ปก!E44</f>
        <v>รองผู้อำนวยการกลุ่มบริหารวิชาการ</v>
      </c>
      <c r="M40" s="1700"/>
      <c r="N40" s="1700"/>
      <c r="O40" s="1700"/>
      <c r="P40" s="1700"/>
      <c r="Q40" s="1700"/>
      <c r="R40" s="1700"/>
      <c r="S40" s="1700"/>
      <c r="T40" s="1701"/>
      <c r="U40" s="11"/>
      <c r="V40" s="11"/>
      <c r="W40" s="36"/>
      <c r="X40" s="36"/>
      <c r="Y40" s="36"/>
      <c r="Z40" s="36"/>
      <c r="AA40" s="36"/>
      <c r="AB40" s="36"/>
      <c r="AC40" s="36"/>
      <c r="AD40" s="36"/>
      <c r="AE40" s="36"/>
      <c r="AF40" s="36"/>
      <c r="AG40" s="36"/>
      <c r="AH40" s="36"/>
      <c r="AI40" s="11"/>
      <c r="AJ40" s="11"/>
      <c r="AK40" s="11"/>
      <c r="AL40" s="11"/>
      <c r="AM40" s="11"/>
      <c r="AN40" s="11"/>
      <c r="AO40" s="11"/>
    </row>
    <row r="41" spans="1:41" ht="22.5" customHeight="1" x14ac:dyDescent="0.5">
      <c r="A41" s="1702" t="s">
        <v>82</v>
      </c>
      <c r="B41" s="1703"/>
      <c r="C41" s="1703"/>
      <c r="D41" s="1703"/>
      <c r="E41" s="1703"/>
      <c r="F41" s="1703"/>
      <c r="G41" s="880"/>
      <c r="H41" s="880"/>
      <c r="I41" s="880"/>
      <c r="J41" s="880"/>
      <c r="K41" s="880"/>
      <c r="L41" s="1703" t="s">
        <v>82</v>
      </c>
      <c r="M41" s="1703"/>
      <c r="N41" s="1703"/>
      <c r="O41" s="1703"/>
      <c r="P41" s="1703"/>
      <c r="Q41" s="1703"/>
      <c r="R41" s="1703"/>
      <c r="S41" s="1703"/>
      <c r="T41" s="1704"/>
    </row>
    <row r="42" spans="1:41" ht="17.25" customHeight="1" x14ac:dyDescent="0.5">
      <c r="A42" s="1702" t="s">
        <v>59</v>
      </c>
      <c r="B42" s="1703"/>
      <c r="C42" s="1703"/>
      <c r="D42" s="1703"/>
      <c r="E42" s="1703"/>
      <c r="F42" s="1703"/>
      <c r="G42" s="1703"/>
      <c r="H42" s="1703"/>
      <c r="I42" s="1703"/>
      <c r="J42" s="1703"/>
      <c r="K42" s="1703"/>
      <c r="L42" s="1703"/>
      <c r="M42" s="1703"/>
      <c r="N42" s="1703"/>
      <c r="O42" s="1703"/>
      <c r="P42" s="1703"/>
      <c r="Q42" s="1703"/>
      <c r="R42" s="1703"/>
      <c r="S42" s="1703"/>
      <c r="T42" s="1704"/>
    </row>
    <row r="43" spans="1:41" ht="21" customHeight="1" x14ac:dyDescent="0.5">
      <c r="A43" s="1705" t="str">
        <f>ปก!H43</f>
        <v>(พระครูนิวิฐสุทธิการ)</v>
      </c>
      <c r="B43" s="1706"/>
      <c r="C43" s="1706"/>
      <c r="D43" s="1706"/>
      <c r="E43" s="1706"/>
      <c r="F43" s="1706"/>
      <c r="G43" s="1706"/>
      <c r="H43" s="1706"/>
      <c r="I43" s="1706"/>
      <c r="J43" s="1706"/>
      <c r="K43" s="1706"/>
      <c r="L43" s="1706"/>
      <c r="M43" s="1706"/>
      <c r="N43" s="1706"/>
      <c r="O43" s="1706"/>
      <c r="P43" s="1706"/>
      <c r="Q43" s="1706"/>
      <c r="R43" s="1706"/>
      <c r="S43" s="1706"/>
      <c r="T43" s="1707"/>
    </row>
    <row r="44" spans="1:41" ht="20.25" customHeight="1" x14ac:dyDescent="0.5">
      <c r="A44" s="1693" t="str">
        <f>ปก!H44</f>
        <v>ผู้อำนวยการโรงเรียนศักดิ์สุนันท์วิทยา</v>
      </c>
      <c r="B44" s="1694"/>
      <c r="C44" s="1694"/>
      <c r="D44" s="1694"/>
      <c r="E44" s="1694"/>
      <c r="F44" s="1694"/>
      <c r="G44" s="1694"/>
      <c r="H44" s="1694"/>
      <c r="I44" s="1694"/>
      <c r="J44" s="1694"/>
      <c r="K44" s="1694"/>
      <c r="L44" s="1694"/>
      <c r="M44" s="1694"/>
      <c r="N44" s="1694"/>
      <c r="O44" s="1694"/>
      <c r="P44" s="1694"/>
      <c r="Q44" s="1694"/>
      <c r="R44" s="1694"/>
      <c r="S44" s="1694"/>
      <c r="T44" s="1695"/>
    </row>
    <row r="45" spans="1:41" ht="18.75" customHeight="1" x14ac:dyDescent="0.5">
      <c r="A45" s="1696" t="s">
        <v>60</v>
      </c>
      <c r="B45" s="1697"/>
      <c r="C45" s="1697"/>
      <c r="D45" s="1697"/>
      <c r="E45" s="1697"/>
      <c r="F45" s="1697"/>
      <c r="G45" s="1697"/>
      <c r="H45" s="1697"/>
      <c r="I45" s="1697"/>
      <c r="J45" s="1697"/>
      <c r="K45" s="1697"/>
      <c r="L45" s="1697"/>
      <c r="M45" s="1697"/>
      <c r="N45" s="1697"/>
      <c r="O45" s="1697"/>
      <c r="P45" s="1697"/>
      <c r="Q45" s="1697"/>
      <c r="R45" s="1697"/>
      <c r="S45" s="1697"/>
      <c r="T45" s="1698"/>
    </row>
    <row r="46" spans="1:41" x14ac:dyDescent="0.5">
      <c r="A46" s="121" t="s">
        <v>173</v>
      </c>
    </row>
    <row r="47" spans="1:41" ht="9" customHeight="1" x14ac:dyDescent="0.5"/>
  </sheetData>
  <sheetProtection algorithmName="SHA-512" hashValue="zbWz+iDV50k54dAEvkqK/igDSzZnzRhQVaTaeGqntNlwrIea7i4kRwDqm6TMsWC0b4fYiSAXYl7CUGtaGo9+Zw==" saltValue="0WAcFZtJelbcMEYr8F1glQ==" spinCount="100000" sheet="1" scenarios="1" formatCells="0"/>
  <protectedRanges>
    <protectedRange sqref="R7:S17" name="ช่วง1"/>
  </protectedRanges>
  <mergeCells count="45">
    <mergeCell ref="A1:T1"/>
    <mergeCell ref="B4:E4"/>
    <mergeCell ref="F4:O4"/>
    <mergeCell ref="R10:S10"/>
    <mergeCell ref="R4:S5"/>
    <mergeCell ref="A3:T3"/>
    <mergeCell ref="P4:P5"/>
    <mergeCell ref="A2:Q2"/>
    <mergeCell ref="R6:S6"/>
    <mergeCell ref="R7:S7"/>
    <mergeCell ref="R2:T2"/>
    <mergeCell ref="R8:S8"/>
    <mergeCell ref="R9:S9"/>
    <mergeCell ref="A35:T35"/>
    <mergeCell ref="A37:D37"/>
    <mergeCell ref="Q4:Q5"/>
    <mergeCell ref="A39:F39"/>
    <mergeCell ref="L39:T39"/>
    <mergeCell ref="A21:T21"/>
    <mergeCell ref="R11:S11"/>
    <mergeCell ref="R12:S12"/>
    <mergeCell ref="R13:S13"/>
    <mergeCell ref="R15:S15"/>
    <mergeCell ref="A19:E19"/>
    <mergeCell ref="R17:S17"/>
    <mergeCell ref="R14:S14"/>
    <mergeCell ref="R16:S16"/>
    <mergeCell ref="S18:S19"/>
    <mergeCell ref="R18:R19"/>
    <mergeCell ref="P18:Q18"/>
    <mergeCell ref="A32:T32"/>
    <mergeCell ref="A33:T33"/>
    <mergeCell ref="A34:T34"/>
    <mergeCell ref="P20:Q20"/>
    <mergeCell ref="T18:T19"/>
    <mergeCell ref="P19:Q19"/>
    <mergeCell ref="L38:S38"/>
    <mergeCell ref="A44:T44"/>
    <mergeCell ref="A45:T45"/>
    <mergeCell ref="A40:F40"/>
    <mergeCell ref="L40:T40"/>
    <mergeCell ref="A42:T42"/>
    <mergeCell ref="A43:T43"/>
    <mergeCell ref="A41:F41"/>
    <mergeCell ref="L41:T41"/>
  </mergeCells>
  <phoneticPr fontId="15" type="noConversion"/>
  <dataValidations count="13">
    <dataValidation allowBlank="1" showInputMessage="1" showErrorMessage="1" prompt="ห้อง 2" sqref="X8" xr:uid="{00000000-0002-0000-0900-000000000000}"/>
    <dataValidation allowBlank="1" showInputMessage="1" showErrorMessage="1" prompt="ห้อง 3" sqref="Y8" xr:uid="{00000000-0002-0000-0900-000001000000}"/>
    <dataValidation type="whole" allowBlank="1" showInputMessage="1" showErrorMessage="1" sqref="X9:AH18" xr:uid="{00000000-0002-0000-0900-000002000000}">
      <formula1>0</formula1>
      <formula2>50</formula2>
    </dataValidation>
    <dataValidation allowBlank="1" showInputMessage="1" showErrorMessage="1" prompt="ห้อง 4" sqref="Z8" xr:uid="{00000000-0002-0000-0900-000003000000}"/>
    <dataValidation allowBlank="1" showInputMessage="1" showErrorMessage="1" prompt="ห้อง 5" sqref="AA8" xr:uid="{00000000-0002-0000-0900-000004000000}"/>
    <dataValidation allowBlank="1" showInputMessage="1" showErrorMessage="1" prompt="ห้อง 6" sqref="AB8" xr:uid="{00000000-0002-0000-0900-000005000000}"/>
    <dataValidation allowBlank="1" showInputMessage="1" showErrorMessage="1" prompt="ห้อง 7" sqref="AC8" xr:uid="{00000000-0002-0000-0900-000006000000}"/>
    <dataValidation allowBlank="1" showInputMessage="1" showErrorMessage="1" prompt="ห้อง 8" sqref="AD8" xr:uid="{00000000-0002-0000-0900-000007000000}"/>
    <dataValidation allowBlank="1" showInputMessage="1" showErrorMessage="1" prompt="ห้อง 9" sqref="AE8" xr:uid="{00000000-0002-0000-0900-000008000000}"/>
    <dataValidation allowBlank="1" showInputMessage="1" showErrorMessage="1" prompt="ห้อง 10" sqref="AF8" xr:uid="{00000000-0002-0000-0900-000009000000}"/>
    <dataValidation allowBlank="1" showInputMessage="1" showErrorMessage="1" prompt="ห้อง 11" sqref="AG8" xr:uid="{00000000-0002-0000-0900-00000A000000}"/>
    <dataValidation allowBlank="1" showInputMessage="1" showErrorMessage="1" prompt="ห้อง 12" sqref="AH8" xr:uid="{00000000-0002-0000-0900-00000B000000}"/>
    <dataValidation allowBlank="1" showInputMessage="1" showErrorMessage="1" prompt="พิมพ์ชื่อครูผู้สอน" sqref="R7:R17 S17 S7:S15" xr:uid="{00000000-0002-0000-0900-00000C000000}"/>
  </dataValidations>
  <printOptions horizontalCentered="1"/>
  <pageMargins left="3.937007874015748E-2" right="3.937007874015748E-2" top="0.27559055118110237" bottom="3.937007874015748E-2" header="0.31496062992125984" footer="0.51181102362204722"/>
  <pageSetup paperSize="9" scale="90" orientation="portrait" blackAndWhite="1" horizontalDpi="180" verticalDpi="180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>
    <tabColor indexed="51"/>
  </sheetPr>
  <dimension ref="A1:AG57"/>
  <sheetViews>
    <sheetView showZeros="0" view="pageBreakPreview" zoomScale="140" zoomScaleSheetLayoutView="140" workbookViewId="0">
      <pane xSplit="5" ySplit="7" topLeftCell="F8" activePane="bottomRight" state="frozen"/>
      <selection pane="topRight" activeCell="F1" sqref="F1"/>
      <selection pane="bottomLeft" activeCell="A6" sqref="A6"/>
      <selection pane="bottomRight" activeCell="D8" sqref="D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9.42578125" style="8" customWidth="1"/>
    <col min="4" max="4" width="28.85546875" style="8" customWidth="1"/>
    <col min="5" max="5" width="4.5703125" style="8" customWidth="1"/>
    <col min="6" max="29" width="2.28515625" style="8" customWidth="1"/>
    <col min="30" max="32" width="4" style="8" customWidth="1"/>
    <col min="33" max="33" width="8.28515625" style="7" customWidth="1"/>
  </cols>
  <sheetData>
    <row r="1" spans="1:33" ht="23.25" customHeight="1" x14ac:dyDescent="0.5">
      <c r="A1" s="448"/>
      <c r="B1" s="1778" t="str">
        <f>"สรุปการประเมิน KPA      "&amp;ปก!E7</f>
        <v>สรุปการประเมิน KPA      ปีการศึกษา 2566</v>
      </c>
      <c r="C1" s="1778"/>
      <c r="D1" s="1778"/>
      <c r="E1" s="1778"/>
      <c r="F1" s="1778"/>
      <c r="G1" s="1779" t="str">
        <f>ปก!B6</f>
        <v>โรงเรียนศักดิ์สุนันท์วิทยา ตำบลแม่พริก อำเภอแม่พริก จังหวัดลำปาง</v>
      </c>
      <c r="H1" s="1779"/>
      <c r="I1" s="1779"/>
      <c r="J1" s="1779"/>
      <c r="K1" s="1779"/>
      <c r="L1" s="1779"/>
      <c r="M1" s="1779"/>
      <c r="N1" s="1779"/>
      <c r="O1" s="1779"/>
      <c r="P1" s="1779"/>
      <c r="Q1" s="1779"/>
      <c r="R1" s="1779"/>
      <c r="S1" s="1779"/>
      <c r="T1" s="1779"/>
      <c r="U1" s="1779"/>
      <c r="V1" s="1779"/>
      <c r="W1" s="1779"/>
      <c r="X1" s="1779"/>
      <c r="Y1" s="1779"/>
      <c r="Z1" s="1779"/>
      <c r="AA1" s="1779"/>
      <c r="AB1" s="1779"/>
      <c r="AC1" s="1779"/>
      <c r="AD1" s="1779"/>
      <c r="AE1" s="1779"/>
      <c r="AF1" s="1779"/>
      <c r="AG1" s="1779"/>
    </row>
    <row r="2" spans="1:33" ht="23.25" customHeight="1" x14ac:dyDescent="0.5">
      <c r="A2" s="448"/>
      <c r="B2" s="1782" t="str">
        <f>ปก!B10&amp;"  "&amp;ปก!D10</f>
        <v>กลุ่มสาระ  เลือกจากรายการ</v>
      </c>
      <c r="C2" s="1782"/>
      <c r="D2" s="1782"/>
      <c r="E2" s="1782"/>
      <c r="F2" s="1782"/>
      <c r="G2" s="451"/>
      <c r="H2" s="451"/>
      <c r="I2" s="451"/>
      <c r="J2" s="1780" t="str">
        <f>ปก!F10&amp;" "&amp;ปก!H10</f>
        <v>รหัส/รายวิชา ง11201 สารสนเทศเบื้องต้น</v>
      </c>
      <c r="K2" s="1780"/>
      <c r="L2" s="1780"/>
      <c r="M2" s="1780"/>
      <c r="N2" s="1780"/>
      <c r="O2" s="1780"/>
      <c r="P2" s="1780"/>
      <c r="Q2" s="1780"/>
      <c r="R2" s="1780"/>
      <c r="S2" s="1780"/>
      <c r="T2" s="1780"/>
      <c r="U2" s="1780"/>
      <c r="V2" s="1780"/>
      <c r="W2" s="1780"/>
      <c r="X2" s="1780"/>
      <c r="Y2" s="1780"/>
      <c r="Z2" s="1780"/>
      <c r="AA2" s="1781" t="str">
        <f>ปก!B11&amp;" "&amp;ปก!C11</f>
        <v>จำนวนน้ำหนัก 2</v>
      </c>
      <c r="AB2" s="1781"/>
      <c r="AC2" s="1781"/>
      <c r="AD2" s="1781"/>
      <c r="AE2" s="1781"/>
      <c r="AF2" s="1781"/>
      <c r="AG2" s="1781"/>
    </row>
    <row r="3" spans="1:33" ht="23.25" customHeight="1" thickBot="1" x14ac:dyDescent="0.55000000000000004">
      <c r="A3" s="449"/>
      <c r="B3" s="1776" t="str">
        <f>ปก!B8&amp;" "&amp;ปก!D8</f>
        <v>ชั้นประถมศึกษาปีที่  1/1</v>
      </c>
      <c r="C3" s="1776"/>
      <c r="D3" s="1776"/>
      <c r="E3" s="452"/>
      <c r="F3" s="453"/>
      <c r="G3" s="453"/>
      <c r="H3" s="453"/>
      <c r="I3" s="454"/>
      <c r="J3" s="455"/>
      <c r="K3" s="456"/>
      <c r="L3" s="457"/>
      <c r="M3" s="450"/>
      <c r="N3" s="450"/>
      <c r="O3" s="450"/>
      <c r="P3" s="450"/>
      <c r="Q3" s="450"/>
      <c r="R3" s="1777" t="str">
        <f>ปก!E12&amp;" "&amp;ปก!F12</f>
        <v>ครูผู้สอน นาย………………… ………...……..</v>
      </c>
      <c r="S3" s="1777"/>
      <c r="T3" s="1777"/>
      <c r="U3" s="1777"/>
      <c r="V3" s="1777"/>
      <c r="W3" s="1777"/>
      <c r="X3" s="1777"/>
      <c r="Y3" s="1777"/>
      <c r="Z3" s="1777"/>
      <c r="AA3" s="1777"/>
      <c r="AB3" s="1777"/>
      <c r="AC3" s="1777"/>
      <c r="AD3" s="1777"/>
      <c r="AE3" s="1777"/>
      <c r="AF3" s="1777"/>
      <c r="AG3" s="1777"/>
    </row>
    <row r="4" spans="1:33" ht="19.5" customHeight="1" thickBot="1" x14ac:dyDescent="0.55000000000000004">
      <c r="A4" s="395"/>
      <c r="B4" s="1580" t="s">
        <v>10</v>
      </c>
      <c r="C4" s="1767" t="s">
        <v>21</v>
      </c>
      <c r="D4" s="396"/>
      <c r="E4" s="1773" t="s">
        <v>149</v>
      </c>
      <c r="F4" s="1761" t="s">
        <v>12</v>
      </c>
      <c r="G4" s="1762"/>
      <c r="H4" s="1762"/>
      <c r="I4" s="1762"/>
      <c r="J4" s="1762"/>
      <c r="K4" s="1763"/>
      <c r="L4" s="1764" t="s">
        <v>185</v>
      </c>
      <c r="M4" s="1765"/>
      <c r="N4" s="1765"/>
      <c r="O4" s="1765"/>
      <c r="P4" s="1765"/>
      <c r="Q4" s="1766"/>
      <c r="R4" s="1761" t="s">
        <v>15</v>
      </c>
      <c r="S4" s="1762"/>
      <c r="T4" s="1762"/>
      <c r="U4" s="1762"/>
      <c r="V4" s="1762"/>
      <c r="W4" s="1763"/>
      <c r="X4" s="1764" t="s">
        <v>186</v>
      </c>
      <c r="Y4" s="1765"/>
      <c r="Z4" s="1765"/>
      <c r="AA4" s="1765"/>
      <c r="AB4" s="1765"/>
      <c r="AC4" s="1766"/>
      <c r="AD4" s="397"/>
      <c r="AE4" s="398"/>
      <c r="AF4" s="399"/>
      <c r="AG4" s="400"/>
    </row>
    <row r="5" spans="1:33" ht="19.5" customHeight="1" thickBot="1" x14ac:dyDescent="0.55000000000000004">
      <c r="A5" s="395"/>
      <c r="B5" s="1581"/>
      <c r="C5" s="1768"/>
      <c r="D5" s="401" t="s">
        <v>11</v>
      </c>
      <c r="E5" s="1774"/>
      <c r="F5" s="1770" t="s">
        <v>183</v>
      </c>
      <c r="G5" s="1771"/>
      <c r="H5" s="1771"/>
      <c r="I5" s="1771" t="s">
        <v>184</v>
      </c>
      <c r="J5" s="1771"/>
      <c r="K5" s="1772"/>
      <c r="L5" s="1759" t="s">
        <v>183</v>
      </c>
      <c r="M5" s="1755"/>
      <c r="N5" s="1755"/>
      <c r="O5" s="1755" t="s">
        <v>184</v>
      </c>
      <c r="P5" s="1755"/>
      <c r="Q5" s="1760"/>
      <c r="R5" s="1753" t="s">
        <v>183</v>
      </c>
      <c r="S5" s="1754"/>
      <c r="T5" s="1754"/>
      <c r="U5" s="1754" t="s">
        <v>184</v>
      </c>
      <c r="V5" s="1754"/>
      <c r="W5" s="1754"/>
      <c r="X5" s="1755" t="s">
        <v>183</v>
      </c>
      <c r="Y5" s="1755"/>
      <c r="Z5" s="1755"/>
      <c r="AA5" s="1755" t="s">
        <v>184</v>
      </c>
      <c r="AB5" s="1755"/>
      <c r="AC5" s="1760"/>
      <c r="AD5" s="1756" t="s">
        <v>187</v>
      </c>
      <c r="AE5" s="1757"/>
      <c r="AF5" s="1758"/>
      <c r="AG5" s="402" t="s">
        <v>52</v>
      </c>
    </row>
    <row r="6" spans="1:33" ht="19.5" customHeight="1" thickBot="1" x14ac:dyDescent="0.55000000000000004">
      <c r="A6" s="395"/>
      <c r="B6" s="1581"/>
      <c r="C6" s="1768"/>
      <c r="D6" s="401"/>
      <c r="E6" s="1774"/>
      <c r="F6" s="403" t="s">
        <v>180</v>
      </c>
      <c r="G6" s="404" t="s">
        <v>181</v>
      </c>
      <c r="H6" s="405" t="s">
        <v>179</v>
      </c>
      <c r="I6" s="403" t="s">
        <v>180</v>
      </c>
      <c r="J6" s="404" t="s">
        <v>181</v>
      </c>
      <c r="K6" s="405" t="s">
        <v>179</v>
      </c>
      <c r="L6" s="406" t="s">
        <v>180</v>
      </c>
      <c r="M6" s="407" t="s">
        <v>181</v>
      </c>
      <c r="N6" s="408" t="s">
        <v>179</v>
      </c>
      <c r="O6" s="406" t="s">
        <v>180</v>
      </c>
      <c r="P6" s="407" t="s">
        <v>181</v>
      </c>
      <c r="Q6" s="408" t="s">
        <v>179</v>
      </c>
      <c r="R6" s="403" t="s">
        <v>180</v>
      </c>
      <c r="S6" s="404" t="s">
        <v>181</v>
      </c>
      <c r="T6" s="405" t="s">
        <v>179</v>
      </c>
      <c r="U6" s="403" t="s">
        <v>180</v>
      </c>
      <c r="V6" s="404" t="s">
        <v>181</v>
      </c>
      <c r="W6" s="405" t="s">
        <v>179</v>
      </c>
      <c r="X6" s="406" t="s">
        <v>180</v>
      </c>
      <c r="Y6" s="407" t="s">
        <v>181</v>
      </c>
      <c r="Z6" s="408" t="s">
        <v>179</v>
      </c>
      <c r="AA6" s="406" t="s">
        <v>180</v>
      </c>
      <c r="AB6" s="407" t="s">
        <v>181</v>
      </c>
      <c r="AC6" s="408" t="s">
        <v>179</v>
      </c>
      <c r="AD6" s="409" t="s">
        <v>180</v>
      </c>
      <c r="AE6" s="410" t="s">
        <v>181</v>
      </c>
      <c r="AF6" s="411" t="s">
        <v>179</v>
      </c>
      <c r="AG6" s="402" t="s">
        <v>55</v>
      </c>
    </row>
    <row r="7" spans="1:33" ht="16.5" customHeight="1" thickBot="1" x14ac:dyDescent="0.55000000000000004">
      <c r="A7" s="275"/>
      <c r="B7" s="1582"/>
      <c r="C7" s="1769"/>
      <c r="D7" s="412"/>
      <c r="E7" s="1775"/>
      <c r="F7" s="413">
        <f>IF('ชื่อ-คะแนน'!H$4="K",'ชื่อ-คะแนน'!H5,IF('ชื่อ-คะแนน'!H$4="P","0",IF('ชื่อ-คะแนน'!H$4="A","0","0")))+IF('ชื่อ-คะแนน'!I$4="K",'ชื่อ-คะแนน'!I5,IF('ชื่อ-คะแนน'!I$4="P","0",IF('ชื่อ-คะแนน'!I$4="A","0","0")))+IF('ชื่อ-คะแนน'!J$4="K",'ชื่อ-คะแนน'!J5,IF('ชื่อ-คะแนน'!J$4="P","0",IF('ชื่อ-คะแนน'!J$4="A","0","0")))+IF('ชื่อ-คะแนน'!K$4="K",'ชื่อ-คะแนน'!K5,IF('ชื่อ-คะแนน'!K$4="P","0",IF('ชื่อ-คะแนน'!K$4="A","0","0")))+IF('ชื่อ-คะแนน'!L$4="K",'ชื่อ-คะแนน'!L5,IF('ชื่อ-คะแนน'!L$4="P","0",IF('ชื่อ-คะแนน'!L$4="A","0","0")))+IF('ชื่อ-คะแนน'!M$4="K",'ชื่อ-คะแนน'!M5,IF('ชื่อ-คะแนน'!M$4="P","0",IF('ชื่อ-คะแนน'!M$4="A","0","0")))+IF('ชื่อ-คะแนน'!N$4="K",'ชื่อ-คะแนน'!N5,IF('ชื่อ-คะแนน'!N$4="P","0",IF('ชื่อ-คะแนน'!N$4="A","0","0")))+IF('ชื่อ-คะแนน'!O$4="K",'ชื่อ-คะแนน'!O5,IF('ชื่อ-คะแนน'!O$4="P","0",IF('ชื่อ-คะแนน'!O$4="A","0","0")))+IF('ชื่อ-คะแนน'!P$4="K",'ชื่อ-คะแนน'!P5,IF('ชื่อ-คะแนน'!P$4="P","0",IF('ชื่อ-คะแนน'!P$4="A","0","0")))</f>
        <v>10</v>
      </c>
      <c r="G7" s="414">
        <f>IF('ชื่อ-คะแนน'!H$4="P",'ชื่อ-คะแนน'!H5,IF('ชื่อ-คะแนน'!H$4="K","0",IF('ชื่อ-คะแนน'!H$4="A","0","0")))+IF('ชื่อ-คะแนน'!I$4="P",'ชื่อ-คะแนน'!I5,IF('ชื่อ-คะแนน'!I$4="K","0",IF('ชื่อ-คะแนน'!I$4="A","0","0")))+IF('ชื่อ-คะแนน'!J$4="P",'ชื่อ-คะแนน'!J5,IF('ชื่อ-คะแนน'!J$4="K","0",IF('ชื่อ-คะแนน'!J$4="A","0","0")))+IF('ชื่อ-คะแนน'!K$4="P",'ชื่อ-คะแนน'!K5,IF('ชื่อ-คะแนน'!K$4="K","0",IF('ชื่อ-คะแนน'!K$4="A","0","0")))+IF('ชื่อ-คะแนน'!L$4="P",'ชื่อ-คะแนน'!L5,IF('ชื่อ-คะแนน'!L$4="K","0",IF('ชื่อ-คะแนน'!L$4="A","0","0")))+IF('ชื่อ-คะแนน'!M$4="P",'ชื่อ-คะแนน'!M5,IF('ชื่อ-คะแนน'!M$4="K","0",IF('ชื่อ-คะแนน'!M$4="A","0","0")))+IF('ชื่อ-คะแนน'!N$4="P",'ชื่อ-คะแนน'!N5,IF('ชื่อ-คะแนน'!N$4="K","0",IF('ชื่อ-คะแนน'!N$4="A","0","0")))+IF('ชื่อ-คะแนน'!O$4="P",'ชื่อ-คะแนน'!O5,IF('ชื่อ-คะแนน'!O$4="K","0",IF('ชื่อ-คะแนน'!O$4="A","0","0")))+IF('ชื่อ-คะแนน'!P$4="P",'ชื่อ-คะแนน'!P5,IF('ชื่อ-คะแนน'!P$4="K","0",IF('ชื่อ-คะแนน'!P$4="A","0","0")))</f>
        <v>10</v>
      </c>
      <c r="H7" s="414">
        <f>IF('ชื่อ-คะแนน'!H$4="A",'ชื่อ-คะแนน'!H5,IF('ชื่อ-คะแนน'!H$4="P","0",IF('ชื่อ-คะแนน'!H$4="K","0","0")))+IF('ชื่อ-คะแนน'!I$4="A",'ชื่อ-คะแนน'!I5,IF('ชื่อ-คะแนน'!I$4="P","0",IF('ชื่อ-คะแนน'!I$4="K","0","0")))+IF('ชื่อ-คะแนน'!J$4="A",'ชื่อ-คะแนน'!J5,IF('ชื่อ-คะแนน'!J$4="P","0",IF('ชื่อ-คะแนน'!J$4="K","0","0")))+IF('ชื่อ-คะแนน'!K$4="A",'ชื่อ-คะแนน'!K5,IF('ชื่อ-คะแนน'!K$4="P","0",IF('ชื่อ-คะแนน'!K$4="K","0","0")))+IF('ชื่อ-คะแนน'!L$4="A",'ชื่อ-คะแนน'!L5,IF('ชื่อ-คะแนน'!L$4="P","0",IF('ชื่อ-คะแนน'!L$4="K","0","0")))+IF('ชื่อ-คะแนน'!M$4="A",'ชื่อ-คะแนน'!M5,IF('ชื่อ-คะแนน'!M$4="P","0",IF('ชื่อ-คะแนน'!M$4="K","0","0")))+IF('ชื่อ-คะแนน'!N$4="A",'ชื่อ-คะแนน'!N5,IF('ชื่อ-คะแนน'!N$4="P","0",IF('ชื่อ-คะแนน'!N$4="K","0","0")))+IF('ชื่อ-คะแนน'!O$4="A",'ชื่อ-คะแนน'!O5,IF('ชื่อ-คะแนน'!O$4="P","0",IF('ชื่อ-คะแนน'!O$4="K","0","0")))+IF('ชื่อ-คะแนน'!P$4="A",'ชื่อ-คะแนน'!P5,IF('ชื่อ-คะแนน'!P$4="P","0",IF('ชื่อ-คะแนน'!P$4="K","0","0")))</f>
        <v>10</v>
      </c>
      <c r="I7" s="415">
        <f>IF('ชื่อ-คะแนน'!S$4="K",'ชื่อ-คะแนน'!S5,IF('ชื่อ-คะแนน'!S$4="P","0",IF('ชื่อ-คะแนน'!S$4="A","0","0")))+IF('ชื่อ-คะแนน'!T$4="K",'ชื่อ-คะแนน'!T5,IF('ชื่อ-คะแนน'!T$4="P","0",IF('ชื่อ-คะแนน'!T$4="A","0","0")))+IF('ชื่อ-คะแนน'!U$4="K",'ชื่อ-คะแนน'!U5,IF('ชื่อ-คะแนน'!U$4="P","0",IF('ชื่อ-คะแนน'!U$4="A","0","0")))+IF('ชื่อ-คะแนน'!V$4="K",'ชื่อ-คะแนน'!V5,IF('ชื่อ-คะแนน'!V$4="P","0",IF('ชื่อ-คะแนน'!V$4="A","0","0")))+IF('ชื่อ-คะแนน'!W$4="K",'ชื่อ-คะแนน'!W5,IF('ชื่อ-คะแนน'!W$4="P","0",IF('ชื่อ-คะแนน'!W$4="A","0","0")))+IF('ชื่อ-คะแนน'!X$4="K",'ชื่อ-คะแนน'!X5,IF('ชื่อ-คะแนน'!X$4="P","0",IF('ชื่อ-คะแนน'!X$4="A","0","0")))</f>
        <v>0</v>
      </c>
      <c r="J7" s="416">
        <f>IF('ชื่อ-คะแนน'!S$4="P",'ชื่อ-คะแนน'!S5,IF('ชื่อ-คะแนน'!S$4="K","0",IF('ชื่อ-คะแนน'!S$4="A","0","0")))+IF('ชื่อ-คะแนน'!T$4="P",'ชื่อ-คะแนน'!T5,IF('ชื่อ-คะแนน'!T$4="K","0",IF('ชื่อ-คะแนน'!T$4="A","0","0")))+IF('ชื่อ-คะแนน'!U$4="P",'ชื่อ-คะแนน'!U5,IF('ชื่อ-คะแนน'!U$4="K","0",IF('ชื่อ-คะแนน'!U$4="A","0","0")))+IF('ชื่อ-คะแนน'!V$4="P",'ชื่อ-คะแนน'!V5,IF('ชื่อ-คะแนน'!V$4="K","0",IF('ชื่อ-คะแนน'!V$4="A","0","0")))+IF('ชื่อ-คะแนน'!W$4="P",'ชื่อ-คะแนน'!W5,IF('ชื่อ-คะแนน'!W$4="K","0",IF('ชื่อ-คะแนน'!W$4="A","0","0")))+IF('ชื่อ-คะแนน'!X$4="P",'ชื่อ-คะแนน'!X5,IF('ชื่อ-คะแนน'!X$4="K","0",IF('ชื่อ-คะแนน'!X$4="A","0","0")))</f>
        <v>20</v>
      </c>
      <c r="K7" s="417">
        <f>IF('ชื่อ-คะแนน'!S$4="A",'ชื่อ-คะแนน'!S5,IF('ชื่อ-คะแนน'!S$4="P","0",IF('ชื่อ-คะแนน'!S$4="K","0","0")))+IF('ชื่อ-คะแนน'!T$4="A",'ชื่อ-คะแนน'!T5,IF('ชื่อ-คะแนน'!T$4="P","0",IF('ชื่อ-คะแนน'!T$4="K","0","0")))+IF('ชื่อ-คะแนน'!U$4="A",'ชื่อ-คะแนน'!U5,IF('ชื่อ-คะแนน'!U$4="P","0",IF('ชื่อ-คะแนน'!U$4="K","0","0")))+IF('ชื่อ-คะแนน'!V$4="A",'ชื่อ-คะแนน'!V5,IF('ชื่อ-คะแนน'!V$4="P","0",IF('ชื่อ-คะแนน'!V$4="K","0","0")))+IF('ชื่อ-คะแนน'!W$4="A",'ชื่อ-คะแนน'!W5,IF('ชื่อ-คะแนน'!W$4="P","0",IF('ชื่อ-คะแนน'!W$4="K","0","0")))+IF('ชื่อ-คะแนน'!X$4="A",'ชื่อ-คะแนน'!X5,IF('ชื่อ-คะแนน'!X$4="P","0",IF('ชื่อ-คะแนน'!X$4="K","0","0")))</f>
        <v>0</v>
      </c>
      <c r="L7" s="413">
        <f>IF('ชื่อ-คะแนน'!AC$4="K",'ชื่อ-คะแนน'!AC5,IF('ชื่อ-คะแนน'!AC$4="P","0",IF('ชื่อ-คะแนน'!AC$4="A","0","0")))+IF('ชื่อ-คะแนน'!AD$4="K",'ชื่อ-คะแนน'!AD5,IF('ชื่อ-คะแนน'!AD$4="P","0",IF('ชื่อ-คะแนน'!AD$4="A","0","0")))+IF('ชื่อ-คะแนน'!AE$4="K",'ชื่อ-คะแนน'!AE5,IF('ชื่อ-คะแนน'!AE$4="P","0",IF('ชื่อ-คะแนน'!AE$4="A","0","0")))+IF('ชื่อ-คะแนน'!AF$4="K",'ชื่อ-คะแนน'!AF5,IF('ชื่อ-คะแนน'!AF$4="P","0",IF('ชื่อ-คะแนน'!AF$4="A","0","0")))+IF('ชื่อ-คะแนน'!AG$4="K",'ชื่อ-คะแนน'!AG5,IF('ชื่อ-คะแนน'!AG$4="P","0",IF('ชื่อ-คะแนน'!AG$4="A","0","0")))+IF('ชื่อ-คะแนน'!AH$4="K",'ชื่อ-คะแนน'!AH5,IF('ชื่อ-คะแนน'!AH$4="P","0",IF('ชื่อ-คะแนน'!AH$4="A","0","0")))+IF('ชื่อ-คะแนน'!AI$4="K",'ชื่อ-คะแนน'!AI5,IF('ชื่อ-คะแนน'!AI$4="P","0",IF('ชื่อ-คะแนน'!AI$4="A","0","0")))+IF('ชื่อ-คะแนน'!AJ$4="K",'ชื่อ-คะแนน'!AJ5,IF('ชื่อ-คะแนน'!AJ$4="P","0",IF('ชื่อ-คะแนน'!AJ$4="A","0","0")))+IF('ชื่อ-คะแนน'!AK$4="K",'ชื่อ-คะแนน'!AK5,IF('ชื่อ-คะแนน'!AK$4="P","0",IF('ชื่อ-คะแนน'!AK$4="A","0","0")))</f>
        <v>0</v>
      </c>
      <c r="M7" s="414">
        <f>IF('ชื่อ-คะแนน'!AC$4="P",'ชื่อ-คะแนน'!AC5,IF('ชื่อ-คะแนน'!AC$4="K","0",IF('ชื่อ-คะแนน'!AC$4="A","0","0")))+IF('ชื่อ-คะแนน'!AD$4="P",'ชื่อ-คะแนน'!AD5,IF('ชื่อ-คะแนน'!AD$4="K","0",IF('ชื่อ-คะแนน'!AD$4="A","0","0")))+IF('ชื่อ-คะแนน'!AE$4="P",'ชื่อ-คะแนน'!AE5,IF('ชื่อ-คะแนน'!AE$4="K","0",IF('ชื่อ-คะแนน'!AE$4="A","0","0")))+IF('ชื่อ-คะแนน'!AF$4="P",'ชื่อ-คะแนน'!AF5,IF('ชื่อ-คะแนน'!AF$4="K","0",IF('ชื่อ-คะแนน'!AF$4="A","0","0")))+IF('ชื่อ-คะแนน'!AG$4="P",'ชื่อ-คะแนน'!AG5,IF('ชื่อ-คะแนน'!AG$4="K","0",IF('ชื่อ-คะแนน'!AG$4="A","0","0")))+IF('ชื่อ-คะแนน'!AH$4="P",'ชื่อ-คะแนน'!AH5,IF('ชื่อ-คะแนน'!AH$4="K","0",IF('ชื่อ-คะแนน'!AH$4="A","0","0")))+IF('ชื่อ-คะแนน'!AI$4="P",'ชื่อ-คะแนน'!AI5,IF('ชื่อ-คะแนน'!AI$4="K","0",IF('ชื่อ-คะแนน'!AI$4="A","0","0")))+IF('ชื่อ-คะแนน'!AJ$4="P",'ชื่อ-คะแนน'!AJ5,IF('ชื่อ-คะแนน'!AJ$4="K","0",IF('ชื่อ-คะแนน'!AJ$4="A","0","0")))+IF('ชื่อ-คะแนน'!AK$4="P",'ชื่อ-คะแนน'!AK5,IF('ชื่อ-คะแนน'!AK$4="K","0",IF('ชื่อ-คะแนน'!AK$4="A","0","0")))</f>
        <v>20</v>
      </c>
      <c r="N7" s="414">
        <f>IF('ชื่อ-คะแนน'!AC$4="A",'ชื่อ-คะแนน'!AC5,IF('ชื่อ-คะแนน'!AC$4="P","0",IF('ชื่อ-คะแนน'!AC$4="K","0","0")))+IF('ชื่อ-คะแนน'!AD$4="A",'ชื่อ-คะแนน'!AD5,IF('ชื่อ-คะแนน'!AD$4="P","0",IF('ชื่อ-คะแนน'!AD$4="K","0","0")))+IF('ชื่อ-คะแนน'!AE$4="A",'ชื่อ-คะแนน'!AE5,IF('ชื่อ-คะแนน'!AE$4="P","0",IF('ชื่อ-คะแนน'!AE$4="K","0","0")))+IF('ชื่อ-คะแนน'!AF$4="A",'ชื่อ-คะแนน'!AF5,IF('ชื่อ-คะแนน'!AF$4="P","0",IF('ชื่อ-คะแนน'!AF$4="K","0","0")))+IF('ชื่อ-คะแนน'!AG$4="A",'ชื่อ-คะแนน'!AG5,IF('ชื่อ-คะแนน'!AG$4="P","0",IF('ชื่อ-คะแนน'!AG$4="K","0","0")))+IF('ชื่อ-คะแนน'!AH$4="A",'ชื่อ-คะแนน'!AH5,IF('ชื่อ-คะแนน'!AH$4="P","0",IF('ชื่อ-คะแนน'!AH$4="K","0","0")))+IF('ชื่อ-คะแนน'!AI$4="A",'ชื่อ-คะแนน'!AI5,IF('ชื่อ-คะแนน'!AI$4="P","0",IF('ชื่อ-คะแนน'!AI$4="K","0","0")))+IF('ชื่อ-คะแนน'!AJ$4="A",'ชื่อ-คะแนน'!AJ5,IF('ชื่อ-คะแนน'!AJ$4="P","0",IF('ชื่อ-คะแนน'!AJ$4="K","0","0")))+IF('ชื่อ-คะแนน'!AK$4="A",'ชื่อ-คะแนน'!AK5,IF('ชื่อ-คะแนน'!AK$4="P","0",IF('ชื่อ-คะแนน'!AK$4="K","0","0")))</f>
        <v>10</v>
      </c>
      <c r="O7" s="415">
        <f>IF('ชื่อ-คะแนน'!AN$4="K",'ชื่อ-คะแนน'!AN5,IF('ชื่อ-คะแนน'!AN$4="P","0",IF('ชื่อ-คะแนน'!AN$4="A","0","0")))+IF('ชื่อ-คะแนน'!AO$4="K",'ชื่อ-คะแนน'!AO5,IF('ชื่อ-คะแนน'!AO$4="P","0",IF('ชื่อ-คะแนน'!AO$4="A","0","0")))+IF('ชื่อ-คะแนน'!AP$4="K",'ชื่อ-คะแนน'!AP5,IF('ชื่อ-คะแนน'!AP$4="P","0",IF('ชื่อ-คะแนน'!AP$4="A","0","0")))+IF('ชื่อ-คะแนน'!AQ$4="K",'ชื่อ-คะแนน'!AQ5,IF('ชื่อ-คะแนน'!AQ$4="P","0",IF('ชื่อ-คะแนน'!AQ$4="A","0","0")))+IF('ชื่อ-คะแนน'!AR$4="K",'ชื่อ-คะแนน'!AR5,IF('ชื่อ-คะแนน'!AR$4="P","0",IF('ชื่อ-คะแนน'!AR$4="A","0","0")))+IF('ชื่อ-คะแนน'!AS$4="K",'ชื่อ-คะแนน'!AS5,IF('ชื่อ-คะแนน'!AS$4="P","0",IF('ชื่อ-คะแนน'!AS$4="A","0","0")))</f>
        <v>20</v>
      </c>
      <c r="P7" s="416">
        <f>IF('ชื่อ-คะแนน'!AN$4="P",'ชื่อ-คะแนน'!AN5,IF('ชื่อ-คะแนน'!AN$4="K","0",IF('ชื่อ-คะแนน'!AN$4="A","0","0")))+IF('ชื่อ-คะแนน'!AO$4="P",'ชื่อ-คะแนน'!AO5,IF('ชื่อ-คะแนน'!AO$4="K","0",IF('ชื่อ-คะแนน'!AO$4="A","0","0")))+IF('ชื่อ-คะแนน'!AP$4="P",'ชื่อ-คะแนน'!AP5,IF('ชื่อ-คะแนน'!AP$4="K","0",IF('ชื่อ-คะแนน'!AP$4="A","0","0")))+IF('ชื่อ-คะแนน'!AQ$4="P",'ชื่อ-คะแนน'!AQ5,IF('ชื่อ-คะแนน'!AQ$4="K","0",IF('ชื่อ-คะแนน'!AQ$4="A","0","0")))+IF('ชื่อ-คะแนน'!AR$4="P",'ชื่อ-คะแนน'!AR5,IF('ชื่อ-คะแนน'!AR$4="K","0",IF('ชื่อ-คะแนน'!AR$4="A","0","0")))+IF('ชื่อ-คะแนน'!AS$4="P",'ชื่อ-คะแนน'!AS5,IF('ชื่อ-คะแนน'!AS$4="K","0",IF('ชื่อ-คะแนน'!AS$4="A","0","0")))</f>
        <v>0</v>
      </c>
      <c r="Q7" s="417">
        <f>IF('ชื่อ-คะแนน'!AN$4="A",'ชื่อ-คะแนน'!AN5,IF('ชื่อ-คะแนน'!AN$4="P","0",IF('ชื่อ-คะแนน'!AN$4="K","0","0")))+IF('ชื่อ-คะแนน'!AO$4="A",'ชื่อ-คะแนน'!AO5,IF('ชื่อ-คะแนน'!AO$4="P","0",IF('ชื่อ-คะแนน'!AO$4="K","0","0")))+IF('ชื่อ-คะแนน'!AP$4="A",'ชื่อ-คะแนน'!AP5,IF('ชื่อ-คะแนน'!AP$4="P","0",IF('ชื่อ-คะแนน'!AP$4="K","0","0")))+IF('ชื่อ-คะแนน'!AQ$4="A",'ชื่อ-คะแนน'!AQ5,IF('ชื่อ-คะแนน'!AQ$4="P","0",IF('ชื่อ-คะแนน'!AQ$4="K","0","0")))+IF('ชื่อ-คะแนน'!AR$4="A",'ชื่อ-คะแนน'!AR5,IF('ชื่อ-คะแนน'!AR$4="P","0",IF('ชื่อ-คะแนน'!AR$4="K","0","0")))+IF('ชื่อ-คะแนน'!AS$4="A",'ชื่อ-คะแนน'!AS5,IF('ชื่อ-คะแนน'!AS$4="P","0",IF('ชื่อ-คะแนน'!AS$4="K","0","0")))</f>
        <v>0</v>
      </c>
      <c r="R7" s="413">
        <f>IF('ชื่อ-คะแนน'!BA$4="K",'ชื่อ-คะแนน'!BA5,IF('ชื่อ-คะแนน'!BA$4="P","0",IF('ชื่อ-คะแนน'!BA$4="A","0","0")))+IF('ชื่อ-คะแนน'!BB$4="K",'ชื่อ-คะแนน'!BB5,IF('ชื่อ-คะแนน'!BB$4="P","0",IF('ชื่อ-คะแนน'!BB$4="A","0","0")))+IF('ชื่อ-คะแนน'!BC$4="K",'ชื่อ-คะแนน'!BC5,IF('ชื่อ-คะแนน'!BC$4="P","0",IF('ชื่อ-คะแนน'!BC$4="A","0","0")))+IF('ชื่อ-คะแนน'!BD$4="K",'ชื่อ-คะแนน'!BD5,IF('ชื่อ-คะแนน'!BD$4="P","0",IF('ชื่อ-คะแนน'!BD$4="A","0","0")))+IF('ชื่อ-คะแนน'!BE$4="K",'ชื่อ-คะแนน'!BE5,IF('ชื่อ-คะแนน'!BE$4="P","0",IF('ชื่อ-คะแนน'!BE$4="A","0","0")))+IF('ชื่อ-คะแนน'!BF$4="K",'ชื่อ-คะแนน'!BF5,IF('ชื่อ-คะแนน'!BF$4="P","0",IF('ชื่อ-คะแนน'!BF$4="A","0","0")))+IF('ชื่อ-คะแนน'!BG$4="K",'ชื่อ-คะแนน'!BG5,IF('ชื่อ-คะแนน'!BG$4="P","0",IF('ชื่อ-คะแนน'!BG$4="A","0","0")))+IF('ชื่อ-คะแนน'!BH$4="K",'ชื่อ-คะแนน'!BH5,IF('ชื่อ-คะแนน'!BH$4="P","0",IF('ชื่อ-คะแนน'!BH$4="A","0","0")))</f>
        <v>10</v>
      </c>
      <c r="S7" s="414">
        <f>IF('ชื่อ-คะแนน'!BA$4="P",'ชื่อ-คะแนน'!BA5,IF('ชื่อ-คะแนน'!BA$4="K","0",IF('ชื่อ-คะแนน'!BA$4="A","0","0")))+IF('ชื่อ-คะแนน'!BB$4="P",'ชื่อ-คะแนน'!BB5,IF('ชื่อ-คะแนน'!BB$4="K","0",IF('ชื่อ-คะแนน'!BB$4="A","0","0")))+IF('ชื่อ-คะแนน'!BC$4="P",'ชื่อ-คะแนน'!BC5,IF('ชื่อ-คะแนน'!BC$4="K","0",IF('ชื่อ-คะแนน'!BC$4="A","0","0")))+IF('ชื่อ-คะแนน'!BD$4="P",'ชื่อ-คะแนน'!BD5,IF('ชื่อ-คะแนน'!BD$4="K","0",IF('ชื่อ-คะแนน'!BD$4="A","0","0")))+IF('ชื่อ-คะแนน'!BE$4="P",'ชื่อ-คะแนน'!BE5,IF('ชื่อ-คะแนน'!BE$4="K","0",IF('ชื่อ-คะแนน'!BE$4="A","0","0")))+IF('ชื่อ-คะแนน'!BF$4="P",'ชื่อ-คะแนน'!BF5,IF('ชื่อ-คะแนน'!BF$4="K","0",IF('ชื่อ-คะแนน'!BF$4="A","0","0")))+IF('ชื่อ-คะแนน'!BG$4="P",'ชื่อ-คะแนน'!BG5,IF('ชื่อ-คะแนน'!BG$4="K","0",IF('ชื่อ-คะแนน'!BG$4="A","0","0")))+IF('ชื่อ-คะแนน'!BH$4="P",'ชื่อ-คะแนน'!BH5,IF('ชื่อ-คะแนน'!BH$4="K","0",IF('ชื่อ-คะแนน'!BH$4="A","0","0")))</f>
        <v>10</v>
      </c>
      <c r="T7" s="414">
        <f>IF('ชื่อ-คะแนน'!BA$4="A",'ชื่อ-คะแนน'!BA5,IF('ชื่อ-คะแนน'!BA$4="P","0",IF('ชื่อ-คะแนน'!BA$4="K","0","0")))+IF('ชื่อ-คะแนน'!BB$4="A",'ชื่อ-คะแนน'!BB5,IF('ชื่อ-คะแนน'!BB$4="P","0",IF('ชื่อ-คะแนน'!BB$4="K","0","0")))+IF('ชื่อ-คะแนน'!BC$4="A",'ชื่อ-คะแนน'!BC5,IF('ชื่อ-คะแนน'!BC$4="P","0",IF('ชื่อ-คะแนน'!BC$4="K","0","0")))+IF('ชื่อ-คะแนน'!BD$4="A",'ชื่อ-คะแนน'!BD5,IF('ชื่อ-คะแนน'!BD$4="P","0",IF('ชื่อ-คะแนน'!BD$4="K","0","0")))+IF('ชื่อ-คะแนน'!BE$4="A",'ชื่อ-คะแนน'!BE5,IF('ชื่อ-คะแนน'!BE$4="P","0",IF('ชื่อ-คะแนน'!BE$4="K","0","0")))+IF('ชื่อ-คะแนน'!BF$4="A",'ชื่อ-คะแนน'!BF5,IF('ชื่อ-คะแนน'!BF$4="P","0",IF('ชื่อ-คะแนน'!BF$4="K","0","0")))+IF('ชื่อ-คะแนน'!BG$4="A",'ชื่อ-คะแนน'!BG5,IF('ชื่อ-คะแนน'!BG$4="P","0",IF('ชื่อ-คะแนน'!BG$4="K","0","0")))+IF('ชื่อ-คะแนน'!BH$4="A",'ชื่อ-คะแนน'!BH5,IF('ชื่อ-คะแนน'!BH$4="P","0",IF('ชื่อ-คะแนน'!BH$4="K","0","0")))</f>
        <v>10</v>
      </c>
      <c r="U7" s="415">
        <f>IF('ชื่อ-คะแนน'!BK$4="K",'ชื่อ-คะแนน'!BK5,IF('ชื่อ-คะแนน'!BK$4="P","0",IF('ชื่อ-คะแนน'!BK$4="A","0","0")))+IF('ชื่อ-คะแนน'!BL$4="K",'ชื่อ-คะแนน'!BL5,IF('ชื่อ-คะแนน'!BL$4="P","0",IF('ชื่อ-คะแนน'!BL$4="A","0","0")))+IF('ชื่อ-คะแนน'!BM$4="K",'ชื่อ-คะแนน'!BM5,IF('ชื่อ-คะแนน'!BM$4="P","0",IF('ชื่อ-คะแนน'!BM$4="A","0","0")))+IF('ชื่อ-คะแนน'!BN$4="K",'ชื่อ-คะแนน'!BN5,IF('ชื่อ-คะแนน'!BN$4="P","0",IF('ชื่อ-คะแนน'!BN$4="A","0","0")))+IF('ชื่อ-คะแนน'!BO$4="K",'ชื่อ-คะแนน'!BO5,IF('ชื่อ-คะแนน'!BO$4="P","0",IF('ชื่อ-คะแนน'!BO$4="A","0","0")))+IF('ชื่อ-คะแนน'!BP$4="K",'ชื่อ-คะแนน'!BP5,IF('ชื่อ-คะแนน'!BP$4="P","0",IF('ชื่อ-คะแนน'!BP$4="A","0","0")))</f>
        <v>20</v>
      </c>
      <c r="V7" s="416">
        <f>IF('ชื่อ-คะแนน'!BK$4="P",'ชื่อ-คะแนน'!BK5,IF('ชื่อ-คะแนน'!BK$4="K","0",IF('ชื่อ-คะแนน'!BK$4="A","0","0")))+IF('ชื่อ-คะแนน'!BL$4="P",'ชื่อ-คะแนน'!BL5,IF('ชื่อ-คะแนน'!BL$4="K","0",IF('ชื่อ-คะแนน'!BL$4="A","0","0")))+IF('ชื่อ-คะแนน'!BM$4="P",'ชื่อ-คะแนน'!BM5,IF('ชื่อ-คะแนน'!BM$4="K","0",IF('ชื่อ-คะแนน'!BM$4="A","0","0")))+IF('ชื่อ-คะแนน'!BN$4="P",'ชื่อ-คะแนน'!BN5,IF('ชื่อ-คะแนน'!BN$4="K","0",IF('ชื่อ-คะแนน'!BN$4="A","0","0")))+IF('ชื่อ-คะแนน'!BO$4="P",'ชื่อ-คะแนน'!BO5,IF('ชื่อ-คะแนน'!BO$4="K","0",IF('ชื่อ-คะแนน'!BO$4="A","0","0")))+IF('ชื่อ-คะแนน'!BP$4="P",'ชื่อ-คะแนน'!BP5,IF('ชื่อ-คะแนน'!BP$4="K","0",IF('ชื่อ-คะแนน'!BP$4="A","0","0")))</f>
        <v>0</v>
      </c>
      <c r="W7" s="417">
        <f>IF('ชื่อ-คะแนน'!BK$4="A",'ชื่อ-คะแนน'!BK5,IF('ชื่อ-คะแนน'!BK$4="P","0",IF('ชื่อ-คะแนน'!BK$4="K","0","0")))+IF('ชื่อ-คะแนน'!BL$4="A",'ชื่อ-คะแนน'!BL5,IF('ชื่อ-คะแนน'!BL$4="P","0",IF('ชื่อ-คะแนน'!BL$4="K","0","0")))+IF('ชื่อ-คะแนน'!BM$4="A",'ชื่อ-คะแนน'!BM5,IF('ชื่อ-คะแนน'!BM$4="P","0",IF('ชื่อ-คะแนน'!BM$4="K","0","0")))+IF('ชื่อ-คะแนน'!BN$4="A",'ชื่อ-คะแนน'!BN5,IF('ชื่อ-คะแนน'!BN$4="P","0",IF('ชื่อ-คะแนน'!BN$4="K","0","0")))+IF('ชื่อ-คะแนน'!BO$4="A",'ชื่อ-คะแนน'!BO5,IF('ชื่อ-คะแนน'!BO$4="P","0",IF('ชื่อ-คะแนน'!BO$4="K","0","0")))+IF('ชื่อ-คะแนน'!BP$4="A",'ชื่อ-คะแนน'!BP5,IF('ชื่อ-คะแนน'!BP$4="P","0",IF('ชื่อ-คะแนน'!BP$4="K","0","0")))</f>
        <v>0</v>
      </c>
      <c r="X7" s="413">
        <f>IF('ชื่อ-คะแนน'!BU$4="K",'ชื่อ-คะแนน'!BU5,IF('ชื่อ-คะแนน'!BU$4="P","0",IF('ชื่อ-คะแนน'!BU$4="A","0","0")))+IF('ชื่อ-คะแนน'!BV$4="K",'ชื่อ-คะแนน'!BV5,IF('ชื่อ-คะแนน'!BV$4="P","0",IF('ชื่อ-คะแนน'!BV$4="A","0","0")))+IF('ชื่อ-คะแนน'!BW$4="K",'ชื่อ-คะแนน'!BW5,IF('ชื่อ-คะแนน'!BW$4="P","0",IF('ชื่อ-คะแนน'!BW$4="A","0","0")))+IF('ชื่อ-คะแนน'!BX$4="K",'ชื่อ-คะแนน'!BX5,IF('ชื่อ-คะแนน'!BX$4="P","0",IF('ชื่อ-คะแนน'!BX$4="A","0","0")))+IF('ชื่อ-คะแนน'!BY$4="K",'ชื่อ-คะแนน'!BY5,IF('ชื่อ-คะแนน'!BY$4="P","0",IF('ชื่อ-คะแนน'!BY$4="A","0","0")))+IF('ชื่อ-คะแนน'!BZ$4="K",'ชื่อ-คะแนน'!BZ5,IF('ชื่อ-คะแนน'!BZ$4="P","0",IF('ชื่อ-คะแนน'!BZ$4="A","0","0")))+IF('ชื่อ-คะแนน'!CA$4="K",'ชื่อ-คะแนน'!CA5,IF('ชื่อ-คะแนน'!CA$4="P","0",IF('ชื่อ-คะแนน'!CA$4="A","0","0")))+IF('ชื่อ-คะแนน'!CB$4="K",'ชื่อ-คะแนน'!CB5,IF('ชื่อ-คะแนน'!CB$4="P","0",IF('ชื่อ-คะแนน'!CB$4="A","0","0")))</f>
        <v>10</v>
      </c>
      <c r="Y7" s="414">
        <f>IF('ชื่อ-คะแนน'!BU$4="P",'ชื่อ-คะแนน'!BU5,IF('ชื่อ-คะแนน'!BU$4="K","0",IF('ชื่อ-คะแนน'!BU$4="A","0","0")))+IF('ชื่อ-คะแนน'!BV$4="P",'ชื่อ-คะแนน'!BV5,IF('ชื่อ-คะแนน'!BV$4="K","0",IF('ชื่อ-คะแนน'!BV$4="A","0","0")))+IF('ชื่อ-คะแนน'!BW$4="P",'ชื่อ-คะแนน'!BW5,IF('ชื่อ-คะแนน'!BW$4="K","0",IF('ชื่อ-คะแนน'!BW$4="A","0","0")))+IF('ชื่อ-คะแนน'!BX$4="P",'ชื่อ-คะแนน'!BX5,IF('ชื่อ-คะแนน'!BX$4="K","0",IF('ชื่อ-คะแนน'!BX$4="A","0","0")))+IF('ชื่อ-คะแนน'!BY$4="P",'ชื่อ-คะแนน'!BY5,IF('ชื่อ-คะแนน'!BY$4="K","0",IF('ชื่อ-คะแนน'!BY$4="A","0","0")))+IF('ชื่อ-คะแนน'!BZ$4="P",'ชื่อ-คะแนน'!BZ5,IF('ชื่อ-คะแนน'!BZ$4="K","0",IF('ชื่อ-คะแนน'!BZ$4="A","0","0")))+IF('ชื่อ-คะแนน'!CA$4="P",'ชื่อ-คะแนน'!CA5,IF('ชื่อ-คะแนน'!CA$4="K","0",IF('ชื่อ-คะแนน'!CA$4="A","0","0")))+IF('ชื่อ-คะแนน'!CB$4="P",'ชื่อ-คะแนน'!CB5,IF('ชื่อ-คะแนน'!CB$4="K","0",IF('ชื่อ-คะแนน'!CB$4="A","0","0")))</f>
        <v>10</v>
      </c>
      <c r="Z7" s="414">
        <f>IF('ชื่อ-คะแนน'!BU$4="A",'ชื่อ-คะแนน'!BU5,IF('ชื่อ-คะแนน'!BU$4="P","0",IF('ชื่อ-คะแนน'!BU$4="K","0","0")))+IF('ชื่อ-คะแนน'!BV$4="A",'ชื่อ-คะแนน'!BV5,IF('ชื่อ-คะแนน'!BV$4="P","0",IF('ชื่อ-คะแนน'!BV$4="K","0","0")))+IF('ชื่อ-คะแนน'!BW$4="A",'ชื่อ-คะแนน'!BW5,IF('ชื่อ-คะแนน'!BW$4="P","0",IF('ชื่อ-คะแนน'!BW$4="K","0","0")))+IF('ชื่อ-คะแนน'!BX$4="A",'ชื่อ-คะแนน'!BX5,IF('ชื่อ-คะแนน'!BX$4="P","0",IF('ชื่อ-คะแนน'!BX$4="K","0","0")))+IF('ชื่อ-คะแนน'!BY$4="A",'ชื่อ-คะแนน'!BY5,IF('ชื่อ-คะแนน'!BY$4="P","0",IF('ชื่อ-คะแนน'!BY$4="K","0","0")))+IF('ชื่อ-คะแนน'!BZ$4="A",'ชื่อ-คะแนน'!BZ5,IF('ชื่อ-คะแนน'!BZ$4="P","0",IF('ชื่อ-คะแนน'!BZ$4="K","0","0")))+IF('ชื่อ-คะแนน'!CA$4="A",'ชื่อ-คะแนน'!CA5,IF('ชื่อ-คะแนน'!CA$4="P","0",IF('ชื่อ-คะแนน'!CA$4="K","0","0")))+IF('ชื่อ-คะแนน'!CB$4="A",'ชื่อ-คะแนน'!CB5,IF('ชื่อ-คะแนน'!CB$4="P","0",IF('ชื่อ-คะแนน'!CB$4="K","0","0")))</f>
        <v>10</v>
      </c>
      <c r="AA7" s="415">
        <f>IF('ชื่อ-คะแนน'!CF$4="K",'ชื่อ-คะแนน'!CF5,IF('ชื่อ-คะแนน'!CF$4="P","0",IF('ชื่อ-คะแนน'!CF$4="A","0","0")))+IF('ชื่อ-คะแนน'!CG$4="K",'ชื่อ-คะแนน'!CG5,IF('ชื่อ-คะแนน'!CG$4="P","0",IF('ชื่อ-คะแนน'!CG$4="A","0","0")))+IF('ชื่อ-คะแนน'!CH$4="K",'ชื่อ-คะแนน'!CH5,IF('ชื่อ-คะแนน'!CH$4="P","0",IF('ชื่อ-คะแนน'!CH$4="A","0","0")))</f>
        <v>20</v>
      </c>
      <c r="AB7" s="416">
        <f>IF('ชื่อ-คะแนน'!CF$4="P",'ชื่อ-คะแนน'!CF5,IF('ชื่อ-คะแนน'!CF$4="K","0",IF('ชื่อ-คะแนน'!CF$4="A","0","0")))+IF('ชื่อ-คะแนน'!CG$4="P",'ชื่อ-คะแนน'!CG5,IF('ชื่อ-คะแนน'!CG$4="K","0",IF('ชื่อ-คะแนน'!CG$4="A","0","0")))+IF('ชื่อ-คะแนน'!CH$4="P",'ชื่อ-คะแนน'!CH5,IF('ชื่อ-คะแนน'!CH$4="K","0",IF('ชื่อ-คะแนน'!CH$4="A","0","0")))</f>
        <v>0</v>
      </c>
      <c r="AC7" s="417">
        <f>IF('ชื่อ-คะแนน'!CF$4="A",'ชื่อ-คะแนน'!CF5,IF('ชื่อ-คะแนน'!CF$4="P","0",IF('ชื่อ-คะแนน'!CF$4="K","0","0")))+IF('ชื่อ-คะแนน'!CG$4="A",'ชื่อ-คะแนน'!CG5,IF('ชื่อ-คะแนน'!CG$4="P","0",IF('ชื่อ-คะแนน'!CG$4="K","0","0")))+IF('ชื่อ-คะแนน'!CH$4="A",'ชื่อ-คะแนน'!CH5,IF('ชื่อ-คะแนน'!CH$4="P","0",IF('ชื่อ-คะแนน'!CH$4="K","0","0")))</f>
        <v>0</v>
      </c>
      <c r="AD7" s="418">
        <f>(F7+I7+L7+O7+R7+U7+X7+AA7)/2</f>
        <v>45</v>
      </c>
      <c r="AE7" s="418">
        <f>(G7+J7+M7+P7+S7+V7+Y7+AB7)/2</f>
        <v>35</v>
      </c>
      <c r="AF7" s="418">
        <f>(H7+K7+N7+Q7+T7+W7+Z7+AC7)/2</f>
        <v>20</v>
      </c>
      <c r="AG7" s="419"/>
    </row>
    <row r="8" spans="1:33" s="5" customFormat="1" ht="18" customHeight="1" x14ac:dyDescent="0.5">
      <c r="A8" s="281"/>
      <c r="B8" s="239">
        <f>'ชื่อ-คะแนน'!A6</f>
        <v>1</v>
      </c>
      <c r="C8" s="420" t="str">
        <f>'ชื่อ-คะแนน'!B6</f>
        <v>12803</v>
      </c>
      <c r="D8" s="421" t="str">
        <f>'ชื่อ-คะแนน'!DB6</f>
        <v>เด็กหญิง กัญญาณัฐ  ศรีธนะ</v>
      </c>
      <c r="E8" s="422" t="str">
        <f>'ชื่อ-คะแนน'!D6</f>
        <v>เรียน</v>
      </c>
      <c r="F8" s="423">
        <f>IF('ชื่อ-คะแนน'!C6="","",IF('ชื่อ-คะแนน'!H$4="K",'ชื่อ-คะแนน'!H6,IF('ชื่อ-คะแนน'!H$4="P","0",IF('ชื่อ-คะแนน'!H$4="A","0","0")))+IF('ชื่อ-คะแนน'!I$4="K",'ชื่อ-คะแนน'!I6,IF('ชื่อ-คะแนน'!I$4="P","0",IF('ชื่อ-คะแนน'!I$4="A","0","0")))+IF('ชื่อ-คะแนน'!J$4="K",'ชื่อ-คะแนน'!J6,IF('ชื่อ-คะแนน'!J$4="P","0",IF('ชื่อ-คะแนน'!J$4="A","0","0")))+IF('ชื่อ-คะแนน'!K$4="K",'ชื่อ-คะแนน'!K6,IF('ชื่อ-คะแนน'!K$4="P","0",IF('ชื่อ-คะแนน'!K$4="A","0","0")))+IF('ชื่อ-คะแนน'!L$4="K",'ชื่อ-คะแนน'!L6,IF('ชื่อ-คะแนน'!L$4="P","0",IF('ชื่อ-คะแนน'!L$4="A","0","0")))+IF('ชื่อ-คะแนน'!M$4="K",'ชื่อ-คะแนน'!M6,IF('ชื่อ-คะแนน'!M$4="P","0",IF('ชื่อ-คะแนน'!M$4="A","0","0")))+IF('ชื่อ-คะแนน'!N$4="K",'ชื่อ-คะแนน'!N6,IF('ชื่อ-คะแนน'!N$4="P","0",IF('ชื่อ-คะแนน'!N$4="A","0","0")))+IF('ชื่อ-คะแนน'!O$4="K",'ชื่อ-คะแนน'!O6,IF('ชื่อ-คะแนน'!O$4="P","0",IF('ชื่อ-คะแนน'!O$4="A","0","0")))+IF('ชื่อ-คะแนน'!P$4="K",'ชื่อ-คะแนน'!P6,IF('ชื่อ-คะแนน'!P$4="P","0",IF('ชื่อ-คะแนน'!P$4="A","0","0"))))</f>
        <v>0</v>
      </c>
      <c r="G8" s="424">
        <f>IF('ชื่อ-คะแนน'!C6="","",IF('ชื่อ-คะแนน'!H$4="P",'ชื่อ-คะแนน'!H6,IF('ชื่อ-คะแนน'!H$4="K","0",IF('ชื่อ-คะแนน'!H$4="A","0","0")))+IF('ชื่อ-คะแนน'!I$4="P",'ชื่อ-คะแนน'!I6,IF('ชื่อ-คะแนน'!I$4="K","0",IF('ชื่อ-คะแนน'!I$4="A","0","0")))+IF('ชื่อ-คะแนน'!J$4="P",'ชื่อ-คะแนน'!J6,IF('ชื่อ-คะแนน'!J$4="K","0",IF('ชื่อ-คะแนน'!J$4="A","0","0")))+IF('ชื่อ-คะแนน'!K$4="P",'ชื่อ-คะแนน'!K6,IF('ชื่อ-คะแนน'!K$4="K","0",IF('ชื่อ-คะแนน'!K$4="A","0","0")))+IF('ชื่อ-คะแนน'!L$4="P",'ชื่อ-คะแนน'!L6,IF('ชื่อ-คะแนน'!L$4="K","0",IF('ชื่อ-คะแนน'!L$4="A","0","0")))+IF('ชื่อ-คะแนน'!M$4="P",'ชื่อ-คะแนน'!M6,IF('ชื่อ-คะแนน'!M$4="K","0",IF('ชื่อ-คะแนน'!M$4="A","0","0")))+IF('ชื่อ-คะแนน'!N$4="P",'ชื่อ-คะแนน'!N6,IF('ชื่อ-คะแนน'!N$4="K","0",IF('ชื่อ-คะแนน'!N$4="A","0","0")))+IF('ชื่อ-คะแนน'!O$4="P",'ชื่อ-คะแนน'!O6,IF('ชื่อ-คะแนน'!O$4="K","0",IF('ชื่อ-คะแนน'!O$4="A","0","0")))+IF('ชื่อ-คะแนน'!P$4="P",'ชื่อ-คะแนน'!P6,IF('ชื่อ-คะแนน'!P$4="K","0",IF('ชื่อ-คะแนน'!P$4="A","0","0"))))</f>
        <v>0</v>
      </c>
      <c r="H8" s="425">
        <f>IF('ชื่อ-คะแนน'!C6="","",IF('ชื่อ-คะแนน'!H$4="A",'ชื่อ-คะแนน'!H6,IF('ชื่อ-คะแนน'!H$4="P","0",IF('ชื่อ-คะแนน'!H$4="K","0","0")))+IF('ชื่อ-คะแนน'!I$4="A",'ชื่อ-คะแนน'!I6,IF('ชื่อ-คะแนน'!I$4="P","0",IF('ชื่อ-คะแนน'!I$4="K","0","0")))+IF('ชื่อ-คะแนน'!J$4="A",'ชื่อ-คะแนน'!J6,IF('ชื่อ-คะแนน'!J$4="P","0",IF('ชื่อ-คะแนน'!J$4="K","0","0")))+IF('ชื่อ-คะแนน'!K$4="A",'ชื่อ-คะแนน'!K6,IF('ชื่อ-คะแนน'!K$4="P","0",IF('ชื่อ-คะแนน'!K$4="K","0","0")))+IF('ชื่อ-คะแนน'!L$4="A",'ชื่อ-คะแนน'!L6,IF('ชื่อ-คะแนน'!L$4="P","0",IF('ชื่อ-คะแนน'!L$4="K","0","0")))+IF('ชื่อ-คะแนน'!M$4="A",'ชื่อ-คะแนน'!M6,IF('ชื่อ-คะแนน'!M$4="P","0",IF('ชื่อ-คะแนน'!M$4="K","0","0")))+IF('ชื่อ-คะแนน'!N$4="A",'ชื่อ-คะแนน'!N6,IF('ชื่อ-คะแนน'!N$4="P","0",IF('ชื่อ-คะแนน'!N$4="K","0","0")))+IF('ชื่อ-คะแนน'!O$4="A",'ชื่อ-คะแนน'!O6,IF('ชื่อ-คะแนน'!O$4="P","0",IF('ชื่อ-คะแนน'!O$4="K","0","0")))+IF('ชื่อ-คะแนน'!P$4="A",'ชื่อ-คะแนน'!P6,IF('ชื่อ-คะแนน'!P$4="P","0",IF('ชื่อ-คะแนน'!P$4="K","0","0"))))</f>
        <v>0</v>
      </c>
      <c r="I8" s="426">
        <f>IF('ชื่อ-คะแนน'!C6="","",IF('ชื่อ-คะแนน'!S$4="K",'ชื่อ-คะแนน'!S6,IF('ชื่อ-คะแนน'!S$4="P","0",IF('ชื่อ-คะแนน'!S$4="A","0","0")))+IF('ชื่อ-คะแนน'!T$4="K",'ชื่อ-คะแนน'!T6,IF('ชื่อ-คะแนน'!T$4="P","0",IF('ชื่อ-คะแนน'!T$4="A","0","0")))+IF('ชื่อ-คะแนน'!U$4="K",'ชื่อ-คะแนน'!U6,IF('ชื่อ-คะแนน'!U$4="P","0",IF('ชื่อ-คะแนน'!U$4="A","0","0")))+IF('ชื่อ-คะแนน'!V$4="K",'ชื่อ-คะแนน'!V6,IF('ชื่อ-คะแนน'!V$4="P","0",IF('ชื่อ-คะแนน'!V$4="A","0","0")))+IF('ชื่อ-คะแนน'!W$4="K",'ชื่อ-คะแนน'!W6,IF('ชื่อ-คะแนน'!W$4="P","0",IF('ชื่อ-คะแนน'!W$4="A","0","0")))+IF('ชื่อ-คะแนน'!X$4="K",'ชื่อ-คะแนน'!X6,IF('ชื่อ-คะแนน'!X$4="P","0",IF('ชื่อ-คะแนน'!X$4="A","0","0"))))</f>
        <v>0</v>
      </c>
      <c r="J8" s="427">
        <f>IF('ชื่อ-คะแนน'!C6="","",IF('ชื่อ-คะแนน'!S$4="P",'ชื่อ-คะแนน'!S6,IF('ชื่อ-คะแนน'!S$4="K","0",IF('ชื่อ-คะแนน'!S$4="A","0","0")))+IF('ชื่อ-คะแนน'!T$4="P",'ชื่อ-คะแนน'!T6,IF('ชื่อ-คะแนน'!T$4="K","0",IF('ชื่อ-คะแนน'!T$4="A","0","0")))+IF('ชื่อ-คะแนน'!U$4="P",'ชื่อ-คะแนน'!U6,IF('ชื่อ-คะแนน'!U$4="K","0",IF('ชื่อ-คะแนน'!U$4="A","0","0")))+IF('ชื่อ-คะแนน'!V$4="P",'ชื่อ-คะแนน'!V6,IF('ชื่อ-คะแนน'!V$4="K","0",IF('ชื่อ-คะแนน'!V$4="A","0","0")))+IF('ชื่อ-คะแนน'!W$4="P",'ชื่อ-คะแนน'!W6,IF('ชื่อ-คะแนน'!W$4="K","0",IF('ชื่อ-คะแนน'!W$4="A","0","0")))+IF('ชื่อ-คะแนน'!X$4="P",'ชื่อ-คะแนน'!X6,IF('ชื่อ-คะแนน'!X$4="K","0",IF('ชื่อ-คะแนน'!X$4="A","0","0"))))</f>
        <v>0</v>
      </c>
      <c r="K8" s="428">
        <f>IF('ชื่อ-คะแนน'!C6="","",IF('ชื่อ-คะแนน'!S$4="A",'ชื่อ-คะแนน'!S6,IF('ชื่อ-คะแนน'!S$4="P","0",IF('ชื่อ-คะแนน'!S$4="K","0","0")))+IF('ชื่อ-คะแนน'!T$4="A",'ชื่อ-คะแนน'!T6,IF('ชื่อ-คะแนน'!T$4="P","0",IF('ชื่อ-คะแนน'!T$4="K","0","0")))+IF('ชื่อ-คะแนน'!U$4="A",'ชื่อ-คะแนน'!U6,IF('ชื่อ-คะแนน'!U$4="P","0",IF('ชื่อ-คะแนน'!U$4="K","0","0")))+IF('ชื่อ-คะแนน'!V$4="A",'ชื่อ-คะแนน'!V6,IF('ชื่อ-คะแนน'!V$4="P","0",IF('ชื่อ-คะแนน'!V$4="K","0","0")))+IF('ชื่อ-คะแนน'!W$4="A",'ชื่อ-คะแนน'!W6,IF('ชื่อ-คะแนน'!W$4="P","0",IF('ชื่อ-คะแนน'!W$4="K","0","0")))+IF('ชื่อ-คะแนน'!X$4="A",'ชื่อ-คะแนน'!X6,IF('ชื่อ-คะแนน'!X$4="P","0",IF('ชื่อ-คะแนน'!X$4="K","0","0"))))</f>
        <v>0</v>
      </c>
      <c r="L8" s="423">
        <f>IF('ชื่อ-คะแนน'!C6="","",IF('ชื่อ-คะแนน'!AC$4="K",'ชื่อ-คะแนน'!AC6,IF('ชื่อ-คะแนน'!AC$4="P","0",IF('ชื่อ-คะแนน'!AC$4="A","0","0")))+IF('ชื่อ-คะแนน'!AD$4="K",'ชื่อ-คะแนน'!AD6,IF('ชื่อ-คะแนน'!AD$4="P","0",IF('ชื่อ-คะแนน'!AD$4="A","0","0")))+IF('ชื่อ-คะแนน'!AE$4="K",'ชื่อ-คะแนน'!AE6,IF('ชื่อ-คะแนน'!AE$4="P","0",IF('ชื่อ-คะแนน'!AE$4="A","0","0")))+IF('ชื่อ-คะแนน'!AF$4="K",'ชื่อ-คะแนน'!AF6,IF('ชื่อ-คะแนน'!AF$4="P","0",IF('ชื่อ-คะแนน'!AF$4="A","0","0")))+IF('ชื่อ-คะแนน'!AG$4="K",'ชื่อ-คะแนน'!AG6,IF('ชื่อ-คะแนน'!AG$4="P","0",IF('ชื่อ-คะแนน'!AG$4="A","0","0")))+IF('ชื่อ-คะแนน'!AH$4="K",'ชื่อ-คะแนน'!AH6,IF('ชื่อ-คะแนน'!AH$4="P","0",IF('ชื่อ-คะแนน'!AH$4="A","0","0")))+IF('ชื่อ-คะแนน'!AI$4="K",'ชื่อ-คะแนน'!AI6,IF('ชื่อ-คะแนน'!AI$4="P","0",IF('ชื่อ-คะแนน'!AI$4="A","0","0")))+IF('ชื่อ-คะแนน'!AJ$4="K",'ชื่อ-คะแนน'!AJ6,IF('ชื่อ-คะแนน'!AJ$4="P","0",IF('ชื่อ-คะแนน'!AJ$4="A","0","0")))+IF('ชื่อ-คะแนน'!AK$4="K",'ชื่อ-คะแนน'!AK6,IF('ชื่อ-คะแนน'!AK$4="P","0",IF('ชื่อ-คะแนน'!AK$4="A","0","0"))))</f>
        <v>0</v>
      </c>
      <c r="M8" s="424">
        <f>IF('ชื่อ-คะแนน'!C6="","",IF('ชื่อ-คะแนน'!AC$4="P",'ชื่อ-คะแนน'!AC6,IF('ชื่อ-คะแนน'!AC$4="K","0",IF('ชื่อ-คะแนน'!AC$4="A","0","0")))+IF('ชื่อ-คะแนน'!AD$4="P",'ชื่อ-คะแนน'!AD6,IF('ชื่อ-คะแนน'!AD$4="K","0",IF('ชื่อ-คะแนน'!AD$4="A","0","0")))+IF('ชื่อ-คะแนน'!AE$4="P",'ชื่อ-คะแนน'!AE6,IF('ชื่อ-คะแนน'!AE$4="K","0",IF('ชื่อ-คะแนน'!AE$4="A","0","0")))+IF('ชื่อ-คะแนน'!AF$4="P",'ชื่อ-คะแนน'!AF6,IF('ชื่อ-คะแนน'!AF$4="K","0",IF('ชื่อ-คะแนน'!AF$4="A","0","0")))+IF('ชื่อ-คะแนน'!AG$4="P",'ชื่อ-คะแนน'!AG6,IF('ชื่อ-คะแนน'!AG$4="K","0",IF('ชื่อ-คะแนน'!AG$4="A","0","0")))+IF('ชื่อ-คะแนน'!AH$4="P",'ชื่อ-คะแนน'!AH6,IF('ชื่อ-คะแนน'!AH$4="K","0",IF('ชื่อ-คะแนน'!AH$4="A","0","0")))+IF('ชื่อ-คะแนน'!AI$4="P",'ชื่อ-คะแนน'!AI6,IF('ชื่อ-คะแนน'!AI$4="K","0",IF('ชื่อ-คะแนน'!AI$4="A","0","0")))+IF('ชื่อ-คะแนน'!AJ$4="P",'ชื่อ-คะแนน'!AJ6,IF('ชื่อ-คะแนน'!AJ$4="K","0",IF('ชื่อ-คะแนน'!AJ$4="A","0","0")))+IF('ชื่อ-คะแนน'!AK$4="P",'ชื่อ-คะแนน'!AK6,IF('ชื่อ-คะแนน'!AK$4="K","0",IF('ชื่อ-คะแนน'!AK$4="A","0","0"))))</f>
        <v>0</v>
      </c>
      <c r="N8" s="425">
        <f>IF('ชื่อ-คะแนน'!C6="","",IF('ชื่อ-คะแนน'!AC$4="A",'ชื่อ-คะแนน'!AC6,IF('ชื่อ-คะแนน'!AC$4="P","0",IF('ชื่อ-คะแนน'!AC$4="K","0","0")))+IF('ชื่อ-คะแนน'!AD$4="A",'ชื่อ-คะแนน'!AD6,IF('ชื่อ-คะแนน'!AD$4="P","0",IF('ชื่อ-คะแนน'!AD$4="K","0","0")))+IF('ชื่อ-คะแนน'!AE$4="A",'ชื่อ-คะแนน'!AE6,IF('ชื่อ-คะแนน'!AE$4="P","0",IF('ชื่อ-คะแนน'!AE$4="K","0","0")))+IF('ชื่อ-คะแนน'!AF$4="A",'ชื่อ-คะแนน'!AF6,IF('ชื่อ-คะแนน'!AF$4="P","0",IF('ชื่อ-คะแนน'!AF$4="K","0","0")))+IF('ชื่อ-คะแนน'!AG$4="A",'ชื่อ-คะแนน'!AG6,IF('ชื่อ-คะแนน'!AG$4="P","0",IF('ชื่อ-คะแนน'!AG$4="K","0","0")))+IF('ชื่อ-คะแนน'!AH$4="A",'ชื่อ-คะแนน'!AH6,IF('ชื่อ-คะแนน'!AH$4="P","0",IF('ชื่อ-คะแนน'!AH$4="K","0","0")))+IF('ชื่อ-คะแนน'!AI$4="A",'ชื่อ-คะแนน'!AI6,IF('ชื่อ-คะแนน'!AI$4="P","0",IF('ชื่อ-คะแนน'!AI$4="K","0","0")))+IF('ชื่อ-คะแนน'!AJ$4="A",'ชื่อ-คะแนน'!AJ6,IF('ชื่อ-คะแนน'!AJ$4="P","0",IF('ชื่อ-คะแนน'!AJ$4="K","0","0")))+IF('ชื่อ-คะแนน'!AK$4="A",'ชื่อ-คะแนน'!AK6,IF('ชื่อ-คะแนน'!AK$4="P","0",IF('ชื่อ-คะแนน'!AK$4="K","0","0"))))</f>
        <v>0</v>
      </c>
      <c r="O8" s="426">
        <f>IF('ชื่อ-คะแนน'!C6="","",IF('ชื่อ-คะแนน'!AN$4="K",'ชื่อ-คะแนน'!AN6,IF('ชื่อ-คะแนน'!AN$4="P","0",IF('ชื่อ-คะแนน'!AN$4="A","0","0")))+IF('ชื่อ-คะแนน'!AO$4="K",'ชื่อ-คะแนน'!AO6,IF('ชื่อ-คะแนน'!AO$4="P","0",IF('ชื่อ-คะแนน'!AO$4="A","0","0")))+IF('ชื่อ-คะแนน'!AP$4="K",'ชื่อ-คะแนน'!AP6,IF('ชื่อ-คะแนน'!AP$4="P","0",IF('ชื่อ-คะแนน'!AP$4="A","0","0")))+IF('ชื่อ-คะแนน'!AQ$4="K",'ชื่อ-คะแนน'!AQ6,IF('ชื่อ-คะแนน'!AQ$4="P","0",IF('ชื่อ-คะแนน'!AQ$4="A","0","0")))+IF('ชื่อ-คะแนน'!AR$4="K",'ชื่อ-คะแนน'!AR6,IF('ชื่อ-คะแนน'!AR$4="P","0",IF('ชื่อ-คะแนน'!AR$4="A","0","0")))+IF('ชื่อ-คะแนน'!AS$4="K",'ชื่อ-คะแนน'!AS6,IF('ชื่อ-คะแนน'!AS$4="P","0",IF('ชื่อ-คะแนน'!AS$4="A","0","0"))))</f>
        <v>20</v>
      </c>
      <c r="P8" s="427">
        <f>IF('ชื่อ-คะแนน'!C6="","",IF('ชื่อ-คะแนน'!AN$4="P",'ชื่อ-คะแนน'!AN6,IF('ชื่อ-คะแนน'!AN$4="K","0",IF('ชื่อ-คะแนน'!AN$4="A","0","0")))+IF('ชื่อ-คะแนน'!AO$4="P",'ชื่อ-คะแนน'!AO6,IF('ชื่อ-คะแนน'!AO$4="K","0",IF('ชื่อ-คะแนน'!AO$4="A","0","0")))+IF('ชื่อ-คะแนน'!AP$4="P",'ชื่อ-คะแนน'!AP6,IF('ชื่อ-คะแนน'!AP$4="K","0",IF('ชื่อ-คะแนน'!AP$4="A","0","0")))+IF('ชื่อ-คะแนน'!AQ$4="P",'ชื่อ-คะแนน'!AQ6,IF('ชื่อ-คะแนน'!AQ$4="K","0",IF('ชื่อ-คะแนน'!AQ$4="A","0","0")))+IF('ชื่อ-คะแนน'!AR$4="P",'ชื่อ-คะแนน'!AR6,IF('ชื่อ-คะแนน'!AR$4="K","0",IF('ชื่อ-คะแนน'!AR$4="A","0","0")))+IF('ชื่อ-คะแนน'!AS$4="P",'ชื่อ-คะแนน'!AS6,IF('ชื่อ-คะแนน'!AS$4="K","0",IF('ชื่อ-คะแนน'!AS$4="A","0","0"))))</f>
        <v>0</v>
      </c>
      <c r="Q8" s="428">
        <f>IF('ชื่อ-คะแนน'!C6="","",IF('ชื่อ-คะแนน'!AN$4="A",'ชื่อ-คะแนน'!AN6,IF('ชื่อ-คะแนน'!AN$4="P","0",IF('ชื่อ-คะแนน'!AN$4="K","0","0")))+IF('ชื่อ-คะแนน'!AO$4="A",'ชื่อ-คะแนน'!AO6,IF('ชื่อ-คะแนน'!AO$4="P","0",IF('ชื่อ-คะแนน'!AO$4="K","0","0")))+IF('ชื่อ-คะแนน'!AP$4="A",'ชื่อ-คะแนน'!AP6,IF('ชื่อ-คะแนน'!AP$4="P","0",IF('ชื่อ-คะแนน'!AP$4="K","0","0")))+IF('ชื่อ-คะแนน'!AQ$4="A",'ชื่อ-คะแนน'!AQ6,IF('ชื่อ-คะแนน'!AQ$4="P","0",IF('ชื่อ-คะแนน'!AQ$4="K","0","0")))+IF('ชื่อ-คะแนน'!AR$4="A",'ชื่อ-คะแนน'!AR6,IF('ชื่อ-คะแนน'!AR$4="P","0",IF('ชื่อ-คะแนน'!AR$4="K","0","0")))+IF('ชื่อ-คะแนน'!AS$4="A",'ชื่อ-คะแนน'!AS6,IF('ชื่อ-คะแนน'!AS$4="P","0",IF('ชื่อ-คะแนน'!AS$4="K","0","0"))))</f>
        <v>0</v>
      </c>
      <c r="R8" s="1045">
        <f>IF('ชื่อ-คะแนน'!C6="","",IF('ชื่อ-คะแนน'!BA$4="K",'ชื่อ-คะแนน'!BA6,IF('ชื่อ-คะแนน'!BA$4="P","0",IF('ชื่อ-คะแนน'!BA$4="A","0","0")))+IF('ชื่อ-คะแนน'!BB$4="K",'ชื่อ-คะแนน'!BB6,IF('ชื่อ-คะแนน'!BB$4="P","0",IF('ชื่อ-คะแนน'!BB$4="A","0","0")))+IF('ชื่อ-คะแนน'!BC$4="K",'ชื่อ-คะแนน'!BC6,IF('ชื่อ-คะแนน'!BC$4="P","0",IF('ชื่อ-คะแนน'!BC$4="A","0","0")))+IF('ชื่อ-คะแนน'!BD$4="K",'ชื่อ-คะแนน'!BD6,IF('ชื่อ-คะแนน'!BD$4="P","0",IF('ชื่อ-คะแนน'!BD$4="A","0","0")))+IF('ชื่อ-คะแนน'!BE$4="K",'ชื่อ-คะแนน'!BE6,IF('ชื่อ-คะแนน'!BE$4="P","0",IF('ชื่อ-คะแนน'!BE$4="A","0","0")))+IF('ชื่อ-คะแนน'!BF$4="K",'ชื่อ-คะแนน'!BF6,IF('ชื่อ-คะแนน'!BF$4="P","0",IF('ชื่อ-คะแนน'!BF$4="A","0","0")))+IF('ชื่อ-คะแนน'!BG$4="K",'ชื่อ-คะแนน'!BG6,IF('ชื่อ-คะแนน'!BG$4="P","0",IF('ชื่อ-คะแนน'!BG$4="A","0","0")))+IF('ชื่อ-คะแนน'!BH$4="K",'ชื่อ-คะแนน'!BH6,IF('ชื่อ-คะแนน'!BH$4="P","0",IF('ชื่อ-คะแนน'!BH$4="A","0","0"))))</f>
        <v>0</v>
      </c>
      <c r="S8" s="1046">
        <f>IF('ชื่อ-คะแนน'!C6="","",IF('ชื่อ-คะแนน'!BA$4="P",'ชื่อ-คะแนน'!BA6,IF('ชื่อ-คะแนน'!BA$4="K","0",IF('ชื่อ-คะแนน'!BA$4="A","0","0")))+IF('ชื่อ-คะแนน'!BB$4="P",'ชื่อ-คะแนน'!BB6,IF('ชื่อ-คะแนน'!BB$4="K","0",IF('ชื่อ-คะแนน'!BB$4="A","0","0")))+IF('ชื่อ-คะแนน'!BC$4="P",'ชื่อ-คะแนน'!BC6,IF('ชื่อ-คะแนน'!BC$4="K","0",IF('ชื่อ-คะแนน'!BC$4="A","0","0")))+IF('ชื่อ-คะแนน'!BD$4="P",'ชื่อ-คะแนน'!BD6,IF('ชื่อ-คะแนน'!BD$4="K","0",IF('ชื่อ-คะแนน'!BD$4="A","0","0")))+IF('ชื่อ-คะแนน'!BE$4="P",'ชื่อ-คะแนน'!BE6,IF('ชื่อ-คะแนน'!BE$4="K","0",IF('ชื่อ-คะแนน'!BE$4="A","0","0")))+IF('ชื่อ-คะแนน'!BF$4="P",'ชื่อ-คะแนน'!BF6,IF('ชื่อ-คะแนน'!BF$4="K","0",IF('ชื่อ-คะแนน'!BF$4="A","0","0")))+IF('ชื่อ-คะแนน'!BG$4="P",'ชื่อ-คะแนน'!BG6,IF('ชื่อ-คะแนน'!BG$4="K","0",IF('ชื่อ-คะแนน'!BG$4="A","0","0")))+IF('ชื่อ-คะแนน'!BH$4="P",'ชื่อ-คะแนน'!BH6,IF('ชื่อ-คะแนน'!BH$4="K","0",IF('ชื่อ-คะแนน'!BH$4="A","0","0"))))</f>
        <v>0</v>
      </c>
      <c r="T8" s="1066">
        <f>IF('ชื่อ-คะแนน'!C6="","",IF('ชื่อ-คะแนน'!BA$4="A",'ชื่อ-คะแนน'!BA6,IF('ชื่อ-คะแนน'!BA$4="P","0",IF('ชื่อ-คะแนน'!BA$4="K","0","0")))+IF('ชื่อ-คะแนน'!BB$4="A",'ชื่อ-คะแนน'!BB6,IF('ชื่อ-คะแนน'!BB$4="P","0",IF('ชื่อ-คะแนน'!BB$4="K","0","0")))+IF('ชื่อ-คะแนน'!BC$4="A",'ชื่อ-คะแนน'!BC6,IF('ชื่อ-คะแนน'!BC$4="P","0",IF('ชื่อ-คะแนน'!BC$4="K","0","0")))+IF('ชื่อ-คะแนน'!BD$4="A",'ชื่อ-คะแนน'!BD6,IF('ชื่อ-คะแนน'!BD$4="P","0",IF('ชื่อ-คะแนน'!BD$4="K","0","0")))+IF('ชื่อ-คะแนน'!BE$4="A",'ชื่อ-คะแนน'!BE6,IF('ชื่อ-คะแนน'!BE$4="P","0",IF('ชื่อ-คะแนน'!BE$4="K","0","0")))+IF('ชื่อ-คะแนน'!BF$4="A",'ชื่อ-คะแนน'!BF6,IF('ชื่อ-คะแนน'!BF$4="P","0",IF('ชื่อ-คะแนน'!BF$4="K","0","0")))+IF('ชื่อ-คะแนน'!BG$4="A",'ชื่อ-คะแนน'!BG6,IF('ชื่อ-คะแนน'!BG$4="P","0",IF('ชื่อ-คะแนน'!BG$4="K","0","0")))+IF('ชื่อ-คะแนน'!BH$4="A",'ชื่อ-คะแนน'!BH6,IF('ชื่อ-คะแนน'!BH$4="P","0",IF('ชื่อ-คะแนน'!BH$4="K","0","0"))))</f>
        <v>0</v>
      </c>
      <c r="U8" s="1047">
        <f>IF('ชื่อ-คะแนน'!C6="","",IF('ชื่อ-คะแนน'!BK$4="K",'ชื่อ-คะแนน'!BK6,IF('ชื่อ-คะแนน'!BK$4="P","0",IF('ชื่อ-คะแนน'!BK$4="A","0","0")))+IF('ชื่อ-คะแนน'!BL$4="K",'ชื่อ-คะแนน'!BL6,IF('ชื่อ-คะแนน'!BL$4="P","0",IF('ชื่อ-คะแนน'!BL$4="A","0","0")))+IF('ชื่อ-คะแนน'!BM$4="K",'ชื่อ-คะแนน'!BM6,IF('ชื่อ-คะแนน'!BM$4="P","0",IF('ชื่อ-คะแนน'!BM$4="A","0","0")))+IF('ชื่อ-คะแนน'!BN$4="K",'ชื่อ-คะแนน'!BN6,IF('ชื่อ-คะแนน'!BN$4="P","0",IF('ชื่อ-คะแนน'!BN$4="A","0","0")))+IF('ชื่อ-คะแนน'!BO$4="K",'ชื่อ-คะแนน'!BO6,IF('ชื่อ-คะแนน'!BO$4="P","0",IF('ชื่อ-คะแนน'!BO$4="A","0","0")))+IF('ชื่อ-คะแนน'!BP$4="K",'ชื่อ-คะแนน'!BP6,IF('ชื่อ-คะแนน'!BP$4="P","0",IF('ชื่อ-คะแนน'!BP$4="A","0","0"))))</f>
        <v>0</v>
      </c>
      <c r="V8" s="1048">
        <f>IF('ชื่อ-คะแนน'!C6="","",IF('ชื่อ-คะแนน'!BK$4="P",'ชื่อ-คะแนน'!BK6,IF('ชื่อ-คะแนน'!BK$4="K","0",IF('ชื่อ-คะแนน'!BK$4="A","0","0")))+IF('ชื่อ-คะแนน'!BL$4="P",'ชื่อ-คะแนน'!BL6,IF('ชื่อ-คะแนน'!BL$4="K","0",IF('ชื่อ-คะแนน'!BL$4="A","0","0")))+IF('ชื่อ-คะแนน'!BM$4="P",'ชื่อ-คะแนน'!BM6,IF('ชื่อ-คะแนน'!BM$4="K","0",IF('ชื่อ-คะแนน'!BM$4="A","0","0")))+IF('ชื่อ-คะแนน'!BN$4="P",'ชื่อ-คะแนน'!BN6,IF('ชื่อ-คะแนน'!BN$4="K","0",IF('ชื่อ-คะแนน'!BN$4="A","0","0")))+IF('ชื่อ-คะแนน'!BO$4="P",'ชื่อ-คะแนน'!BO6,IF('ชื่อ-คะแนน'!BO$4="K","0",IF('ชื่อ-คะแนน'!BO$4="A","0","0")))+IF('ชื่อ-คะแนน'!BP$4="P",'ชื่อ-คะแนน'!BP6,IF('ชื่อ-คะแนน'!BP$4="K","0",IF('ชื่อ-คะแนน'!BP$4="A","0","0"))))</f>
        <v>0</v>
      </c>
      <c r="W8" s="1049">
        <f>IF('ชื่อ-คะแนน'!C6="","",IF('ชื่อ-คะแนน'!BK$4="A",'ชื่อ-คะแนน'!BK6,IF('ชื่อ-คะแนน'!BK$4="P","0",IF('ชื่อ-คะแนน'!BK$4="K","0","0")))+IF('ชื่อ-คะแนน'!BL$4="A",'ชื่อ-คะแนน'!BL6,IF('ชื่อ-คะแนน'!BL$4="P","0",IF('ชื่อ-คะแนน'!BL$4="K","0","0")))+IF('ชื่อ-คะแนน'!BM$4="A",'ชื่อ-คะแนน'!BM6,IF('ชื่อ-คะแนน'!BM$4="P","0",IF('ชื่อ-คะแนน'!BM$4="K","0","0")))+IF('ชื่อ-คะแนน'!BN$4="A",'ชื่อ-คะแนน'!BN6,IF('ชื่อ-คะแนน'!BN$4="P","0",IF('ชื่อ-คะแนน'!BN$4="K","0","0")))+IF('ชื่อ-คะแนน'!BO$4="A",'ชื่อ-คะแนน'!BO6,IF('ชื่อ-คะแนน'!BO$4="P","0",IF('ชื่อ-คะแนน'!BO$4="K","0","0")))+IF('ชื่อ-คะแนน'!BP$4="A",'ชื่อ-คะแนน'!BP6,IF('ชื่อ-คะแนน'!BP$4="P","0",IF('ชื่อ-คะแนน'!BP$4="K","0","0"))))</f>
        <v>0</v>
      </c>
      <c r="X8" s="1045">
        <f>IF('ชื่อ-คะแนน'!C6="","",IF('ชื่อ-คะแนน'!BU$4="K",'ชื่อ-คะแนน'!BU6,IF('ชื่อ-คะแนน'!BU$4="P","0",IF('ชื่อ-คะแนน'!BU$4="A","0","0")))+IF('ชื่อ-คะแนน'!BV$4="K",'ชื่อ-คะแนน'!BV6,IF('ชื่อ-คะแนน'!BV$4="P","0",IF('ชื่อ-คะแนน'!BV$4="A","0","0")))+IF('ชื่อ-คะแนน'!BW$4="K",'ชื่อ-คะแนน'!BW6,IF('ชื่อ-คะแนน'!BW$4="P","0",IF('ชื่อ-คะแนน'!BW$4="A","0","0")))+IF('ชื่อ-คะแนน'!BX$4="K",'ชื่อ-คะแนน'!BX6,IF('ชื่อ-คะแนน'!BX$4="P","0",IF('ชื่อ-คะแนน'!BX$4="A","0","0")))+IF('ชื่อ-คะแนน'!BY$4="K",'ชื่อ-คะแนน'!BY6,IF('ชื่อ-คะแนน'!BY$4="P","0",IF('ชื่อ-คะแนน'!BY$4="A","0","0")))+IF('ชื่อ-คะแนน'!BZ$4="K",'ชื่อ-คะแนน'!BZ6,IF('ชื่อ-คะแนน'!BZ$4="P","0",IF('ชื่อ-คะแนน'!BZ$4="A","0","0")))+IF('ชื่อ-คะแนน'!CA$4="K",'ชื่อ-คะแนน'!CA6,IF('ชื่อ-คะแนน'!CA$4="P","0",IF('ชื่อ-คะแนน'!CA$4="A","0","0")))+IF('ชื่อ-คะแนน'!CB$4="K",'ชื่อ-คะแนน'!CB6,IF('ชื่อ-คะแนน'!CB$4="P","0",IF('ชื่อ-คะแนน'!CB$4="A","0","0"))))</f>
        <v>0</v>
      </c>
      <c r="Y8" s="1046">
        <f>IF('ชื่อ-คะแนน'!C6="","",IF('ชื่อ-คะแนน'!BU$4="P",'ชื่อ-คะแนน'!BU6,IF('ชื่อ-คะแนน'!BU$4="K","0",IF('ชื่อ-คะแนน'!BU$4="A","0","0")))+IF('ชื่อ-คะแนน'!BV$4="P",'ชื่อ-คะแนน'!BV6,IF('ชื่อ-คะแนน'!BV$4="K","0",IF('ชื่อ-คะแนน'!BV$4="A","0","0")))+IF('ชื่อ-คะแนน'!BW$4="P",'ชื่อ-คะแนน'!BW6,IF('ชื่อ-คะแนน'!BW$4="K","0",IF('ชื่อ-คะแนน'!BW$4="A","0","0")))+IF('ชื่อ-คะแนน'!BX$4="P",'ชื่อ-คะแนน'!BX6,IF('ชื่อ-คะแนน'!BX$4="K","0",IF('ชื่อ-คะแนน'!BX$4="A","0","0")))+IF('ชื่อ-คะแนน'!BY$4="P",'ชื่อ-คะแนน'!BY6,IF('ชื่อ-คะแนน'!BY$4="K","0",IF('ชื่อ-คะแนน'!BY$4="A","0","0")))+IF('ชื่อ-คะแนน'!BZ$4="P",'ชื่อ-คะแนน'!BZ6,IF('ชื่อ-คะแนน'!BZ$4="K","0",IF('ชื่อ-คะแนน'!BZ$4="A","0","0")))+IF('ชื่อ-คะแนน'!CA$4="P",'ชื่อ-คะแนน'!CA6,IF('ชื่อ-คะแนน'!CA$4="K","0",IF('ชื่อ-คะแนน'!CA$4="A","0","0")))+IF('ชื่อ-คะแนน'!CB$4="P",'ชื่อ-คะแนน'!CB6,IF('ชื่อ-คะแนน'!CB$4="K","0",IF('ชื่อ-คะแนน'!CB$4="A","0","0"))))</f>
        <v>0</v>
      </c>
      <c r="Z8" s="1066">
        <f>IF('ชื่อ-คะแนน'!C6="","",IF('ชื่อ-คะแนน'!BU$4="A",'ชื่อ-คะแนน'!BU6,IF('ชื่อ-คะแนน'!BU$4="P","0",IF('ชื่อ-คะแนน'!BU$4="K","0","0")))+IF('ชื่อ-คะแนน'!BV$4="A",'ชื่อ-คะแนน'!BV6,IF('ชื่อ-คะแนน'!BV$4="P","0",IF('ชื่อ-คะแนน'!BV$4="K","0","0")))+IF('ชื่อ-คะแนน'!BW$4="A",'ชื่อ-คะแนน'!BW6,IF('ชื่อ-คะแนน'!BW$4="P","0",IF('ชื่อ-คะแนน'!BW$4="K","0","0")))+IF('ชื่อ-คะแนน'!BX$4="A",'ชื่อ-คะแนน'!BX6,IF('ชื่อ-คะแนน'!BX$4="P","0",IF('ชื่อ-คะแนน'!BX$4="K","0","0")))+IF('ชื่อ-คะแนน'!BY$4="A",'ชื่อ-คะแนน'!BY6,IF('ชื่อ-คะแนน'!BY$4="P","0",IF('ชื่อ-คะแนน'!BY$4="K","0","0")))+IF('ชื่อ-คะแนน'!BZ$4="A",'ชื่อ-คะแนน'!BZ6,IF('ชื่อ-คะแนน'!BZ$4="P","0",IF('ชื่อ-คะแนน'!BZ$4="K","0","0")))+IF('ชื่อ-คะแนน'!CA$4="A",'ชื่อ-คะแนน'!CA6,IF('ชื่อ-คะแนน'!CA$4="P","0",IF('ชื่อ-คะแนน'!CA$4="K","0","0")))+IF('ชื่อ-คะแนน'!CB$4="A",'ชื่อ-คะแนน'!CB6,IF('ชื่อ-คะแนน'!CB$4="P","0",IF('ชื่อ-คะแนน'!CB$4="K","0","0"))))</f>
        <v>0</v>
      </c>
      <c r="AA8" s="1047">
        <f>IF('ชื่อ-คะแนน'!CF$4="K",'ชื่อ-คะแนน'!CF6,IF('ชื่อ-คะแนน'!CF$4="P","0",IF('ชื่อ-คะแนน'!CF$4="A","0","0")))+IF('ชื่อ-คะแนน'!CG$4="K",'ชื่อ-คะแนน'!CG6,IF('ชื่อ-คะแนน'!CG$4="P","0",IF('ชื่อ-คะแนน'!CG$4="A","0","0")))+IF('ชื่อ-คะแนน'!CH$4="K",'ชื่อ-คะแนน'!CH6,IF('ชื่อ-คะแนน'!CH$4="P","0",IF('ชื่อ-คะแนน'!CH$4="A","0","0")))</f>
        <v>0</v>
      </c>
      <c r="AB8" s="1048">
        <f>IF('ชื่อ-คะแนน'!CF$4="P",'ชื่อ-คะแนน'!CF6,IF('ชื่อ-คะแนน'!CF$4="K","0",IF('ชื่อ-คะแนน'!CF$4="A","0","0")))+IF('ชื่อ-คะแนน'!CG$4="P",'ชื่อ-คะแนน'!CG6,IF('ชื่อ-คะแนน'!CG$4="K","0",IF('ชื่อ-คะแนน'!CG$4="A","0","0")))+IF('ชื่อ-คะแนน'!CH$4="P",'ชื่อ-คะแนน'!CH6,IF('ชื่อ-คะแนน'!CH$4="K","0",IF('ชื่อ-คะแนน'!CH$4="A","0","0")))</f>
        <v>0</v>
      </c>
      <c r="AC8" s="1049">
        <f>IF('ชื่อ-คะแนน'!CF$4="A",'ชื่อ-คะแนน'!CF6,IF('ชื่อ-คะแนน'!CF$4="P","0",IF('ชื่อ-คะแนน'!CF$4="K","0","0")))+IF('ชื่อ-คะแนน'!CG$4="A",'ชื่อ-คะแนน'!CG6,IF('ชื่อ-คะแนน'!CG$4="P","0",IF('ชื่อ-คะแนน'!CG$4="K","0","0")))+IF('ชื่อ-คะแนน'!CH$4="A",'ชื่อ-คะแนน'!CH6,IF('ชื่อ-คะแนน'!CH$4="P","0",IF('ชื่อ-คะแนน'!CH$4="K","0","0")))</f>
        <v>0</v>
      </c>
      <c r="AD8" s="1067">
        <f>IF('ชื่อ-คะแนน'!C6="","",IF(E8="พัก","--",IF(E8="ออก","--",IF(E8="ย้าย","--",(F8+I8+L8+O8+R8+U8+X8+AA8)/2))))</f>
        <v>10</v>
      </c>
      <c r="AE8" s="1068">
        <f>IF('ชื่อ-คะแนน'!C6="","",IF(E8="พัก","--",IF(E8="ออก","--",IF(E8="ย้าย","--",(G8+J8+M8+P8+S8+V8+Y8+AB8)/2))))</f>
        <v>0</v>
      </c>
      <c r="AF8" s="1069">
        <f>IF('ชื่อ-คะแนน'!C6="","",IF(E8="พัก","--",IF(E8="ออก","--",IF(E8="ย้าย","--",(H8+K8+N8+Q8+T8+W8+Z8+AC8)/2))))</f>
        <v>0</v>
      </c>
      <c r="AG8" s="304"/>
    </row>
    <row r="9" spans="1:33" s="5" customFormat="1" ht="18" customHeight="1" x14ac:dyDescent="0.5">
      <c r="A9" s="281"/>
      <c r="B9" s="246">
        <f>'ชื่อ-คะแนน'!A7</f>
        <v>2</v>
      </c>
      <c r="C9" s="429" t="str">
        <f>'ชื่อ-คะแนน'!B7</f>
        <v>12804</v>
      </c>
      <c r="D9" s="336" t="str">
        <f>'ชื่อ-คะแนน'!DB7</f>
        <v>เด็กหญิง กาญจนา  สุวะเลิศ</v>
      </c>
      <c r="E9" s="430" t="str">
        <f>'ชื่อ-คะแนน'!D7</f>
        <v>เรียน</v>
      </c>
      <c r="F9" s="431">
        <f>IF('ชื่อ-คะแนน'!C7="","",IF('ชื่อ-คะแนน'!H$4="K",'ชื่อ-คะแนน'!H7,IF('ชื่อ-คะแนน'!H$4="P","0",IF('ชื่อ-คะแนน'!H$4="A","0","0")))+IF('ชื่อ-คะแนน'!I$4="K",'ชื่อ-คะแนน'!I7,IF('ชื่อ-คะแนน'!I$4="P","0",IF('ชื่อ-คะแนน'!I$4="A","0","0")))+IF('ชื่อ-คะแนน'!J$4="K",'ชื่อ-คะแนน'!J7,IF('ชื่อ-คะแนน'!J$4="P","0",IF('ชื่อ-คะแนน'!J$4="A","0","0")))+IF('ชื่อ-คะแนน'!K$4="K",'ชื่อ-คะแนน'!K7,IF('ชื่อ-คะแนน'!K$4="P","0",IF('ชื่อ-คะแนน'!K$4="A","0","0")))+IF('ชื่อ-คะแนน'!L$4="K",'ชื่อ-คะแนน'!L7,IF('ชื่อ-คะแนน'!L$4="P","0",IF('ชื่อ-คะแนน'!L$4="A","0","0")))+IF('ชื่อ-คะแนน'!M$4="K",'ชื่อ-คะแนน'!M7,IF('ชื่อ-คะแนน'!M$4="P","0",IF('ชื่อ-คะแนน'!M$4="A","0","0")))+IF('ชื่อ-คะแนน'!N$4="K",'ชื่อ-คะแนน'!N7,IF('ชื่อ-คะแนน'!N$4="P","0",IF('ชื่อ-คะแนน'!N$4="A","0","0")))+IF('ชื่อ-คะแนน'!O$4="K",'ชื่อ-คะแนน'!O7,IF('ชื่อ-คะแนน'!O$4="P","0",IF('ชื่อ-คะแนน'!O$4="A","0","0")))+IF('ชื่อ-คะแนน'!P$4="K",'ชื่อ-คะแนน'!P7,IF('ชื่อ-คะแนน'!P$4="P","0",IF('ชื่อ-คะแนน'!P$4="A","0","0"))))</f>
        <v>0</v>
      </c>
      <c r="G9" s="432">
        <f>IF('ชื่อ-คะแนน'!C7="","",IF('ชื่อ-คะแนน'!H$4="P",'ชื่อ-คะแนน'!H7,IF('ชื่อ-คะแนน'!H$4="K","0",IF('ชื่อ-คะแนน'!H$4="A","0","0")))+IF('ชื่อ-คะแนน'!I$4="P",'ชื่อ-คะแนน'!I7,IF('ชื่อ-คะแนน'!I$4="K","0",IF('ชื่อ-คะแนน'!I$4="A","0","0")))+IF('ชื่อ-คะแนน'!J$4="P",'ชื่อ-คะแนน'!J7,IF('ชื่อ-คะแนน'!J$4="K","0",IF('ชื่อ-คะแนน'!J$4="A","0","0")))+IF('ชื่อ-คะแนน'!K$4="P",'ชื่อ-คะแนน'!K7,IF('ชื่อ-คะแนน'!K$4="K","0",IF('ชื่อ-คะแนน'!K$4="A","0","0")))+IF('ชื่อ-คะแนน'!L$4="P",'ชื่อ-คะแนน'!L7,IF('ชื่อ-คะแนน'!L$4="K","0",IF('ชื่อ-คะแนน'!L$4="A","0","0")))+IF('ชื่อ-คะแนน'!M$4="P",'ชื่อ-คะแนน'!M7,IF('ชื่อ-คะแนน'!M$4="K","0",IF('ชื่อ-คะแนน'!M$4="A","0","0")))+IF('ชื่อ-คะแนน'!N$4="P",'ชื่อ-คะแนน'!N7,IF('ชื่อ-คะแนน'!N$4="K","0",IF('ชื่อ-คะแนน'!N$4="A","0","0")))+IF('ชื่อ-คะแนน'!O$4="P",'ชื่อ-คะแนน'!O7,IF('ชื่อ-คะแนน'!O$4="K","0",IF('ชื่อ-คะแนน'!O$4="A","0","0")))+IF('ชื่อ-คะแนน'!P$4="P",'ชื่อ-คะแนน'!P7,IF('ชื่อ-คะแนน'!P$4="K","0",IF('ชื่อ-คะแนน'!P$4="A","0","0"))))</f>
        <v>0</v>
      </c>
      <c r="H9" s="433">
        <f>IF('ชื่อ-คะแนน'!C7="","",IF('ชื่อ-คะแนน'!H$4="A",'ชื่อ-คะแนน'!H7,IF('ชื่อ-คะแนน'!H$4="P","0",IF('ชื่อ-คะแนน'!H$4="K","0","0")))+IF('ชื่อ-คะแนน'!I$4="A",'ชื่อ-คะแนน'!I7,IF('ชื่อ-คะแนน'!I$4="P","0",IF('ชื่อ-คะแนน'!I$4="K","0","0")))+IF('ชื่อ-คะแนน'!J$4="A",'ชื่อ-คะแนน'!J7,IF('ชื่อ-คะแนน'!J$4="P","0",IF('ชื่อ-คะแนน'!J$4="K","0","0")))+IF('ชื่อ-คะแนน'!K$4="A",'ชื่อ-คะแนน'!K7,IF('ชื่อ-คะแนน'!K$4="P","0",IF('ชื่อ-คะแนน'!K$4="K","0","0")))+IF('ชื่อ-คะแนน'!L$4="A",'ชื่อ-คะแนน'!L7,IF('ชื่อ-คะแนน'!L$4="P","0",IF('ชื่อ-คะแนน'!L$4="K","0","0")))+IF('ชื่อ-คะแนน'!M$4="A",'ชื่อ-คะแนน'!M7,IF('ชื่อ-คะแนน'!M$4="P","0",IF('ชื่อ-คะแนน'!M$4="K","0","0")))+IF('ชื่อ-คะแนน'!N$4="A",'ชื่อ-คะแนน'!N7,IF('ชื่อ-คะแนน'!N$4="P","0",IF('ชื่อ-คะแนน'!N$4="K","0","0")))+IF('ชื่อ-คะแนน'!O$4="A",'ชื่อ-คะแนน'!O7,IF('ชื่อ-คะแนน'!O$4="P","0",IF('ชื่อ-คะแนน'!O$4="K","0","0")))+IF('ชื่อ-คะแนน'!P$4="A",'ชื่อ-คะแนน'!P7,IF('ชื่อ-คะแนน'!P$4="P","0",IF('ชื่อ-คะแนน'!P$4="K","0","0"))))</f>
        <v>0</v>
      </c>
      <c r="I9" s="434">
        <f>IF('ชื่อ-คะแนน'!C7="","",IF('ชื่อ-คะแนน'!S$4="K",'ชื่อ-คะแนน'!S7,IF('ชื่อ-คะแนน'!S$4="P","0",IF('ชื่อ-คะแนน'!S$4="A","0","0")))+IF('ชื่อ-คะแนน'!T$4="K",'ชื่อ-คะแนน'!T7,IF('ชื่อ-คะแนน'!T$4="P","0",IF('ชื่อ-คะแนน'!T$4="A","0","0")))+IF('ชื่อ-คะแนน'!U$4="K",'ชื่อ-คะแนน'!U7,IF('ชื่อ-คะแนน'!U$4="P","0",IF('ชื่อ-คะแนน'!U$4="A","0","0")))+IF('ชื่อ-คะแนน'!V$4="K",'ชื่อ-คะแนน'!V7,IF('ชื่อ-คะแนน'!V$4="P","0",IF('ชื่อ-คะแนน'!V$4="A","0","0")))+IF('ชื่อ-คะแนน'!W$4="K",'ชื่อ-คะแนน'!W7,IF('ชื่อ-คะแนน'!W$4="P","0",IF('ชื่อ-คะแนน'!W$4="A","0","0")))+IF('ชื่อ-คะแนน'!X$4="K",'ชื่อ-คะแนน'!X7,IF('ชื่อ-คะแนน'!X$4="P","0",IF('ชื่อ-คะแนน'!X$4="A","0","0"))))</f>
        <v>0</v>
      </c>
      <c r="J9" s="435">
        <f>IF('ชื่อ-คะแนน'!C7="","",IF('ชื่อ-คะแนน'!S$4="P",'ชื่อ-คะแนน'!S7,IF('ชื่อ-คะแนน'!S$4="K","0",IF('ชื่อ-คะแนน'!S$4="A","0","0")))+IF('ชื่อ-คะแนน'!T$4="P",'ชื่อ-คะแนน'!T7,IF('ชื่อ-คะแนน'!T$4="K","0",IF('ชื่อ-คะแนน'!T$4="A","0","0")))+IF('ชื่อ-คะแนน'!U$4="P",'ชื่อ-คะแนน'!U7,IF('ชื่อ-คะแนน'!U$4="K","0",IF('ชื่อ-คะแนน'!U$4="A","0","0")))+IF('ชื่อ-คะแนน'!V$4="P",'ชื่อ-คะแนน'!V7,IF('ชื่อ-คะแนน'!V$4="K","0",IF('ชื่อ-คะแนน'!V$4="A","0","0")))+IF('ชื่อ-คะแนน'!W$4="P",'ชื่อ-คะแนน'!W7,IF('ชื่อ-คะแนน'!W$4="K","0",IF('ชื่อ-คะแนน'!W$4="A","0","0")))+IF('ชื่อ-คะแนน'!X$4="P",'ชื่อ-คะแนน'!X7,IF('ชื่อ-คะแนน'!X$4="K","0",IF('ชื่อ-คะแนน'!X$4="A","0","0"))))</f>
        <v>0</v>
      </c>
      <c r="K9" s="436">
        <f>IF('ชื่อ-คะแนน'!C7="","",IF('ชื่อ-คะแนน'!S$4="A",'ชื่อ-คะแนน'!S7,IF('ชื่อ-คะแนน'!S$4="P","0",IF('ชื่อ-คะแนน'!S$4="K","0","0")))+IF('ชื่อ-คะแนน'!T$4="A",'ชื่อ-คะแนน'!T7,IF('ชื่อ-คะแนน'!T$4="P","0",IF('ชื่อ-คะแนน'!T$4="K","0","0")))+IF('ชื่อ-คะแนน'!U$4="A",'ชื่อ-คะแนน'!U7,IF('ชื่อ-คะแนน'!U$4="P","0",IF('ชื่อ-คะแนน'!U$4="K","0","0")))+IF('ชื่อ-คะแนน'!V$4="A",'ชื่อ-คะแนน'!V7,IF('ชื่อ-คะแนน'!V$4="P","0",IF('ชื่อ-คะแนน'!V$4="K","0","0")))+IF('ชื่อ-คะแนน'!W$4="A",'ชื่อ-คะแนน'!W7,IF('ชื่อ-คะแนน'!W$4="P","0",IF('ชื่อ-คะแนน'!W$4="K","0","0")))+IF('ชื่อ-คะแนน'!X$4="A",'ชื่อ-คะแนน'!X7,IF('ชื่อ-คะแนน'!X$4="P","0",IF('ชื่อ-คะแนน'!X$4="K","0","0"))))</f>
        <v>0</v>
      </c>
      <c r="L9" s="431">
        <f>IF('ชื่อ-คะแนน'!C7="","",IF('ชื่อ-คะแนน'!AC$4="K",'ชื่อ-คะแนน'!AC7,IF('ชื่อ-คะแนน'!AC$4="P","0",IF('ชื่อ-คะแนน'!AC$4="A","0","0")))+IF('ชื่อ-คะแนน'!AD$4="K",'ชื่อ-คะแนน'!AD7,IF('ชื่อ-คะแนน'!AD$4="P","0",IF('ชื่อ-คะแนน'!AD$4="A","0","0")))+IF('ชื่อ-คะแนน'!AE$4="K",'ชื่อ-คะแนน'!AE7,IF('ชื่อ-คะแนน'!AE$4="P","0",IF('ชื่อ-คะแนน'!AE$4="A","0","0")))+IF('ชื่อ-คะแนน'!AF$4="K",'ชื่อ-คะแนน'!AF7,IF('ชื่อ-คะแนน'!AF$4="P","0",IF('ชื่อ-คะแนน'!AF$4="A","0","0")))+IF('ชื่อ-คะแนน'!AG$4="K",'ชื่อ-คะแนน'!AG7,IF('ชื่อ-คะแนน'!AG$4="P","0",IF('ชื่อ-คะแนน'!AG$4="A","0","0")))+IF('ชื่อ-คะแนน'!AH$4="K",'ชื่อ-คะแนน'!AH7,IF('ชื่อ-คะแนน'!AH$4="P","0",IF('ชื่อ-คะแนน'!AH$4="A","0","0")))+IF('ชื่อ-คะแนน'!AI$4="K",'ชื่อ-คะแนน'!AI7,IF('ชื่อ-คะแนน'!AI$4="P","0",IF('ชื่อ-คะแนน'!AI$4="A","0","0")))+IF('ชื่อ-คะแนน'!AJ$4="K",'ชื่อ-คะแนน'!AJ7,IF('ชื่อ-คะแนน'!AJ$4="P","0",IF('ชื่อ-คะแนน'!AJ$4="A","0","0")))+IF('ชื่อ-คะแนน'!AK$4="K",'ชื่อ-คะแนน'!AK7,IF('ชื่อ-คะแนน'!AK$4="P","0",IF('ชื่อ-คะแนน'!AK$4="A","0","0"))))</f>
        <v>0</v>
      </c>
      <c r="M9" s="432">
        <f>IF('ชื่อ-คะแนน'!C7="","",IF('ชื่อ-คะแนน'!AC$4="P",'ชื่อ-คะแนน'!AC7,IF('ชื่อ-คะแนน'!AC$4="K","0",IF('ชื่อ-คะแนน'!AC$4="A","0","0")))+IF('ชื่อ-คะแนน'!AD$4="P",'ชื่อ-คะแนน'!AD7,IF('ชื่อ-คะแนน'!AD$4="K","0",IF('ชื่อ-คะแนน'!AD$4="A","0","0")))+IF('ชื่อ-คะแนน'!AE$4="P",'ชื่อ-คะแนน'!AE7,IF('ชื่อ-คะแนน'!AE$4="K","0",IF('ชื่อ-คะแนน'!AE$4="A","0","0")))+IF('ชื่อ-คะแนน'!AF$4="P",'ชื่อ-คะแนน'!AF7,IF('ชื่อ-คะแนน'!AF$4="K","0",IF('ชื่อ-คะแนน'!AF$4="A","0","0")))+IF('ชื่อ-คะแนน'!AG$4="P",'ชื่อ-คะแนน'!AG7,IF('ชื่อ-คะแนน'!AG$4="K","0",IF('ชื่อ-คะแนน'!AG$4="A","0","0")))+IF('ชื่อ-คะแนน'!AH$4="P",'ชื่อ-คะแนน'!AH7,IF('ชื่อ-คะแนน'!AH$4="K","0",IF('ชื่อ-คะแนน'!AH$4="A","0","0")))+IF('ชื่อ-คะแนน'!AI$4="P",'ชื่อ-คะแนน'!AI7,IF('ชื่อ-คะแนน'!AI$4="K","0",IF('ชื่อ-คะแนน'!AI$4="A","0","0")))+IF('ชื่อ-คะแนน'!AJ$4="P",'ชื่อ-คะแนน'!AJ7,IF('ชื่อ-คะแนน'!AJ$4="K","0",IF('ชื่อ-คะแนน'!AJ$4="A","0","0")))+IF('ชื่อ-คะแนน'!AK$4="P",'ชื่อ-คะแนน'!AK7,IF('ชื่อ-คะแนน'!AK$4="K","0",IF('ชื่อ-คะแนน'!AK$4="A","0","0"))))</f>
        <v>0</v>
      </c>
      <c r="N9" s="433">
        <f>IF('ชื่อ-คะแนน'!C7="","",IF('ชื่อ-คะแนน'!AC$4="A",'ชื่อ-คะแนน'!AC7,IF('ชื่อ-คะแนน'!AC$4="P","0",IF('ชื่อ-คะแนน'!AC$4="K","0","0")))+IF('ชื่อ-คะแนน'!AD$4="A",'ชื่อ-คะแนน'!AD7,IF('ชื่อ-คะแนน'!AD$4="P","0",IF('ชื่อ-คะแนน'!AD$4="K","0","0")))+IF('ชื่อ-คะแนน'!AE$4="A",'ชื่อ-คะแนน'!AE7,IF('ชื่อ-คะแนน'!AE$4="P","0",IF('ชื่อ-คะแนน'!AE$4="K","0","0")))+IF('ชื่อ-คะแนน'!AF$4="A",'ชื่อ-คะแนน'!AF7,IF('ชื่อ-คะแนน'!AF$4="P","0",IF('ชื่อ-คะแนน'!AF$4="K","0","0")))+IF('ชื่อ-คะแนน'!AG$4="A",'ชื่อ-คะแนน'!AG7,IF('ชื่อ-คะแนน'!AG$4="P","0",IF('ชื่อ-คะแนน'!AG$4="K","0","0")))+IF('ชื่อ-คะแนน'!AH$4="A",'ชื่อ-คะแนน'!AH7,IF('ชื่อ-คะแนน'!AH$4="P","0",IF('ชื่อ-คะแนน'!AH$4="K","0","0")))+IF('ชื่อ-คะแนน'!AI$4="A",'ชื่อ-คะแนน'!AI7,IF('ชื่อ-คะแนน'!AI$4="P","0",IF('ชื่อ-คะแนน'!AI$4="K","0","0")))+IF('ชื่อ-คะแนน'!AJ$4="A",'ชื่อ-คะแนน'!AJ7,IF('ชื่อ-คะแนน'!AJ$4="P","0",IF('ชื่อ-คะแนน'!AJ$4="K","0","0")))+IF('ชื่อ-คะแนน'!AK$4="A",'ชื่อ-คะแนน'!AK7,IF('ชื่อ-คะแนน'!AK$4="P","0",IF('ชื่อ-คะแนน'!AK$4="K","0","0"))))</f>
        <v>0</v>
      </c>
      <c r="O9" s="434">
        <f>IF('ชื่อ-คะแนน'!C7="","",IF('ชื่อ-คะแนน'!AN$4="K",'ชื่อ-คะแนน'!AN7,IF('ชื่อ-คะแนน'!AN$4="P","0",IF('ชื่อ-คะแนน'!AN$4="A","0","0")))+IF('ชื่อ-คะแนน'!AO$4="K",'ชื่อ-คะแนน'!AO7,IF('ชื่อ-คะแนน'!AO$4="P","0",IF('ชื่อ-คะแนน'!AO$4="A","0","0")))+IF('ชื่อ-คะแนน'!AP$4="K",'ชื่อ-คะแนน'!AP7,IF('ชื่อ-คะแนน'!AP$4="P","0",IF('ชื่อ-คะแนน'!AP$4="A","0","0")))+IF('ชื่อ-คะแนน'!AQ$4="K",'ชื่อ-คะแนน'!AQ7,IF('ชื่อ-คะแนน'!AQ$4="P","0",IF('ชื่อ-คะแนน'!AQ$4="A","0","0")))+IF('ชื่อ-คะแนน'!AR$4="K",'ชื่อ-คะแนน'!AR7,IF('ชื่อ-คะแนน'!AR$4="P","0",IF('ชื่อ-คะแนน'!AR$4="A","0","0")))+IF('ชื่อ-คะแนน'!AS$4="K",'ชื่อ-คะแนน'!AS7,IF('ชื่อ-คะแนน'!AS$4="P","0",IF('ชื่อ-คะแนน'!AS$4="A","0","0"))))</f>
        <v>10</v>
      </c>
      <c r="P9" s="435">
        <f>IF('ชื่อ-คะแนน'!C7="","",IF('ชื่อ-คะแนน'!AN$4="P",'ชื่อ-คะแนน'!AN7,IF('ชื่อ-คะแนน'!AN$4="K","0",IF('ชื่อ-คะแนน'!AN$4="A","0","0")))+IF('ชื่อ-คะแนน'!AO$4="P",'ชื่อ-คะแนน'!AO7,IF('ชื่อ-คะแนน'!AO$4="K","0",IF('ชื่อ-คะแนน'!AO$4="A","0","0")))+IF('ชื่อ-คะแนน'!AP$4="P",'ชื่อ-คะแนน'!AP7,IF('ชื่อ-คะแนน'!AP$4="K","0",IF('ชื่อ-คะแนน'!AP$4="A","0","0")))+IF('ชื่อ-คะแนน'!AQ$4="P",'ชื่อ-คะแนน'!AQ7,IF('ชื่อ-คะแนน'!AQ$4="K","0",IF('ชื่อ-คะแนน'!AQ$4="A","0","0")))+IF('ชื่อ-คะแนน'!AR$4="P",'ชื่อ-คะแนน'!AR7,IF('ชื่อ-คะแนน'!AR$4="K","0",IF('ชื่อ-คะแนน'!AR$4="A","0","0")))+IF('ชื่อ-คะแนน'!AS$4="P",'ชื่อ-คะแนน'!AS7,IF('ชื่อ-คะแนน'!AS$4="K","0",IF('ชื่อ-คะแนน'!AS$4="A","0","0"))))</f>
        <v>0</v>
      </c>
      <c r="Q9" s="436">
        <f>IF('ชื่อ-คะแนน'!C7="","",IF('ชื่อ-คะแนน'!AN$4="A",'ชื่อ-คะแนน'!AN7,IF('ชื่อ-คะแนน'!AN$4="P","0",IF('ชื่อ-คะแนน'!AN$4="K","0","0")))+IF('ชื่อ-คะแนน'!AO$4="A",'ชื่อ-คะแนน'!AO7,IF('ชื่อ-คะแนน'!AO$4="P","0",IF('ชื่อ-คะแนน'!AO$4="K","0","0")))+IF('ชื่อ-คะแนน'!AP$4="A",'ชื่อ-คะแนน'!AP7,IF('ชื่อ-คะแนน'!AP$4="P","0",IF('ชื่อ-คะแนน'!AP$4="K","0","0")))+IF('ชื่อ-คะแนน'!AQ$4="A",'ชื่อ-คะแนน'!AQ7,IF('ชื่อ-คะแนน'!AQ$4="P","0",IF('ชื่อ-คะแนน'!AQ$4="K","0","0")))+IF('ชื่อ-คะแนน'!AR$4="A",'ชื่อ-คะแนน'!AR7,IF('ชื่อ-คะแนน'!AR$4="P","0",IF('ชื่อ-คะแนน'!AR$4="K","0","0")))+IF('ชื่อ-คะแนน'!AS$4="A",'ชื่อ-คะแนน'!AS7,IF('ชื่อ-คะแนน'!AS$4="P","0",IF('ชื่อ-คะแนน'!AS$4="K","0","0"))))</f>
        <v>0</v>
      </c>
      <c r="R9" s="1051">
        <f>IF('ชื่อ-คะแนน'!C7="","",IF('ชื่อ-คะแนน'!BA$4="K",'ชื่อ-คะแนน'!BA7,IF('ชื่อ-คะแนน'!BA$4="P","0",IF('ชื่อ-คะแนน'!BA$4="A","0","0")))+IF('ชื่อ-คะแนน'!BB$4="K",'ชื่อ-คะแนน'!BB7,IF('ชื่อ-คะแนน'!BB$4="P","0",IF('ชื่อ-คะแนน'!BB$4="A","0","0")))+IF('ชื่อ-คะแนน'!BC$4="K",'ชื่อ-คะแนน'!BC7,IF('ชื่อ-คะแนน'!BC$4="P","0",IF('ชื่อ-คะแนน'!BC$4="A","0","0")))+IF('ชื่อ-คะแนน'!BD$4="K",'ชื่อ-คะแนน'!BD7,IF('ชื่อ-คะแนน'!BD$4="P","0",IF('ชื่อ-คะแนน'!BD$4="A","0","0")))+IF('ชื่อ-คะแนน'!BE$4="K",'ชื่อ-คะแนน'!BE7,IF('ชื่อ-คะแนน'!BE$4="P","0",IF('ชื่อ-คะแนน'!BE$4="A","0","0")))+IF('ชื่อ-คะแนน'!BF$4="K",'ชื่อ-คะแนน'!BF7,IF('ชื่อ-คะแนน'!BF$4="P","0",IF('ชื่อ-คะแนน'!BF$4="A","0","0")))+IF('ชื่อ-คะแนน'!BG$4="K",'ชื่อ-คะแนน'!BG7,IF('ชื่อ-คะแนน'!BG$4="P","0",IF('ชื่อ-คะแนน'!BG$4="A","0","0")))+IF('ชื่อ-คะแนน'!BH$4="K",'ชื่อ-คะแนน'!BH7,IF('ชื่อ-คะแนน'!BH$4="P","0",IF('ชื่อ-คะแนน'!BH$4="A","0","0"))))</f>
        <v>0</v>
      </c>
      <c r="S9" s="1052">
        <f>IF('ชื่อ-คะแนน'!C7="","",IF('ชื่อ-คะแนน'!BA$4="P",'ชื่อ-คะแนน'!BA7,IF('ชื่อ-คะแนน'!BA$4="K","0",IF('ชื่อ-คะแนน'!BA$4="A","0","0")))+IF('ชื่อ-คะแนน'!BB$4="P",'ชื่อ-คะแนน'!BB7,IF('ชื่อ-คะแนน'!BB$4="K","0",IF('ชื่อ-คะแนน'!BB$4="A","0","0")))+IF('ชื่อ-คะแนน'!BC$4="P",'ชื่อ-คะแนน'!BC7,IF('ชื่อ-คะแนน'!BC$4="K","0",IF('ชื่อ-คะแนน'!BC$4="A","0","0")))+IF('ชื่อ-คะแนน'!BD$4="P",'ชื่อ-คะแนน'!BD7,IF('ชื่อ-คะแนน'!BD$4="K","0",IF('ชื่อ-คะแนน'!BD$4="A","0","0")))+IF('ชื่อ-คะแนน'!BE$4="P",'ชื่อ-คะแนน'!BE7,IF('ชื่อ-คะแนน'!BE$4="K","0",IF('ชื่อ-คะแนน'!BE$4="A","0","0")))+IF('ชื่อ-คะแนน'!BF$4="P",'ชื่อ-คะแนน'!BF7,IF('ชื่อ-คะแนน'!BF$4="K","0",IF('ชื่อ-คะแนน'!BF$4="A","0","0")))+IF('ชื่อ-คะแนน'!BG$4="P",'ชื่อ-คะแนน'!BG7,IF('ชื่อ-คะแนน'!BG$4="K","0",IF('ชื่อ-คะแนน'!BG$4="A","0","0")))+IF('ชื่อ-คะแนน'!BH$4="P",'ชื่อ-คะแนน'!BH7,IF('ชื่อ-คะแนน'!BH$4="K","0",IF('ชื่อ-คะแนน'!BH$4="A","0","0"))))</f>
        <v>0</v>
      </c>
      <c r="T9" s="1070">
        <f>IF('ชื่อ-คะแนน'!C7="","",IF('ชื่อ-คะแนน'!BA$4="A",'ชื่อ-คะแนน'!BA7,IF('ชื่อ-คะแนน'!BA$4="P","0",IF('ชื่อ-คะแนน'!BA$4="K","0","0")))+IF('ชื่อ-คะแนน'!BB$4="A",'ชื่อ-คะแนน'!BB7,IF('ชื่อ-คะแนน'!BB$4="P","0",IF('ชื่อ-คะแนน'!BB$4="K","0","0")))+IF('ชื่อ-คะแนน'!BC$4="A",'ชื่อ-คะแนน'!BC7,IF('ชื่อ-คะแนน'!BC$4="P","0",IF('ชื่อ-คะแนน'!BC$4="K","0","0")))+IF('ชื่อ-คะแนน'!BD$4="A",'ชื่อ-คะแนน'!BD7,IF('ชื่อ-คะแนน'!BD$4="P","0",IF('ชื่อ-คะแนน'!BD$4="K","0","0")))+IF('ชื่อ-คะแนน'!BE$4="A",'ชื่อ-คะแนน'!BE7,IF('ชื่อ-คะแนน'!BE$4="P","0",IF('ชื่อ-คะแนน'!BE$4="K","0","0")))+IF('ชื่อ-คะแนน'!BF$4="A",'ชื่อ-คะแนน'!BF7,IF('ชื่อ-คะแนน'!BF$4="P","0",IF('ชื่อ-คะแนน'!BF$4="K","0","0")))+IF('ชื่อ-คะแนน'!BG$4="A",'ชื่อ-คะแนน'!BG7,IF('ชื่อ-คะแนน'!BG$4="P","0",IF('ชื่อ-คะแนน'!BG$4="K","0","0")))+IF('ชื่อ-คะแนน'!BH$4="A",'ชื่อ-คะแนน'!BH7,IF('ชื่อ-คะแนน'!BH$4="P","0",IF('ชื่อ-คะแนน'!BH$4="K","0","0"))))</f>
        <v>0</v>
      </c>
      <c r="U9" s="1053">
        <f>IF('ชื่อ-คะแนน'!C7="","",IF('ชื่อ-คะแนน'!BK$4="K",'ชื่อ-คะแนน'!BK7,IF('ชื่อ-คะแนน'!BK$4="P","0",IF('ชื่อ-คะแนน'!BK$4="A","0","0")))+IF('ชื่อ-คะแนน'!BL$4="K",'ชื่อ-คะแนน'!BL7,IF('ชื่อ-คะแนน'!BL$4="P","0",IF('ชื่อ-คะแนน'!BL$4="A","0","0")))+IF('ชื่อ-คะแนน'!BM$4="K",'ชื่อ-คะแนน'!BM7,IF('ชื่อ-คะแนน'!BM$4="P","0",IF('ชื่อ-คะแนน'!BM$4="A","0","0")))+IF('ชื่อ-คะแนน'!BN$4="K",'ชื่อ-คะแนน'!BN7,IF('ชื่อ-คะแนน'!BN$4="P","0",IF('ชื่อ-คะแนน'!BN$4="A","0","0")))+IF('ชื่อ-คะแนน'!BO$4="K",'ชื่อ-คะแนน'!BO7,IF('ชื่อ-คะแนน'!BO$4="P","0",IF('ชื่อ-คะแนน'!BO$4="A","0","0")))+IF('ชื่อ-คะแนน'!BP$4="K",'ชื่อ-คะแนน'!BP7,IF('ชื่อ-คะแนน'!BP$4="P","0",IF('ชื่อ-คะแนน'!BP$4="A","0","0"))))</f>
        <v>0</v>
      </c>
      <c r="V9" s="1054">
        <f>IF('ชื่อ-คะแนน'!C7="","",IF('ชื่อ-คะแนน'!BK$4="P",'ชื่อ-คะแนน'!BK7,IF('ชื่อ-คะแนน'!BK$4="K","0",IF('ชื่อ-คะแนน'!BK$4="A","0","0")))+IF('ชื่อ-คะแนน'!BL$4="P",'ชื่อ-คะแนน'!BL7,IF('ชื่อ-คะแนน'!BL$4="K","0",IF('ชื่อ-คะแนน'!BL$4="A","0","0")))+IF('ชื่อ-คะแนน'!BM$4="P",'ชื่อ-คะแนน'!BM7,IF('ชื่อ-คะแนน'!BM$4="K","0",IF('ชื่อ-คะแนน'!BM$4="A","0","0")))+IF('ชื่อ-คะแนน'!BN$4="P",'ชื่อ-คะแนน'!BN7,IF('ชื่อ-คะแนน'!BN$4="K","0",IF('ชื่อ-คะแนน'!BN$4="A","0","0")))+IF('ชื่อ-คะแนน'!BO$4="P",'ชื่อ-คะแนน'!BO7,IF('ชื่อ-คะแนน'!BO$4="K","0",IF('ชื่อ-คะแนน'!BO$4="A","0","0")))+IF('ชื่อ-คะแนน'!BP$4="P",'ชื่อ-คะแนน'!BP7,IF('ชื่อ-คะแนน'!BP$4="K","0",IF('ชื่อ-คะแนน'!BP$4="A","0","0"))))</f>
        <v>0</v>
      </c>
      <c r="W9" s="1055">
        <f>IF('ชื่อ-คะแนน'!C7="","",IF('ชื่อ-คะแนน'!BK$4="A",'ชื่อ-คะแนน'!BK7,IF('ชื่อ-คะแนน'!BK$4="P","0",IF('ชื่อ-คะแนน'!BK$4="K","0","0")))+IF('ชื่อ-คะแนน'!BL$4="A",'ชื่อ-คะแนน'!BL7,IF('ชื่อ-คะแนน'!BL$4="P","0",IF('ชื่อ-คะแนน'!BL$4="K","0","0")))+IF('ชื่อ-คะแนน'!BM$4="A",'ชื่อ-คะแนน'!BM7,IF('ชื่อ-คะแนน'!BM$4="P","0",IF('ชื่อ-คะแนน'!BM$4="K","0","0")))+IF('ชื่อ-คะแนน'!BN$4="A",'ชื่อ-คะแนน'!BN7,IF('ชื่อ-คะแนน'!BN$4="P","0",IF('ชื่อ-คะแนน'!BN$4="K","0","0")))+IF('ชื่อ-คะแนน'!BO$4="A",'ชื่อ-คะแนน'!BO7,IF('ชื่อ-คะแนน'!BO$4="P","0",IF('ชื่อ-คะแนน'!BO$4="K","0","0")))+IF('ชื่อ-คะแนน'!BP$4="A",'ชื่อ-คะแนน'!BP7,IF('ชื่อ-คะแนน'!BP$4="P","0",IF('ชื่อ-คะแนน'!BP$4="K","0","0"))))</f>
        <v>0</v>
      </c>
      <c r="X9" s="1051">
        <f>IF('ชื่อ-คะแนน'!C7="","",IF('ชื่อ-คะแนน'!BU$4="K",'ชื่อ-คะแนน'!BU7,IF('ชื่อ-คะแนน'!BU$4="P","0",IF('ชื่อ-คะแนน'!BU$4="A","0","0")))+IF('ชื่อ-คะแนน'!BV$4="K",'ชื่อ-คะแนน'!BV7,IF('ชื่อ-คะแนน'!BV$4="P","0",IF('ชื่อ-คะแนน'!BV$4="A","0","0")))+IF('ชื่อ-คะแนน'!BW$4="K",'ชื่อ-คะแนน'!BW7,IF('ชื่อ-คะแนน'!BW$4="P","0",IF('ชื่อ-คะแนน'!BW$4="A","0","0")))+IF('ชื่อ-คะแนน'!BX$4="K",'ชื่อ-คะแนน'!BX7,IF('ชื่อ-คะแนน'!BX$4="P","0",IF('ชื่อ-คะแนน'!BX$4="A","0","0")))+IF('ชื่อ-คะแนน'!BY$4="K",'ชื่อ-คะแนน'!BY7,IF('ชื่อ-คะแนน'!BY$4="P","0",IF('ชื่อ-คะแนน'!BY$4="A","0","0")))+IF('ชื่อ-คะแนน'!BZ$4="K",'ชื่อ-คะแนน'!BZ7,IF('ชื่อ-คะแนน'!BZ$4="P","0",IF('ชื่อ-คะแนน'!BZ$4="A","0","0")))+IF('ชื่อ-คะแนน'!CA$4="K",'ชื่อ-คะแนน'!CA7,IF('ชื่อ-คะแนน'!CA$4="P","0",IF('ชื่อ-คะแนน'!CA$4="A","0","0")))+IF('ชื่อ-คะแนน'!CB$4="K",'ชื่อ-คะแนน'!CB7,IF('ชื่อ-คะแนน'!CB$4="P","0",IF('ชื่อ-คะแนน'!CB$4="A","0","0"))))</f>
        <v>0</v>
      </c>
      <c r="Y9" s="1052">
        <f>IF('ชื่อ-คะแนน'!C7="","",IF('ชื่อ-คะแนน'!BU$4="P",'ชื่อ-คะแนน'!BU7,IF('ชื่อ-คะแนน'!BU$4="K","0",IF('ชื่อ-คะแนน'!BU$4="A","0","0")))+IF('ชื่อ-คะแนน'!BV$4="P",'ชื่อ-คะแนน'!BV7,IF('ชื่อ-คะแนน'!BV$4="K","0",IF('ชื่อ-คะแนน'!BV$4="A","0","0")))+IF('ชื่อ-คะแนน'!BW$4="P",'ชื่อ-คะแนน'!BW7,IF('ชื่อ-คะแนน'!BW$4="K","0",IF('ชื่อ-คะแนน'!BW$4="A","0","0")))+IF('ชื่อ-คะแนน'!BX$4="P",'ชื่อ-คะแนน'!BX7,IF('ชื่อ-คะแนน'!BX$4="K","0",IF('ชื่อ-คะแนน'!BX$4="A","0","0")))+IF('ชื่อ-คะแนน'!BY$4="P",'ชื่อ-คะแนน'!BY7,IF('ชื่อ-คะแนน'!BY$4="K","0",IF('ชื่อ-คะแนน'!BY$4="A","0","0")))+IF('ชื่อ-คะแนน'!BZ$4="P",'ชื่อ-คะแนน'!BZ7,IF('ชื่อ-คะแนน'!BZ$4="K","0",IF('ชื่อ-คะแนน'!BZ$4="A","0","0")))+IF('ชื่อ-คะแนน'!CA$4="P",'ชื่อ-คะแนน'!CA7,IF('ชื่อ-คะแนน'!CA$4="K","0",IF('ชื่อ-คะแนน'!CA$4="A","0","0")))+IF('ชื่อ-คะแนน'!CB$4="P",'ชื่อ-คะแนน'!CB7,IF('ชื่อ-คะแนน'!CB$4="K","0",IF('ชื่อ-คะแนน'!CB$4="A","0","0"))))</f>
        <v>0</v>
      </c>
      <c r="Z9" s="1070">
        <f>IF('ชื่อ-คะแนน'!C7="","",IF('ชื่อ-คะแนน'!BU$4="A",'ชื่อ-คะแนน'!BU7,IF('ชื่อ-คะแนน'!BU$4="P","0",IF('ชื่อ-คะแนน'!BU$4="K","0","0")))+IF('ชื่อ-คะแนน'!BV$4="A",'ชื่อ-คะแนน'!BV7,IF('ชื่อ-คะแนน'!BV$4="P","0",IF('ชื่อ-คะแนน'!BV$4="K","0","0")))+IF('ชื่อ-คะแนน'!BW$4="A",'ชื่อ-คะแนน'!BW7,IF('ชื่อ-คะแนน'!BW$4="P","0",IF('ชื่อ-คะแนน'!BW$4="K","0","0")))+IF('ชื่อ-คะแนน'!BX$4="A",'ชื่อ-คะแนน'!BX7,IF('ชื่อ-คะแนน'!BX$4="P","0",IF('ชื่อ-คะแนน'!BX$4="K","0","0")))+IF('ชื่อ-คะแนน'!BY$4="A",'ชื่อ-คะแนน'!BY7,IF('ชื่อ-คะแนน'!BY$4="P","0",IF('ชื่อ-คะแนน'!BY$4="K","0","0")))+IF('ชื่อ-คะแนน'!BZ$4="A",'ชื่อ-คะแนน'!BZ7,IF('ชื่อ-คะแนน'!BZ$4="P","0",IF('ชื่อ-คะแนน'!BZ$4="K","0","0")))+IF('ชื่อ-คะแนน'!CA$4="A",'ชื่อ-คะแนน'!CA7,IF('ชื่อ-คะแนน'!CA$4="P","0",IF('ชื่อ-คะแนน'!CA$4="K","0","0")))+IF('ชื่อ-คะแนน'!CB$4="A",'ชื่อ-คะแนน'!CB7,IF('ชื่อ-คะแนน'!CB$4="P","0",IF('ชื่อ-คะแนน'!CB$4="K","0","0"))))</f>
        <v>0</v>
      </c>
      <c r="AA9" s="1053">
        <f>IF('ชื่อ-คะแนน'!CF$4="K",'ชื่อ-คะแนน'!CF7,IF('ชื่อ-คะแนน'!CF$4="P","0",IF('ชื่อ-คะแนน'!CF$4="A","0","0")))+IF('ชื่อ-คะแนน'!CG$4="K",'ชื่อ-คะแนน'!CG7,IF('ชื่อ-คะแนน'!CG$4="P","0",IF('ชื่อ-คะแนน'!CG$4="A","0","0")))+IF('ชื่อ-คะแนน'!CH$4="K",'ชื่อ-คะแนน'!CH7,IF('ชื่อ-คะแนน'!CH$4="P","0",IF('ชื่อ-คะแนน'!CH$4="A","0","0")))</f>
        <v>0</v>
      </c>
      <c r="AB9" s="1054">
        <f>IF('ชื่อ-คะแนน'!CF$4="P",'ชื่อ-คะแนน'!CF7,IF('ชื่อ-คะแนน'!CF$4="K","0",IF('ชื่อ-คะแนน'!CF$4="A","0","0")))+IF('ชื่อ-คะแนน'!CG$4="P",'ชื่อ-คะแนน'!CG7,IF('ชื่อ-คะแนน'!CG$4="K","0",IF('ชื่อ-คะแนน'!CG$4="A","0","0")))+IF('ชื่อ-คะแนน'!CH$4="P",'ชื่อ-คะแนน'!CH7,IF('ชื่อ-คะแนน'!CH$4="K","0",IF('ชื่อ-คะแนน'!CH$4="A","0","0")))</f>
        <v>0</v>
      </c>
      <c r="AC9" s="1055">
        <f>IF('ชื่อ-คะแนน'!CF$4="A",'ชื่อ-คะแนน'!CF7,IF('ชื่อ-คะแนน'!CF$4="P","0",IF('ชื่อ-คะแนน'!CF$4="K","0","0")))+IF('ชื่อ-คะแนน'!CG$4="A",'ชื่อ-คะแนน'!CG7,IF('ชื่อ-คะแนน'!CG$4="P","0",IF('ชื่อ-คะแนน'!CG$4="K","0","0")))+IF('ชื่อ-คะแนน'!CH$4="A",'ชื่อ-คะแนน'!CH7,IF('ชื่อ-คะแนน'!CH$4="P","0",IF('ชื่อ-คะแนน'!CH$4="K","0","0")))</f>
        <v>0</v>
      </c>
      <c r="AD9" s="1071">
        <f>IF('ชื่อ-คะแนน'!C7="","",IF(E9="พัก","--",IF(E9="ออก","--",IF(E9="ย้าย","--",(F9+I9+L9+O9+R9+U9+X9+AA9)/2))))</f>
        <v>5</v>
      </c>
      <c r="AE9" s="1056">
        <f>IF('ชื่อ-คะแนน'!C7="","",IF(E9="พัก","--",IF(E9="ออก","--",IF(E9="ย้าย","--",(G9+J9+M9+P9+S9+V9+Y9+AB9)/2))))</f>
        <v>0</v>
      </c>
      <c r="AF9" s="1057">
        <f>IF('ชื่อ-คะแนน'!C7="","",IF(E9="พัก","--",IF(E9="ออก","--",IF(E9="ย้าย","--",(H9+K9+N9+Q9+T9+W9+Z9+AC9)/2))))</f>
        <v>0</v>
      </c>
      <c r="AG9" s="305"/>
    </row>
    <row r="10" spans="1:33" s="5" customFormat="1" ht="18" customHeight="1" x14ac:dyDescent="0.5">
      <c r="A10" s="281"/>
      <c r="B10" s="246">
        <f>'ชื่อ-คะแนน'!A8</f>
        <v>3</v>
      </c>
      <c r="C10" s="429" t="str">
        <f>'ชื่อ-คะแนน'!B8</f>
        <v>12805</v>
      </c>
      <c r="D10" s="336" t="str">
        <f>'ชื่อ-คะแนน'!DB8</f>
        <v>เด็กหญิง จิตราภรณ์  แก่นยงค์</v>
      </c>
      <c r="E10" s="430" t="str">
        <f>'ชื่อ-คะแนน'!D8</f>
        <v>เรียน</v>
      </c>
      <c r="F10" s="431">
        <f>IF('ชื่อ-คะแนน'!C8="","",IF('ชื่อ-คะแนน'!H$4="K",'ชื่อ-คะแนน'!H8,IF('ชื่อ-คะแนน'!H$4="P","0",IF('ชื่อ-คะแนน'!H$4="A","0","0")))+IF('ชื่อ-คะแนน'!I$4="K",'ชื่อ-คะแนน'!I8,IF('ชื่อ-คะแนน'!I$4="P","0",IF('ชื่อ-คะแนน'!I$4="A","0","0")))+IF('ชื่อ-คะแนน'!J$4="K",'ชื่อ-คะแนน'!J8,IF('ชื่อ-คะแนน'!J$4="P","0",IF('ชื่อ-คะแนน'!J$4="A","0","0")))+IF('ชื่อ-คะแนน'!K$4="K",'ชื่อ-คะแนน'!K8,IF('ชื่อ-คะแนน'!K$4="P","0",IF('ชื่อ-คะแนน'!K$4="A","0","0")))+IF('ชื่อ-คะแนน'!L$4="K",'ชื่อ-คะแนน'!L8,IF('ชื่อ-คะแนน'!L$4="P","0",IF('ชื่อ-คะแนน'!L$4="A","0","0")))+IF('ชื่อ-คะแนน'!M$4="K",'ชื่อ-คะแนน'!M8,IF('ชื่อ-คะแนน'!M$4="P","0",IF('ชื่อ-คะแนน'!M$4="A","0","0")))+IF('ชื่อ-คะแนน'!N$4="K",'ชื่อ-คะแนน'!N8,IF('ชื่อ-คะแนน'!N$4="P","0",IF('ชื่อ-คะแนน'!N$4="A","0","0")))+IF('ชื่อ-คะแนน'!O$4="K",'ชื่อ-คะแนน'!O8,IF('ชื่อ-คะแนน'!O$4="P","0",IF('ชื่อ-คะแนน'!O$4="A","0","0")))+IF('ชื่อ-คะแนน'!P$4="K",'ชื่อ-คะแนน'!P8,IF('ชื่อ-คะแนน'!P$4="P","0",IF('ชื่อ-คะแนน'!P$4="A","0","0"))))</f>
        <v>0</v>
      </c>
      <c r="G10" s="432">
        <f>IF('ชื่อ-คะแนน'!C8="","",IF('ชื่อ-คะแนน'!H$4="P",'ชื่อ-คะแนน'!H8,IF('ชื่อ-คะแนน'!H$4="K","0",IF('ชื่อ-คะแนน'!H$4="A","0","0")))+IF('ชื่อ-คะแนน'!I$4="P",'ชื่อ-คะแนน'!I8,IF('ชื่อ-คะแนน'!I$4="K","0",IF('ชื่อ-คะแนน'!I$4="A","0","0")))+IF('ชื่อ-คะแนน'!J$4="P",'ชื่อ-คะแนน'!J8,IF('ชื่อ-คะแนน'!J$4="K","0",IF('ชื่อ-คะแนน'!J$4="A","0","0")))+IF('ชื่อ-คะแนน'!K$4="P",'ชื่อ-คะแนน'!K8,IF('ชื่อ-คะแนน'!K$4="K","0",IF('ชื่อ-คะแนน'!K$4="A","0","0")))+IF('ชื่อ-คะแนน'!L$4="P",'ชื่อ-คะแนน'!L8,IF('ชื่อ-คะแนน'!L$4="K","0",IF('ชื่อ-คะแนน'!L$4="A","0","0")))+IF('ชื่อ-คะแนน'!M$4="P",'ชื่อ-คะแนน'!M8,IF('ชื่อ-คะแนน'!M$4="K","0",IF('ชื่อ-คะแนน'!M$4="A","0","0")))+IF('ชื่อ-คะแนน'!N$4="P",'ชื่อ-คะแนน'!N8,IF('ชื่อ-คะแนน'!N$4="K","0",IF('ชื่อ-คะแนน'!N$4="A","0","0")))+IF('ชื่อ-คะแนน'!O$4="P",'ชื่อ-คะแนน'!O8,IF('ชื่อ-คะแนน'!O$4="K","0",IF('ชื่อ-คะแนน'!O$4="A","0","0")))+IF('ชื่อ-คะแนน'!P$4="P",'ชื่อ-คะแนน'!P8,IF('ชื่อ-คะแนน'!P$4="K","0",IF('ชื่อ-คะแนน'!P$4="A","0","0"))))</f>
        <v>0</v>
      </c>
      <c r="H10" s="433">
        <f>IF('ชื่อ-คะแนน'!C8="","",IF('ชื่อ-คะแนน'!H$4="A",'ชื่อ-คะแนน'!H8,IF('ชื่อ-คะแนน'!H$4="P","0",IF('ชื่อ-คะแนน'!H$4="K","0","0")))+IF('ชื่อ-คะแนน'!I$4="A",'ชื่อ-คะแนน'!I8,IF('ชื่อ-คะแนน'!I$4="P","0",IF('ชื่อ-คะแนน'!I$4="K","0","0")))+IF('ชื่อ-คะแนน'!J$4="A",'ชื่อ-คะแนน'!J8,IF('ชื่อ-คะแนน'!J$4="P","0",IF('ชื่อ-คะแนน'!J$4="K","0","0")))+IF('ชื่อ-คะแนน'!K$4="A",'ชื่อ-คะแนน'!K8,IF('ชื่อ-คะแนน'!K$4="P","0",IF('ชื่อ-คะแนน'!K$4="K","0","0")))+IF('ชื่อ-คะแนน'!L$4="A",'ชื่อ-คะแนน'!L8,IF('ชื่อ-คะแนน'!L$4="P","0",IF('ชื่อ-คะแนน'!L$4="K","0","0")))+IF('ชื่อ-คะแนน'!M$4="A",'ชื่อ-คะแนน'!M8,IF('ชื่อ-คะแนน'!M$4="P","0",IF('ชื่อ-คะแนน'!M$4="K","0","0")))+IF('ชื่อ-คะแนน'!N$4="A",'ชื่อ-คะแนน'!N8,IF('ชื่อ-คะแนน'!N$4="P","0",IF('ชื่อ-คะแนน'!N$4="K","0","0")))+IF('ชื่อ-คะแนน'!O$4="A",'ชื่อ-คะแนน'!O8,IF('ชื่อ-คะแนน'!O$4="P","0",IF('ชื่อ-คะแนน'!O$4="K","0","0")))+IF('ชื่อ-คะแนน'!P$4="A",'ชื่อ-คะแนน'!P8,IF('ชื่อ-คะแนน'!P$4="P","0",IF('ชื่อ-คะแนน'!P$4="K","0","0"))))</f>
        <v>0</v>
      </c>
      <c r="I10" s="434">
        <f>IF('ชื่อ-คะแนน'!C8="","",IF('ชื่อ-คะแนน'!S$4="K",'ชื่อ-คะแนน'!S8,IF('ชื่อ-คะแนน'!S$4="P","0",IF('ชื่อ-คะแนน'!S$4="A","0","0")))+IF('ชื่อ-คะแนน'!T$4="K",'ชื่อ-คะแนน'!T8,IF('ชื่อ-คะแนน'!T$4="P","0",IF('ชื่อ-คะแนน'!T$4="A","0","0")))+IF('ชื่อ-คะแนน'!U$4="K",'ชื่อ-คะแนน'!U8,IF('ชื่อ-คะแนน'!U$4="P","0",IF('ชื่อ-คะแนน'!U$4="A","0","0")))+IF('ชื่อ-คะแนน'!V$4="K",'ชื่อ-คะแนน'!V8,IF('ชื่อ-คะแนน'!V$4="P","0",IF('ชื่อ-คะแนน'!V$4="A","0","0")))+IF('ชื่อ-คะแนน'!W$4="K",'ชื่อ-คะแนน'!W8,IF('ชื่อ-คะแนน'!W$4="P","0",IF('ชื่อ-คะแนน'!W$4="A","0","0")))+IF('ชื่อ-คะแนน'!X$4="K",'ชื่อ-คะแนน'!X8,IF('ชื่อ-คะแนน'!X$4="P","0",IF('ชื่อ-คะแนน'!X$4="A","0","0"))))</f>
        <v>0</v>
      </c>
      <c r="J10" s="435">
        <f>IF('ชื่อ-คะแนน'!C8="","",IF('ชื่อ-คะแนน'!S$4="P",'ชื่อ-คะแนน'!S8,IF('ชื่อ-คะแนน'!S$4="K","0",IF('ชื่อ-คะแนน'!S$4="A","0","0")))+IF('ชื่อ-คะแนน'!T$4="P",'ชื่อ-คะแนน'!T8,IF('ชื่อ-คะแนน'!T$4="K","0",IF('ชื่อ-คะแนน'!T$4="A","0","0")))+IF('ชื่อ-คะแนน'!U$4="P",'ชื่อ-คะแนน'!U8,IF('ชื่อ-คะแนน'!U$4="K","0",IF('ชื่อ-คะแนน'!U$4="A","0","0")))+IF('ชื่อ-คะแนน'!V$4="P",'ชื่อ-คะแนน'!V8,IF('ชื่อ-คะแนน'!V$4="K","0",IF('ชื่อ-คะแนน'!V$4="A","0","0")))+IF('ชื่อ-คะแนน'!W$4="P",'ชื่อ-คะแนน'!W8,IF('ชื่อ-คะแนน'!W$4="K","0",IF('ชื่อ-คะแนน'!W$4="A","0","0")))+IF('ชื่อ-คะแนน'!X$4="P",'ชื่อ-คะแนน'!X8,IF('ชื่อ-คะแนน'!X$4="K","0",IF('ชื่อ-คะแนน'!X$4="A","0","0"))))</f>
        <v>0</v>
      </c>
      <c r="K10" s="436">
        <f>IF('ชื่อ-คะแนน'!C8="","",IF('ชื่อ-คะแนน'!S$4="A",'ชื่อ-คะแนน'!S8,IF('ชื่อ-คะแนน'!S$4="P","0",IF('ชื่อ-คะแนน'!S$4="K","0","0")))+IF('ชื่อ-คะแนน'!T$4="A",'ชื่อ-คะแนน'!T8,IF('ชื่อ-คะแนน'!T$4="P","0",IF('ชื่อ-คะแนน'!T$4="K","0","0")))+IF('ชื่อ-คะแนน'!U$4="A",'ชื่อ-คะแนน'!U8,IF('ชื่อ-คะแนน'!U$4="P","0",IF('ชื่อ-คะแนน'!U$4="K","0","0")))+IF('ชื่อ-คะแนน'!V$4="A",'ชื่อ-คะแนน'!V8,IF('ชื่อ-คะแนน'!V$4="P","0",IF('ชื่อ-คะแนน'!V$4="K","0","0")))+IF('ชื่อ-คะแนน'!W$4="A",'ชื่อ-คะแนน'!W8,IF('ชื่อ-คะแนน'!W$4="P","0",IF('ชื่อ-คะแนน'!W$4="K","0","0")))+IF('ชื่อ-คะแนน'!X$4="A",'ชื่อ-คะแนน'!X8,IF('ชื่อ-คะแนน'!X$4="P","0",IF('ชื่อ-คะแนน'!X$4="K","0","0"))))</f>
        <v>0</v>
      </c>
      <c r="L10" s="431">
        <f>IF('ชื่อ-คะแนน'!C8="","",IF('ชื่อ-คะแนน'!AC$4="K",'ชื่อ-คะแนน'!AC8,IF('ชื่อ-คะแนน'!AC$4="P","0",IF('ชื่อ-คะแนน'!AC$4="A","0","0")))+IF('ชื่อ-คะแนน'!AD$4="K",'ชื่อ-คะแนน'!AD8,IF('ชื่อ-คะแนน'!AD$4="P","0",IF('ชื่อ-คะแนน'!AD$4="A","0","0")))+IF('ชื่อ-คะแนน'!AE$4="K",'ชื่อ-คะแนน'!AE8,IF('ชื่อ-คะแนน'!AE$4="P","0",IF('ชื่อ-คะแนน'!AE$4="A","0","0")))+IF('ชื่อ-คะแนน'!AF$4="K",'ชื่อ-คะแนน'!AF8,IF('ชื่อ-คะแนน'!AF$4="P","0",IF('ชื่อ-คะแนน'!AF$4="A","0","0")))+IF('ชื่อ-คะแนน'!AG$4="K",'ชื่อ-คะแนน'!AG8,IF('ชื่อ-คะแนน'!AG$4="P","0",IF('ชื่อ-คะแนน'!AG$4="A","0","0")))+IF('ชื่อ-คะแนน'!AH$4="K",'ชื่อ-คะแนน'!AH8,IF('ชื่อ-คะแนน'!AH$4="P","0",IF('ชื่อ-คะแนน'!AH$4="A","0","0")))+IF('ชื่อ-คะแนน'!AI$4="K",'ชื่อ-คะแนน'!AI8,IF('ชื่อ-คะแนน'!AI$4="P","0",IF('ชื่อ-คะแนน'!AI$4="A","0","0")))+IF('ชื่อ-คะแนน'!AJ$4="K",'ชื่อ-คะแนน'!AJ8,IF('ชื่อ-คะแนน'!AJ$4="P","0",IF('ชื่อ-คะแนน'!AJ$4="A","0","0")))+IF('ชื่อ-คะแนน'!AK$4="K",'ชื่อ-คะแนน'!AK8,IF('ชื่อ-คะแนน'!AK$4="P","0",IF('ชื่อ-คะแนน'!AK$4="A","0","0"))))</f>
        <v>0</v>
      </c>
      <c r="M10" s="432">
        <f>IF('ชื่อ-คะแนน'!C8="","",IF('ชื่อ-คะแนน'!AC$4="P",'ชื่อ-คะแนน'!AC8,IF('ชื่อ-คะแนน'!AC$4="K","0",IF('ชื่อ-คะแนน'!AC$4="A","0","0")))+IF('ชื่อ-คะแนน'!AD$4="P",'ชื่อ-คะแนน'!AD8,IF('ชื่อ-คะแนน'!AD$4="K","0",IF('ชื่อ-คะแนน'!AD$4="A","0","0")))+IF('ชื่อ-คะแนน'!AE$4="P",'ชื่อ-คะแนน'!AE8,IF('ชื่อ-คะแนน'!AE$4="K","0",IF('ชื่อ-คะแนน'!AE$4="A","0","0")))+IF('ชื่อ-คะแนน'!AF$4="P",'ชื่อ-คะแนน'!AF8,IF('ชื่อ-คะแนน'!AF$4="K","0",IF('ชื่อ-คะแนน'!AF$4="A","0","0")))+IF('ชื่อ-คะแนน'!AG$4="P",'ชื่อ-คะแนน'!AG8,IF('ชื่อ-คะแนน'!AG$4="K","0",IF('ชื่อ-คะแนน'!AG$4="A","0","0")))+IF('ชื่อ-คะแนน'!AH$4="P",'ชื่อ-คะแนน'!AH8,IF('ชื่อ-คะแนน'!AH$4="K","0",IF('ชื่อ-คะแนน'!AH$4="A","0","0")))+IF('ชื่อ-คะแนน'!AI$4="P",'ชื่อ-คะแนน'!AI8,IF('ชื่อ-คะแนน'!AI$4="K","0",IF('ชื่อ-คะแนน'!AI$4="A","0","0")))+IF('ชื่อ-คะแนน'!AJ$4="P",'ชื่อ-คะแนน'!AJ8,IF('ชื่อ-คะแนน'!AJ$4="K","0",IF('ชื่อ-คะแนน'!AJ$4="A","0","0")))+IF('ชื่อ-คะแนน'!AK$4="P",'ชื่อ-คะแนน'!AK8,IF('ชื่อ-คะแนน'!AK$4="K","0",IF('ชื่อ-คะแนน'!AK$4="A","0","0"))))</f>
        <v>0</v>
      </c>
      <c r="N10" s="433">
        <f>IF('ชื่อ-คะแนน'!C8="","",IF('ชื่อ-คะแนน'!AC$4="A",'ชื่อ-คะแนน'!AC8,IF('ชื่อ-คะแนน'!AC$4="P","0",IF('ชื่อ-คะแนน'!AC$4="K","0","0")))+IF('ชื่อ-คะแนน'!AD$4="A",'ชื่อ-คะแนน'!AD8,IF('ชื่อ-คะแนน'!AD$4="P","0",IF('ชื่อ-คะแนน'!AD$4="K","0","0")))+IF('ชื่อ-คะแนน'!AE$4="A",'ชื่อ-คะแนน'!AE8,IF('ชื่อ-คะแนน'!AE$4="P","0",IF('ชื่อ-คะแนน'!AE$4="K","0","0")))+IF('ชื่อ-คะแนน'!AF$4="A",'ชื่อ-คะแนน'!AF8,IF('ชื่อ-คะแนน'!AF$4="P","0",IF('ชื่อ-คะแนน'!AF$4="K","0","0")))+IF('ชื่อ-คะแนน'!AG$4="A",'ชื่อ-คะแนน'!AG8,IF('ชื่อ-คะแนน'!AG$4="P","0",IF('ชื่อ-คะแนน'!AG$4="K","0","0")))+IF('ชื่อ-คะแนน'!AH$4="A",'ชื่อ-คะแนน'!AH8,IF('ชื่อ-คะแนน'!AH$4="P","0",IF('ชื่อ-คะแนน'!AH$4="K","0","0")))+IF('ชื่อ-คะแนน'!AI$4="A",'ชื่อ-คะแนน'!AI8,IF('ชื่อ-คะแนน'!AI$4="P","0",IF('ชื่อ-คะแนน'!AI$4="K","0","0")))+IF('ชื่อ-คะแนน'!AJ$4="A",'ชื่อ-คะแนน'!AJ8,IF('ชื่อ-คะแนน'!AJ$4="P","0",IF('ชื่อ-คะแนน'!AJ$4="K","0","0")))+IF('ชื่อ-คะแนน'!AK$4="A",'ชื่อ-คะแนน'!AK8,IF('ชื่อ-คะแนน'!AK$4="P","0",IF('ชื่อ-คะแนน'!AK$4="K","0","0"))))</f>
        <v>0</v>
      </c>
      <c r="O10" s="434">
        <f>IF('ชื่อ-คะแนน'!C8="","",IF('ชื่อ-คะแนน'!AN$4="K",'ชื่อ-คะแนน'!AN8,IF('ชื่อ-คะแนน'!AN$4="P","0",IF('ชื่อ-คะแนน'!AN$4="A","0","0")))+IF('ชื่อ-คะแนน'!AO$4="K",'ชื่อ-คะแนน'!AO8,IF('ชื่อ-คะแนน'!AO$4="P","0",IF('ชื่อ-คะแนน'!AO$4="A","0","0")))+IF('ชื่อ-คะแนน'!AP$4="K",'ชื่อ-คะแนน'!AP8,IF('ชื่อ-คะแนน'!AP$4="P","0",IF('ชื่อ-คะแนน'!AP$4="A","0","0")))+IF('ชื่อ-คะแนน'!AQ$4="K",'ชื่อ-คะแนน'!AQ8,IF('ชื่อ-คะแนน'!AQ$4="P","0",IF('ชื่อ-คะแนน'!AQ$4="A","0","0")))+IF('ชื่อ-คะแนน'!AR$4="K",'ชื่อ-คะแนน'!AR8,IF('ชื่อ-คะแนน'!AR$4="P","0",IF('ชื่อ-คะแนน'!AR$4="A","0","0")))+IF('ชื่อ-คะแนน'!AS$4="K",'ชื่อ-คะแนน'!AS8,IF('ชื่อ-คะแนน'!AS$4="P","0",IF('ชื่อ-คะแนน'!AS$4="A","0","0"))))</f>
        <v>20</v>
      </c>
      <c r="P10" s="435">
        <f>IF('ชื่อ-คะแนน'!C8="","",IF('ชื่อ-คะแนน'!AN$4="P",'ชื่อ-คะแนน'!AN8,IF('ชื่อ-คะแนน'!AN$4="K","0",IF('ชื่อ-คะแนน'!AN$4="A","0","0")))+IF('ชื่อ-คะแนน'!AO$4="P",'ชื่อ-คะแนน'!AO8,IF('ชื่อ-คะแนน'!AO$4="K","0",IF('ชื่อ-คะแนน'!AO$4="A","0","0")))+IF('ชื่อ-คะแนน'!AP$4="P",'ชื่อ-คะแนน'!AP8,IF('ชื่อ-คะแนน'!AP$4="K","0",IF('ชื่อ-คะแนน'!AP$4="A","0","0")))+IF('ชื่อ-คะแนน'!AQ$4="P",'ชื่อ-คะแนน'!AQ8,IF('ชื่อ-คะแนน'!AQ$4="K","0",IF('ชื่อ-คะแนน'!AQ$4="A","0","0")))+IF('ชื่อ-คะแนน'!AR$4="P",'ชื่อ-คะแนน'!AR8,IF('ชื่อ-คะแนน'!AR$4="K","0",IF('ชื่อ-คะแนน'!AR$4="A","0","0")))+IF('ชื่อ-คะแนน'!AS$4="P",'ชื่อ-คะแนน'!AS8,IF('ชื่อ-คะแนน'!AS$4="K","0",IF('ชื่อ-คะแนน'!AS$4="A","0","0"))))</f>
        <v>0</v>
      </c>
      <c r="Q10" s="436">
        <f>IF('ชื่อ-คะแนน'!C8="","",IF('ชื่อ-คะแนน'!AN$4="A",'ชื่อ-คะแนน'!AN8,IF('ชื่อ-คะแนน'!AN$4="P","0",IF('ชื่อ-คะแนน'!AN$4="K","0","0")))+IF('ชื่อ-คะแนน'!AO$4="A",'ชื่อ-คะแนน'!AO8,IF('ชื่อ-คะแนน'!AO$4="P","0",IF('ชื่อ-คะแนน'!AO$4="K","0","0")))+IF('ชื่อ-คะแนน'!AP$4="A",'ชื่อ-คะแนน'!AP8,IF('ชื่อ-คะแนน'!AP$4="P","0",IF('ชื่อ-คะแนน'!AP$4="K","0","0")))+IF('ชื่อ-คะแนน'!AQ$4="A",'ชื่อ-คะแนน'!AQ8,IF('ชื่อ-คะแนน'!AQ$4="P","0",IF('ชื่อ-คะแนน'!AQ$4="K","0","0")))+IF('ชื่อ-คะแนน'!AR$4="A",'ชื่อ-คะแนน'!AR8,IF('ชื่อ-คะแนน'!AR$4="P","0",IF('ชื่อ-คะแนน'!AR$4="K","0","0")))+IF('ชื่อ-คะแนน'!AS$4="A",'ชื่อ-คะแนน'!AS8,IF('ชื่อ-คะแนน'!AS$4="P","0",IF('ชื่อ-คะแนน'!AS$4="K","0","0"))))</f>
        <v>0</v>
      </c>
      <c r="R10" s="1051">
        <f>IF('ชื่อ-คะแนน'!C8="","",IF('ชื่อ-คะแนน'!BA$4="K",'ชื่อ-คะแนน'!BA8,IF('ชื่อ-คะแนน'!BA$4="P","0",IF('ชื่อ-คะแนน'!BA$4="A","0","0")))+IF('ชื่อ-คะแนน'!BB$4="K",'ชื่อ-คะแนน'!BB8,IF('ชื่อ-คะแนน'!BB$4="P","0",IF('ชื่อ-คะแนน'!BB$4="A","0","0")))+IF('ชื่อ-คะแนน'!BC$4="K",'ชื่อ-คะแนน'!BC8,IF('ชื่อ-คะแนน'!BC$4="P","0",IF('ชื่อ-คะแนน'!BC$4="A","0","0")))+IF('ชื่อ-คะแนน'!BD$4="K",'ชื่อ-คะแนน'!BD8,IF('ชื่อ-คะแนน'!BD$4="P","0",IF('ชื่อ-คะแนน'!BD$4="A","0","0")))+IF('ชื่อ-คะแนน'!BE$4="K",'ชื่อ-คะแนน'!BE8,IF('ชื่อ-คะแนน'!BE$4="P","0",IF('ชื่อ-คะแนน'!BE$4="A","0","0")))+IF('ชื่อ-คะแนน'!BF$4="K",'ชื่อ-คะแนน'!BF8,IF('ชื่อ-คะแนน'!BF$4="P","0",IF('ชื่อ-คะแนน'!BF$4="A","0","0")))+IF('ชื่อ-คะแนน'!BG$4="K",'ชื่อ-คะแนน'!BG8,IF('ชื่อ-คะแนน'!BG$4="P","0",IF('ชื่อ-คะแนน'!BG$4="A","0","0")))+IF('ชื่อ-คะแนน'!BH$4="K",'ชื่อ-คะแนน'!BH8,IF('ชื่อ-คะแนน'!BH$4="P","0",IF('ชื่อ-คะแนน'!BH$4="A","0","0"))))</f>
        <v>0</v>
      </c>
      <c r="S10" s="1052">
        <f>IF('ชื่อ-คะแนน'!C8="","",IF('ชื่อ-คะแนน'!BA$4="P",'ชื่อ-คะแนน'!BA8,IF('ชื่อ-คะแนน'!BA$4="K","0",IF('ชื่อ-คะแนน'!BA$4="A","0","0")))+IF('ชื่อ-คะแนน'!BB$4="P",'ชื่อ-คะแนน'!BB8,IF('ชื่อ-คะแนน'!BB$4="K","0",IF('ชื่อ-คะแนน'!BB$4="A","0","0")))+IF('ชื่อ-คะแนน'!BC$4="P",'ชื่อ-คะแนน'!BC8,IF('ชื่อ-คะแนน'!BC$4="K","0",IF('ชื่อ-คะแนน'!BC$4="A","0","0")))+IF('ชื่อ-คะแนน'!BD$4="P",'ชื่อ-คะแนน'!BD8,IF('ชื่อ-คะแนน'!BD$4="K","0",IF('ชื่อ-คะแนน'!BD$4="A","0","0")))+IF('ชื่อ-คะแนน'!BE$4="P",'ชื่อ-คะแนน'!BE8,IF('ชื่อ-คะแนน'!BE$4="K","0",IF('ชื่อ-คะแนน'!BE$4="A","0","0")))+IF('ชื่อ-คะแนน'!BF$4="P",'ชื่อ-คะแนน'!BF8,IF('ชื่อ-คะแนน'!BF$4="K","0",IF('ชื่อ-คะแนน'!BF$4="A","0","0")))+IF('ชื่อ-คะแนน'!BG$4="P",'ชื่อ-คะแนน'!BG8,IF('ชื่อ-คะแนน'!BG$4="K","0",IF('ชื่อ-คะแนน'!BG$4="A","0","0")))+IF('ชื่อ-คะแนน'!BH$4="P",'ชื่อ-คะแนน'!BH8,IF('ชื่อ-คะแนน'!BH$4="K","0",IF('ชื่อ-คะแนน'!BH$4="A","0","0"))))</f>
        <v>0</v>
      </c>
      <c r="T10" s="1070">
        <f>IF('ชื่อ-คะแนน'!C8="","",IF('ชื่อ-คะแนน'!BA$4="A",'ชื่อ-คะแนน'!BA8,IF('ชื่อ-คะแนน'!BA$4="P","0",IF('ชื่อ-คะแนน'!BA$4="K","0","0")))+IF('ชื่อ-คะแนน'!BB$4="A",'ชื่อ-คะแนน'!BB8,IF('ชื่อ-คะแนน'!BB$4="P","0",IF('ชื่อ-คะแนน'!BB$4="K","0","0")))+IF('ชื่อ-คะแนน'!BC$4="A",'ชื่อ-คะแนน'!BC8,IF('ชื่อ-คะแนน'!BC$4="P","0",IF('ชื่อ-คะแนน'!BC$4="K","0","0")))+IF('ชื่อ-คะแนน'!BD$4="A",'ชื่อ-คะแนน'!BD8,IF('ชื่อ-คะแนน'!BD$4="P","0",IF('ชื่อ-คะแนน'!BD$4="K","0","0")))+IF('ชื่อ-คะแนน'!BE$4="A",'ชื่อ-คะแนน'!BE8,IF('ชื่อ-คะแนน'!BE$4="P","0",IF('ชื่อ-คะแนน'!BE$4="K","0","0")))+IF('ชื่อ-คะแนน'!BF$4="A",'ชื่อ-คะแนน'!BF8,IF('ชื่อ-คะแนน'!BF$4="P","0",IF('ชื่อ-คะแนน'!BF$4="K","0","0")))+IF('ชื่อ-คะแนน'!BG$4="A",'ชื่อ-คะแนน'!BG8,IF('ชื่อ-คะแนน'!BG$4="P","0",IF('ชื่อ-คะแนน'!BG$4="K","0","0")))+IF('ชื่อ-คะแนน'!BH$4="A",'ชื่อ-คะแนน'!BH8,IF('ชื่อ-คะแนน'!BH$4="P","0",IF('ชื่อ-คะแนน'!BH$4="K","0","0"))))</f>
        <v>0</v>
      </c>
      <c r="U10" s="1053">
        <f>IF('ชื่อ-คะแนน'!C8="","",IF('ชื่อ-คะแนน'!BK$4="K",'ชื่อ-คะแนน'!BK8,IF('ชื่อ-คะแนน'!BK$4="P","0",IF('ชื่อ-คะแนน'!BK$4="A","0","0")))+IF('ชื่อ-คะแนน'!BL$4="K",'ชื่อ-คะแนน'!BL8,IF('ชื่อ-คะแนน'!BL$4="P","0",IF('ชื่อ-คะแนน'!BL$4="A","0","0")))+IF('ชื่อ-คะแนน'!BM$4="K",'ชื่อ-คะแนน'!BM8,IF('ชื่อ-คะแนน'!BM$4="P","0",IF('ชื่อ-คะแนน'!BM$4="A","0","0")))+IF('ชื่อ-คะแนน'!BN$4="K",'ชื่อ-คะแนน'!BN8,IF('ชื่อ-คะแนน'!BN$4="P","0",IF('ชื่อ-คะแนน'!BN$4="A","0","0")))+IF('ชื่อ-คะแนน'!BO$4="K",'ชื่อ-คะแนน'!BO8,IF('ชื่อ-คะแนน'!BO$4="P","0",IF('ชื่อ-คะแนน'!BO$4="A","0","0")))+IF('ชื่อ-คะแนน'!BP$4="K",'ชื่อ-คะแนน'!BP8,IF('ชื่อ-คะแนน'!BP$4="P","0",IF('ชื่อ-คะแนน'!BP$4="A","0","0"))))</f>
        <v>0</v>
      </c>
      <c r="V10" s="1054">
        <f>IF('ชื่อ-คะแนน'!C8="","",IF('ชื่อ-คะแนน'!BK$4="P",'ชื่อ-คะแนน'!BK8,IF('ชื่อ-คะแนน'!BK$4="K","0",IF('ชื่อ-คะแนน'!BK$4="A","0","0")))+IF('ชื่อ-คะแนน'!BL$4="P",'ชื่อ-คะแนน'!BL8,IF('ชื่อ-คะแนน'!BL$4="K","0",IF('ชื่อ-คะแนน'!BL$4="A","0","0")))+IF('ชื่อ-คะแนน'!BM$4="P",'ชื่อ-คะแนน'!BM8,IF('ชื่อ-คะแนน'!BM$4="K","0",IF('ชื่อ-คะแนน'!BM$4="A","0","0")))+IF('ชื่อ-คะแนน'!BN$4="P",'ชื่อ-คะแนน'!BN8,IF('ชื่อ-คะแนน'!BN$4="K","0",IF('ชื่อ-คะแนน'!BN$4="A","0","0")))+IF('ชื่อ-คะแนน'!BO$4="P",'ชื่อ-คะแนน'!BO8,IF('ชื่อ-คะแนน'!BO$4="K","0",IF('ชื่อ-คะแนน'!BO$4="A","0","0")))+IF('ชื่อ-คะแนน'!BP$4="P",'ชื่อ-คะแนน'!BP8,IF('ชื่อ-คะแนน'!BP$4="K","0",IF('ชื่อ-คะแนน'!BP$4="A","0","0"))))</f>
        <v>0</v>
      </c>
      <c r="W10" s="1055">
        <f>IF('ชื่อ-คะแนน'!C8="","",IF('ชื่อ-คะแนน'!BK$4="A",'ชื่อ-คะแนน'!BK8,IF('ชื่อ-คะแนน'!BK$4="P","0",IF('ชื่อ-คะแนน'!BK$4="K","0","0")))+IF('ชื่อ-คะแนน'!BL$4="A",'ชื่อ-คะแนน'!BL8,IF('ชื่อ-คะแนน'!BL$4="P","0",IF('ชื่อ-คะแนน'!BL$4="K","0","0")))+IF('ชื่อ-คะแนน'!BM$4="A",'ชื่อ-คะแนน'!BM8,IF('ชื่อ-คะแนน'!BM$4="P","0",IF('ชื่อ-คะแนน'!BM$4="K","0","0")))+IF('ชื่อ-คะแนน'!BN$4="A",'ชื่อ-คะแนน'!BN8,IF('ชื่อ-คะแนน'!BN$4="P","0",IF('ชื่อ-คะแนน'!BN$4="K","0","0")))+IF('ชื่อ-คะแนน'!BO$4="A",'ชื่อ-คะแนน'!BO8,IF('ชื่อ-คะแนน'!BO$4="P","0",IF('ชื่อ-คะแนน'!BO$4="K","0","0")))+IF('ชื่อ-คะแนน'!BP$4="A",'ชื่อ-คะแนน'!BP8,IF('ชื่อ-คะแนน'!BP$4="P","0",IF('ชื่อ-คะแนน'!BP$4="K","0","0"))))</f>
        <v>0</v>
      </c>
      <c r="X10" s="1051">
        <f>IF('ชื่อ-คะแนน'!C8="","",IF('ชื่อ-คะแนน'!BU$4="K",'ชื่อ-คะแนน'!BU8,IF('ชื่อ-คะแนน'!BU$4="P","0",IF('ชื่อ-คะแนน'!BU$4="A","0","0")))+IF('ชื่อ-คะแนน'!BV$4="K",'ชื่อ-คะแนน'!BV8,IF('ชื่อ-คะแนน'!BV$4="P","0",IF('ชื่อ-คะแนน'!BV$4="A","0","0")))+IF('ชื่อ-คะแนน'!BW$4="K",'ชื่อ-คะแนน'!BW8,IF('ชื่อ-คะแนน'!BW$4="P","0",IF('ชื่อ-คะแนน'!BW$4="A","0","0")))+IF('ชื่อ-คะแนน'!BX$4="K",'ชื่อ-คะแนน'!BX8,IF('ชื่อ-คะแนน'!BX$4="P","0",IF('ชื่อ-คะแนน'!BX$4="A","0","0")))+IF('ชื่อ-คะแนน'!BY$4="K",'ชื่อ-คะแนน'!BY8,IF('ชื่อ-คะแนน'!BY$4="P","0",IF('ชื่อ-คะแนน'!BY$4="A","0","0")))+IF('ชื่อ-คะแนน'!BZ$4="K",'ชื่อ-คะแนน'!BZ8,IF('ชื่อ-คะแนน'!BZ$4="P","0",IF('ชื่อ-คะแนน'!BZ$4="A","0","0")))+IF('ชื่อ-คะแนน'!CA$4="K",'ชื่อ-คะแนน'!CA8,IF('ชื่อ-คะแนน'!CA$4="P","0",IF('ชื่อ-คะแนน'!CA$4="A","0","0")))+IF('ชื่อ-คะแนน'!CB$4="K",'ชื่อ-คะแนน'!CB8,IF('ชื่อ-คะแนน'!CB$4="P","0",IF('ชื่อ-คะแนน'!CB$4="A","0","0"))))</f>
        <v>0</v>
      </c>
      <c r="Y10" s="1052">
        <f>IF('ชื่อ-คะแนน'!C8="","",IF('ชื่อ-คะแนน'!BU$4="P",'ชื่อ-คะแนน'!BU8,IF('ชื่อ-คะแนน'!BU$4="K","0",IF('ชื่อ-คะแนน'!BU$4="A","0","0")))+IF('ชื่อ-คะแนน'!BV$4="P",'ชื่อ-คะแนน'!BV8,IF('ชื่อ-คะแนน'!BV$4="K","0",IF('ชื่อ-คะแนน'!BV$4="A","0","0")))+IF('ชื่อ-คะแนน'!BW$4="P",'ชื่อ-คะแนน'!BW8,IF('ชื่อ-คะแนน'!BW$4="K","0",IF('ชื่อ-คะแนน'!BW$4="A","0","0")))+IF('ชื่อ-คะแนน'!BX$4="P",'ชื่อ-คะแนน'!BX8,IF('ชื่อ-คะแนน'!BX$4="K","0",IF('ชื่อ-คะแนน'!BX$4="A","0","0")))+IF('ชื่อ-คะแนน'!BY$4="P",'ชื่อ-คะแนน'!BY8,IF('ชื่อ-คะแนน'!BY$4="K","0",IF('ชื่อ-คะแนน'!BY$4="A","0","0")))+IF('ชื่อ-คะแนน'!BZ$4="P",'ชื่อ-คะแนน'!BZ8,IF('ชื่อ-คะแนน'!BZ$4="K","0",IF('ชื่อ-คะแนน'!BZ$4="A","0","0")))+IF('ชื่อ-คะแนน'!CA$4="P",'ชื่อ-คะแนน'!CA8,IF('ชื่อ-คะแนน'!CA$4="K","0",IF('ชื่อ-คะแนน'!CA$4="A","0","0")))+IF('ชื่อ-คะแนน'!CB$4="P",'ชื่อ-คะแนน'!CB8,IF('ชื่อ-คะแนน'!CB$4="K","0",IF('ชื่อ-คะแนน'!CB$4="A","0","0"))))</f>
        <v>0</v>
      </c>
      <c r="Z10" s="1070">
        <f>IF('ชื่อ-คะแนน'!C8="","",IF('ชื่อ-คะแนน'!BU$4="A",'ชื่อ-คะแนน'!BU8,IF('ชื่อ-คะแนน'!BU$4="P","0",IF('ชื่อ-คะแนน'!BU$4="K","0","0")))+IF('ชื่อ-คะแนน'!BV$4="A",'ชื่อ-คะแนน'!BV8,IF('ชื่อ-คะแนน'!BV$4="P","0",IF('ชื่อ-คะแนน'!BV$4="K","0","0")))+IF('ชื่อ-คะแนน'!BW$4="A",'ชื่อ-คะแนน'!BW8,IF('ชื่อ-คะแนน'!BW$4="P","0",IF('ชื่อ-คะแนน'!BW$4="K","0","0")))+IF('ชื่อ-คะแนน'!BX$4="A",'ชื่อ-คะแนน'!BX8,IF('ชื่อ-คะแนน'!BX$4="P","0",IF('ชื่อ-คะแนน'!BX$4="K","0","0")))+IF('ชื่อ-คะแนน'!BY$4="A",'ชื่อ-คะแนน'!BY8,IF('ชื่อ-คะแนน'!BY$4="P","0",IF('ชื่อ-คะแนน'!BY$4="K","0","0")))+IF('ชื่อ-คะแนน'!BZ$4="A",'ชื่อ-คะแนน'!BZ8,IF('ชื่อ-คะแนน'!BZ$4="P","0",IF('ชื่อ-คะแนน'!BZ$4="K","0","0")))+IF('ชื่อ-คะแนน'!CA$4="A",'ชื่อ-คะแนน'!CA8,IF('ชื่อ-คะแนน'!CA$4="P","0",IF('ชื่อ-คะแนน'!CA$4="K","0","0")))+IF('ชื่อ-คะแนน'!CB$4="A",'ชื่อ-คะแนน'!CB8,IF('ชื่อ-คะแนน'!CB$4="P","0",IF('ชื่อ-คะแนน'!CB$4="K","0","0"))))</f>
        <v>0</v>
      </c>
      <c r="AA10" s="1053">
        <f>IF('ชื่อ-คะแนน'!CF$4="K",'ชื่อ-คะแนน'!CF8,IF('ชื่อ-คะแนน'!CF$4="P","0",IF('ชื่อ-คะแนน'!CF$4="A","0","0")))+IF('ชื่อ-คะแนน'!CG$4="K",'ชื่อ-คะแนน'!CG8,IF('ชื่อ-คะแนน'!CG$4="P","0",IF('ชื่อ-คะแนน'!CG$4="A","0","0")))+IF('ชื่อ-คะแนน'!CH$4="K",'ชื่อ-คะแนน'!CH8,IF('ชื่อ-คะแนน'!CH$4="P","0",IF('ชื่อ-คะแนน'!CH$4="A","0","0")))</f>
        <v>0</v>
      </c>
      <c r="AB10" s="1054">
        <f>IF('ชื่อ-คะแนน'!CF$4="P",'ชื่อ-คะแนน'!CF8,IF('ชื่อ-คะแนน'!CF$4="K","0",IF('ชื่อ-คะแนน'!CF$4="A","0","0")))+IF('ชื่อ-คะแนน'!CG$4="P",'ชื่อ-คะแนน'!CG8,IF('ชื่อ-คะแนน'!CG$4="K","0",IF('ชื่อ-คะแนน'!CG$4="A","0","0")))+IF('ชื่อ-คะแนน'!CH$4="P",'ชื่อ-คะแนน'!CH8,IF('ชื่อ-คะแนน'!CH$4="K","0",IF('ชื่อ-คะแนน'!CH$4="A","0","0")))</f>
        <v>0</v>
      </c>
      <c r="AC10" s="1055">
        <f>IF('ชื่อ-คะแนน'!CF$4="A",'ชื่อ-คะแนน'!CF8,IF('ชื่อ-คะแนน'!CF$4="P","0",IF('ชื่อ-คะแนน'!CF$4="K","0","0")))+IF('ชื่อ-คะแนน'!CG$4="A",'ชื่อ-คะแนน'!CG8,IF('ชื่อ-คะแนน'!CG$4="P","0",IF('ชื่อ-คะแนน'!CG$4="K","0","0")))+IF('ชื่อ-คะแนน'!CH$4="A",'ชื่อ-คะแนน'!CH8,IF('ชื่อ-คะแนน'!CH$4="P","0",IF('ชื่อ-คะแนน'!CH$4="K","0","0")))</f>
        <v>0</v>
      </c>
      <c r="AD10" s="1071">
        <f>IF('ชื่อ-คะแนน'!C8="","",IF(E10="พัก","--",IF(E10="ออก","--",IF(E10="ย้าย","--",(F10+I10+L10+O10+R10+U10+X10+AA10)/2))))</f>
        <v>10</v>
      </c>
      <c r="AE10" s="1056">
        <f>IF('ชื่อ-คะแนน'!C8="","",IF(E10="พัก","--",IF(E10="ออก","--",IF(E10="ย้าย","--",(G10+J10+M10+P10+S10+V10+Y10+AB10)/2))))</f>
        <v>0</v>
      </c>
      <c r="AF10" s="1057">
        <f>IF('ชื่อ-คะแนน'!C8="","",IF(E10="พัก","--",IF(E10="ออก","--",IF(E10="ย้าย","--",(H10+K10+N10+Q10+T10+W10+Z10+AC10)/2))))</f>
        <v>0</v>
      </c>
      <c r="AG10" s="305"/>
    </row>
    <row r="11" spans="1:33" s="5" customFormat="1" ht="18" customHeight="1" x14ac:dyDescent="0.5">
      <c r="A11" s="281"/>
      <c r="B11" s="246">
        <f>'ชื่อ-คะแนน'!A9</f>
        <v>4</v>
      </c>
      <c r="C11" s="429" t="str">
        <f>'ชื่อ-คะแนน'!B9</f>
        <v>12806</v>
      </c>
      <c r="D11" s="336" t="str">
        <f>'ชื่อ-คะแนน'!DB9</f>
        <v>เด็กชาย พิธิวัฒน์  ร้องกาศ</v>
      </c>
      <c r="E11" s="430" t="str">
        <f>'ชื่อ-คะแนน'!D9</f>
        <v>เรียน</v>
      </c>
      <c r="F11" s="431">
        <f>IF('ชื่อ-คะแนน'!C9="","",IF('ชื่อ-คะแนน'!H$4="K",'ชื่อ-คะแนน'!H9,IF('ชื่อ-คะแนน'!H$4="P","0",IF('ชื่อ-คะแนน'!H$4="A","0","0")))+IF('ชื่อ-คะแนน'!I$4="K",'ชื่อ-คะแนน'!I9,IF('ชื่อ-คะแนน'!I$4="P","0",IF('ชื่อ-คะแนน'!I$4="A","0","0")))+IF('ชื่อ-คะแนน'!J$4="K",'ชื่อ-คะแนน'!J9,IF('ชื่อ-คะแนน'!J$4="P","0",IF('ชื่อ-คะแนน'!J$4="A","0","0")))+IF('ชื่อ-คะแนน'!K$4="K",'ชื่อ-คะแนน'!K9,IF('ชื่อ-คะแนน'!K$4="P","0",IF('ชื่อ-คะแนน'!K$4="A","0","0")))+IF('ชื่อ-คะแนน'!L$4="K",'ชื่อ-คะแนน'!L9,IF('ชื่อ-คะแนน'!L$4="P","0",IF('ชื่อ-คะแนน'!L$4="A","0","0")))+IF('ชื่อ-คะแนน'!M$4="K",'ชื่อ-คะแนน'!M9,IF('ชื่อ-คะแนน'!M$4="P","0",IF('ชื่อ-คะแนน'!M$4="A","0","0")))+IF('ชื่อ-คะแนน'!N$4="K",'ชื่อ-คะแนน'!N9,IF('ชื่อ-คะแนน'!N$4="P","0",IF('ชื่อ-คะแนน'!N$4="A","0","0")))+IF('ชื่อ-คะแนน'!O$4="K",'ชื่อ-คะแนน'!O9,IF('ชื่อ-คะแนน'!O$4="P","0",IF('ชื่อ-คะแนน'!O$4="A","0","0")))+IF('ชื่อ-คะแนน'!P$4="K",'ชื่อ-คะแนน'!P9,IF('ชื่อ-คะแนน'!P$4="P","0",IF('ชื่อ-คะแนน'!P$4="A","0","0"))))</f>
        <v>0</v>
      </c>
      <c r="G11" s="432">
        <f>IF('ชื่อ-คะแนน'!C9="","",IF('ชื่อ-คะแนน'!H$4="P",'ชื่อ-คะแนน'!H9,IF('ชื่อ-คะแนน'!H$4="K","0",IF('ชื่อ-คะแนน'!H$4="A","0","0")))+IF('ชื่อ-คะแนน'!I$4="P",'ชื่อ-คะแนน'!I9,IF('ชื่อ-คะแนน'!I$4="K","0",IF('ชื่อ-คะแนน'!I$4="A","0","0")))+IF('ชื่อ-คะแนน'!J$4="P",'ชื่อ-คะแนน'!J9,IF('ชื่อ-คะแนน'!J$4="K","0",IF('ชื่อ-คะแนน'!J$4="A","0","0")))+IF('ชื่อ-คะแนน'!K$4="P",'ชื่อ-คะแนน'!K9,IF('ชื่อ-คะแนน'!K$4="K","0",IF('ชื่อ-คะแนน'!K$4="A","0","0")))+IF('ชื่อ-คะแนน'!L$4="P",'ชื่อ-คะแนน'!L9,IF('ชื่อ-คะแนน'!L$4="K","0",IF('ชื่อ-คะแนน'!L$4="A","0","0")))+IF('ชื่อ-คะแนน'!M$4="P",'ชื่อ-คะแนน'!M9,IF('ชื่อ-คะแนน'!M$4="K","0",IF('ชื่อ-คะแนน'!M$4="A","0","0")))+IF('ชื่อ-คะแนน'!N$4="P",'ชื่อ-คะแนน'!N9,IF('ชื่อ-คะแนน'!N$4="K","0",IF('ชื่อ-คะแนน'!N$4="A","0","0")))+IF('ชื่อ-คะแนน'!O$4="P",'ชื่อ-คะแนน'!O9,IF('ชื่อ-คะแนน'!O$4="K","0",IF('ชื่อ-คะแนน'!O$4="A","0","0")))+IF('ชื่อ-คะแนน'!P$4="P",'ชื่อ-คะแนน'!P9,IF('ชื่อ-คะแนน'!P$4="K","0",IF('ชื่อ-คะแนน'!P$4="A","0","0"))))</f>
        <v>0</v>
      </c>
      <c r="H11" s="433">
        <f>IF('ชื่อ-คะแนน'!C9="","",IF('ชื่อ-คะแนน'!H$4="A",'ชื่อ-คะแนน'!H9,IF('ชื่อ-คะแนน'!H$4="P","0",IF('ชื่อ-คะแนน'!H$4="K","0","0")))+IF('ชื่อ-คะแนน'!I$4="A",'ชื่อ-คะแนน'!I9,IF('ชื่อ-คะแนน'!I$4="P","0",IF('ชื่อ-คะแนน'!I$4="K","0","0")))+IF('ชื่อ-คะแนน'!J$4="A",'ชื่อ-คะแนน'!J9,IF('ชื่อ-คะแนน'!J$4="P","0",IF('ชื่อ-คะแนน'!J$4="K","0","0")))+IF('ชื่อ-คะแนน'!K$4="A",'ชื่อ-คะแนน'!K9,IF('ชื่อ-คะแนน'!K$4="P","0",IF('ชื่อ-คะแนน'!K$4="K","0","0")))+IF('ชื่อ-คะแนน'!L$4="A",'ชื่อ-คะแนน'!L9,IF('ชื่อ-คะแนน'!L$4="P","0",IF('ชื่อ-คะแนน'!L$4="K","0","0")))+IF('ชื่อ-คะแนน'!M$4="A",'ชื่อ-คะแนน'!M9,IF('ชื่อ-คะแนน'!M$4="P","0",IF('ชื่อ-คะแนน'!M$4="K","0","0")))+IF('ชื่อ-คะแนน'!N$4="A",'ชื่อ-คะแนน'!N9,IF('ชื่อ-คะแนน'!N$4="P","0",IF('ชื่อ-คะแนน'!N$4="K","0","0")))+IF('ชื่อ-คะแนน'!O$4="A",'ชื่อ-คะแนน'!O9,IF('ชื่อ-คะแนน'!O$4="P","0",IF('ชื่อ-คะแนน'!O$4="K","0","0")))+IF('ชื่อ-คะแนน'!P$4="A",'ชื่อ-คะแนน'!P9,IF('ชื่อ-คะแนน'!P$4="P","0",IF('ชื่อ-คะแนน'!P$4="K","0","0"))))</f>
        <v>0</v>
      </c>
      <c r="I11" s="434">
        <f>IF('ชื่อ-คะแนน'!C9="","",IF('ชื่อ-คะแนน'!S$4="K",'ชื่อ-คะแนน'!S9,IF('ชื่อ-คะแนน'!S$4="P","0",IF('ชื่อ-คะแนน'!S$4="A","0","0")))+IF('ชื่อ-คะแนน'!T$4="K",'ชื่อ-คะแนน'!T9,IF('ชื่อ-คะแนน'!T$4="P","0",IF('ชื่อ-คะแนน'!T$4="A","0","0")))+IF('ชื่อ-คะแนน'!U$4="K",'ชื่อ-คะแนน'!U9,IF('ชื่อ-คะแนน'!U$4="P","0",IF('ชื่อ-คะแนน'!U$4="A","0","0")))+IF('ชื่อ-คะแนน'!V$4="K",'ชื่อ-คะแนน'!V9,IF('ชื่อ-คะแนน'!V$4="P","0",IF('ชื่อ-คะแนน'!V$4="A","0","0")))+IF('ชื่อ-คะแนน'!W$4="K",'ชื่อ-คะแนน'!W9,IF('ชื่อ-คะแนน'!W$4="P","0",IF('ชื่อ-คะแนน'!W$4="A","0","0")))+IF('ชื่อ-คะแนน'!X$4="K",'ชื่อ-คะแนน'!X9,IF('ชื่อ-คะแนน'!X$4="P","0",IF('ชื่อ-คะแนน'!X$4="A","0","0"))))</f>
        <v>0</v>
      </c>
      <c r="J11" s="435">
        <f>IF('ชื่อ-คะแนน'!C9="","",IF('ชื่อ-คะแนน'!S$4="P",'ชื่อ-คะแนน'!S9,IF('ชื่อ-คะแนน'!S$4="K","0",IF('ชื่อ-คะแนน'!S$4="A","0","0")))+IF('ชื่อ-คะแนน'!T$4="P",'ชื่อ-คะแนน'!T9,IF('ชื่อ-คะแนน'!T$4="K","0",IF('ชื่อ-คะแนน'!T$4="A","0","0")))+IF('ชื่อ-คะแนน'!U$4="P",'ชื่อ-คะแนน'!U9,IF('ชื่อ-คะแนน'!U$4="K","0",IF('ชื่อ-คะแนน'!U$4="A","0","0")))+IF('ชื่อ-คะแนน'!V$4="P",'ชื่อ-คะแนน'!V9,IF('ชื่อ-คะแนน'!V$4="K","0",IF('ชื่อ-คะแนน'!V$4="A","0","0")))+IF('ชื่อ-คะแนน'!W$4="P",'ชื่อ-คะแนน'!W9,IF('ชื่อ-คะแนน'!W$4="K","0",IF('ชื่อ-คะแนน'!W$4="A","0","0")))+IF('ชื่อ-คะแนน'!X$4="P",'ชื่อ-คะแนน'!X9,IF('ชื่อ-คะแนน'!X$4="K","0",IF('ชื่อ-คะแนน'!X$4="A","0","0"))))</f>
        <v>0</v>
      </c>
      <c r="K11" s="436">
        <f>IF('ชื่อ-คะแนน'!C9="","",IF('ชื่อ-คะแนน'!S$4="A",'ชื่อ-คะแนน'!S9,IF('ชื่อ-คะแนน'!S$4="P","0",IF('ชื่อ-คะแนน'!S$4="K","0","0")))+IF('ชื่อ-คะแนน'!T$4="A",'ชื่อ-คะแนน'!T9,IF('ชื่อ-คะแนน'!T$4="P","0",IF('ชื่อ-คะแนน'!T$4="K","0","0")))+IF('ชื่อ-คะแนน'!U$4="A",'ชื่อ-คะแนน'!U9,IF('ชื่อ-คะแนน'!U$4="P","0",IF('ชื่อ-คะแนน'!U$4="K","0","0")))+IF('ชื่อ-คะแนน'!V$4="A",'ชื่อ-คะแนน'!V9,IF('ชื่อ-คะแนน'!V$4="P","0",IF('ชื่อ-คะแนน'!V$4="K","0","0")))+IF('ชื่อ-คะแนน'!W$4="A",'ชื่อ-คะแนน'!W9,IF('ชื่อ-คะแนน'!W$4="P","0",IF('ชื่อ-คะแนน'!W$4="K","0","0")))+IF('ชื่อ-คะแนน'!X$4="A",'ชื่อ-คะแนน'!X9,IF('ชื่อ-คะแนน'!X$4="P","0",IF('ชื่อ-คะแนน'!X$4="K","0","0"))))</f>
        <v>0</v>
      </c>
      <c r="L11" s="431">
        <f>IF('ชื่อ-คะแนน'!C9="","",IF('ชื่อ-คะแนน'!AC$4="K",'ชื่อ-คะแนน'!AC9,IF('ชื่อ-คะแนน'!AC$4="P","0",IF('ชื่อ-คะแนน'!AC$4="A","0","0")))+IF('ชื่อ-คะแนน'!AD$4="K",'ชื่อ-คะแนน'!AD9,IF('ชื่อ-คะแนน'!AD$4="P","0",IF('ชื่อ-คะแนน'!AD$4="A","0","0")))+IF('ชื่อ-คะแนน'!AE$4="K",'ชื่อ-คะแนน'!AE9,IF('ชื่อ-คะแนน'!AE$4="P","0",IF('ชื่อ-คะแนน'!AE$4="A","0","0")))+IF('ชื่อ-คะแนน'!AF$4="K",'ชื่อ-คะแนน'!AF9,IF('ชื่อ-คะแนน'!AF$4="P","0",IF('ชื่อ-คะแนน'!AF$4="A","0","0")))+IF('ชื่อ-คะแนน'!AG$4="K",'ชื่อ-คะแนน'!AG9,IF('ชื่อ-คะแนน'!AG$4="P","0",IF('ชื่อ-คะแนน'!AG$4="A","0","0")))+IF('ชื่อ-คะแนน'!AH$4="K",'ชื่อ-คะแนน'!AH9,IF('ชื่อ-คะแนน'!AH$4="P","0",IF('ชื่อ-คะแนน'!AH$4="A","0","0")))+IF('ชื่อ-คะแนน'!AI$4="K",'ชื่อ-คะแนน'!AI9,IF('ชื่อ-คะแนน'!AI$4="P","0",IF('ชื่อ-คะแนน'!AI$4="A","0","0")))+IF('ชื่อ-คะแนน'!AJ$4="K",'ชื่อ-คะแนน'!AJ9,IF('ชื่อ-คะแนน'!AJ$4="P","0",IF('ชื่อ-คะแนน'!AJ$4="A","0","0")))+IF('ชื่อ-คะแนน'!AK$4="K",'ชื่อ-คะแนน'!AK9,IF('ชื่อ-คะแนน'!AK$4="P","0",IF('ชื่อ-คะแนน'!AK$4="A","0","0"))))</f>
        <v>0</v>
      </c>
      <c r="M11" s="432">
        <f>IF('ชื่อ-คะแนน'!C9="","",IF('ชื่อ-คะแนน'!AC$4="P",'ชื่อ-คะแนน'!AC9,IF('ชื่อ-คะแนน'!AC$4="K","0",IF('ชื่อ-คะแนน'!AC$4="A","0","0")))+IF('ชื่อ-คะแนน'!AD$4="P",'ชื่อ-คะแนน'!AD9,IF('ชื่อ-คะแนน'!AD$4="K","0",IF('ชื่อ-คะแนน'!AD$4="A","0","0")))+IF('ชื่อ-คะแนน'!AE$4="P",'ชื่อ-คะแนน'!AE9,IF('ชื่อ-คะแนน'!AE$4="K","0",IF('ชื่อ-คะแนน'!AE$4="A","0","0")))+IF('ชื่อ-คะแนน'!AF$4="P",'ชื่อ-คะแนน'!AF9,IF('ชื่อ-คะแนน'!AF$4="K","0",IF('ชื่อ-คะแนน'!AF$4="A","0","0")))+IF('ชื่อ-คะแนน'!AG$4="P",'ชื่อ-คะแนน'!AG9,IF('ชื่อ-คะแนน'!AG$4="K","0",IF('ชื่อ-คะแนน'!AG$4="A","0","0")))+IF('ชื่อ-คะแนน'!AH$4="P",'ชื่อ-คะแนน'!AH9,IF('ชื่อ-คะแนน'!AH$4="K","0",IF('ชื่อ-คะแนน'!AH$4="A","0","0")))+IF('ชื่อ-คะแนน'!AI$4="P",'ชื่อ-คะแนน'!AI9,IF('ชื่อ-คะแนน'!AI$4="K","0",IF('ชื่อ-คะแนน'!AI$4="A","0","0")))+IF('ชื่อ-คะแนน'!AJ$4="P",'ชื่อ-คะแนน'!AJ9,IF('ชื่อ-คะแนน'!AJ$4="K","0",IF('ชื่อ-คะแนน'!AJ$4="A","0","0")))+IF('ชื่อ-คะแนน'!AK$4="P",'ชื่อ-คะแนน'!AK9,IF('ชื่อ-คะแนน'!AK$4="K","0",IF('ชื่อ-คะแนน'!AK$4="A","0","0"))))</f>
        <v>0</v>
      </c>
      <c r="N11" s="433">
        <f>IF('ชื่อ-คะแนน'!C9="","",IF('ชื่อ-คะแนน'!AC$4="A",'ชื่อ-คะแนน'!AC9,IF('ชื่อ-คะแนน'!AC$4="P","0",IF('ชื่อ-คะแนน'!AC$4="K","0","0")))+IF('ชื่อ-คะแนน'!AD$4="A",'ชื่อ-คะแนน'!AD9,IF('ชื่อ-คะแนน'!AD$4="P","0",IF('ชื่อ-คะแนน'!AD$4="K","0","0")))+IF('ชื่อ-คะแนน'!AE$4="A",'ชื่อ-คะแนน'!AE9,IF('ชื่อ-คะแนน'!AE$4="P","0",IF('ชื่อ-คะแนน'!AE$4="K","0","0")))+IF('ชื่อ-คะแนน'!AF$4="A",'ชื่อ-คะแนน'!AF9,IF('ชื่อ-คะแนน'!AF$4="P","0",IF('ชื่อ-คะแนน'!AF$4="K","0","0")))+IF('ชื่อ-คะแนน'!AG$4="A",'ชื่อ-คะแนน'!AG9,IF('ชื่อ-คะแนน'!AG$4="P","0",IF('ชื่อ-คะแนน'!AG$4="K","0","0")))+IF('ชื่อ-คะแนน'!AH$4="A",'ชื่อ-คะแนน'!AH9,IF('ชื่อ-คะแนน'!AH$4="P","0",IF('ชื่อ-คะแนน'!AH$4="K","0","0")))+IF('ชื่อ-คะแนน'!AI$4="A",'ชื่อ-คะแนน'!AI9,IF('ชื่อ-คะแนน'!AI$4="P","0",IF('ชื่อ-คะแนน'!AI$4="K","0","0")))+IF('ชื่อ-คะแนน'!AJ$4="A",'ชื่อ-คะแนน'!AJ9,IF('ชื่อ-คะแนน'!AJ$4="P","0",IF('ชื่อ-คะแนน'!AJ$4="K","0","0")))+IF('ชื่อ-คะแนน'!AK$4="A",'ชื่อ-คะแนน'!AK9,IF('ชื่อ-คะแนน'!AK$4="P","0",IF('ชื่อ-คะแนน'!AK$4="K","0","0"))))</f>
        <v>0</v>
      </c>
      <c r="O11" s="434">
        <f>IF('ชื่อ-คะแนน'!C9="","",IF('ชื่อ-คะแนน'!AN$4="K",'ชื่อ-คะแนน'!AN9,IF('ชื่อ-คะแนน'!AN$4="P","0",IF('ชื่อ-คะแนน'!AN$4="A","0","0")))+IF('ชื่อ-คะแนน'!AO$4="K",'ชื่อ-คะแนน'!AO9,IF('ชื่อ-คะแนน'!AO$4="P","0",IF('ชื่อ-คะแนน'!AO$4="A","0","0")))+IF('ชื่อ-คะแนน'!AP$4="K",'ชื่อ-คะแนน'!AP9,IF('ชื่อ-คะแนน'!AP$4="P","0",IF('ชื่อ-คะแนน'!AP$4="A","0","0")))+IF('ชื่อ-คะแนน'!AQ$4="K",'ชื่อ-คะแนน'!AQ9,IF('ชื่อ-คะแนน'!AQ$4="P","0",IF('ชื่อ-คะแนน'!AQ$4="A","0","0")))+IF('ชื่อ-คะแนน'!AR$4="K",'ชื่อ-คะแนน'!AR9,IF('ชื่อ-คะแนน'!AR$4="P","0",IF('ชื่อ-คะแนน'!AR$4="A","0","0")))+IF('ชื่อ-คะแนน'!AS$4="K",'ชื่อ-คะแนน'!AS9,IF('ชื่อ-คะแนน'!AS$4="P","0",IF('ชื่อ-คะแนน'!AS$4="A","0","0"))))</f>
        <v>20</v>
      </c>
      <c r="P11" s="435">
        <f>IF('ชื่อ-คะแนน'!C9="","",IF('ชื่อ-คะแนน'!AN$4="P",'ชื่อ-คะแนน'!AN9,IF('ชื่อ-คะแนน'!AN$4="K","0",IF('ชื่อ-คะแนน'!AN$4="A","0","0")))+IF('ชื่อ-คะแนน'!AO$4="P",'ชื่อ-คะแนน'!AO9,IF('ชื่อ-คะแนน'!AO$4="K","0",IF('ชื่อ-คะแนน'!AO$4="A","0","0")))+IF('ชื่อ-คะแนน'!AP$4="P",'ชื่อ-คะแนน'!AP9,IF('ชื่อ-คะแนน'!AP$4="K","0",IF('ชื่อ-คะแนน'!AP$4="A","0","0")))+IF('ชื่อ-คะแนน'!AQ$4="P",'ชื่อ-คะแนน'!AQ9,IF('ชื่อ-คะแนน'!AQ$4="K","0",IF('ชื่อ-คะแนน'!AQ$4="A","0","0")))+IF('ชื่อ-คะแนน'!AR$4="P",'ชื่อ-คะแนน'!AR9,IF('ชื่อ-คะแนน'!AR$4="K","0",IF('ชื่อ-คะแนน'!AR$4="A","0","0")))+IF('ชื่อ-คะแนน'!AS$4="P",'ชื่อ-คะแนน'!AS9,IF('ชื่อ-คะแนน'!AS$4="K","0",IF('ชื่อ-คะแนน'!AS$4="A","0","0"))))</f>
        <v>0</v>
      </c>
      <c r="Q11" s="436">
        <f>IF('ชื่อ-คะแนน'!C9="","",IF('ชื่อ-คะแนน'!AN$4="A",'ชื่อ-คะแนน'!AN9,IF('ชื่อ-คะแนน'!AN$4="P","0",IF('ชื่อ-คะแนน'!AN$4="K","0","0")))+IF('ชื่อ-คะแนน'!AO$4="A",'ชื่อ-คะแนน'!AO9,IF('ชื่อ-คะแนน'!AO$4="P","0",IF('ชื่อ-คะแนน'!AO$4="K","0","0")))+IF('ชื่อ-คะแนน'!AP$4="A",'ชื่อ-คะแนน'!AP9,IF('ชื่อ-คะแนน'!AP$4="P","0",IF('ชื่อ-คะแนน'!AP$4="K","0","0")))+IF('ชื่อ-คะแนน'!AQ$4="A",'ชื่อ-คะแนน'!AQ9,IF('ชื่อ-คะแนน'!AQ$4="P","0",IF('ชื่อ-คะแนน'!AQ$4="K","0","0")))+IF('ชื่อ-คะแนน'!AR$4="A",'ชื่อ-คะแนน'!AR9,IF('ชื่อ-คะแนน'!AR$4="P","0",IF('ชื่อ-คะแนน'!AR$4="K","0","0")))+IF('ชื่อ-คะแนน'!AS$4="A",'ชื่อ-คะแนน'!AS9,IF('ชื่อ-คะแนน'!AS$4="P","0",IF('ชื่อ-คะแนน'!AS$4="K","0","0"))))</f>
        <v>0</v>
      </c>
      <c r="R11" s="1051">
        <f>IF('ชื่อ-คะแนน'!C9="","",IF('ชื่อ-คะแนน'!BA$4="K",'ชื่อ-คะแนน'!BA9,IF('ชื่อ-คะแนน'!BA$4="P","0",IF('ชื่อ-คะแนน'!BA$4="A","0","0")))+IF('ชื่อ-คะแนน'!BB$4="K",'ชื่อ-คะแนน'!BB9,IF('ชื่อ-คะแนน'!BB$4="P","0",IF('ชื่อ-คะแนน'!BB$4="A","0","0")))+IF('ชื่อ-คะแนน'!BC$4="K",'ชื่อ-คะแนน'!BC9,IF('ชื่อ-คะแนน'!BC$4="P","0",IF('ชื่อ-คะแนน'!BC$4="A","0","0")))+IF('ชื่อ-คะแนน'!BD$4="K",'ชื่อ-คะแนน'!BD9,IF('ชื่อ-คะแนน'!BD$4="P","0",IF('ชื่อ-คะแนน'!BD$4="A","0","0")))+IF('ชื่อ-คะแนน'!BE$4="K",'ชื่อ-คะแนน'!BE9,IF('ชื่อ-คะแนน'!BE$4="P","0",IF('ชื่อ-คะแนน'!BE$4="A","0","0")))+IF('ชื่อ-คะแนน'!BF$4="K",'ชื่อ-คะแนน'!BF9,IF('ชื่อ-คะแนน'!BF$4="P","0",IF('ชื่อ-คะแนน'!BF$4="A","0","0")))+IF('ชื่อ-คะแนน'!BG$4="K",'ชื่อ-คะแนน'!BG9,IF('ชื่อ-คะแนน'!BG$4="P","0",IF('ชื่อ-คะแนน'!BG$4="A","0","0")))+IF('ชื่อ-คะแนน'!BH$4="K",'ชื่อ-คะแนน'!BH9,IF('ชื่อ-คะแนน'!BH$4="P","0",IF('ชื่อ-คะแนน'!BH$4="A","0","0"))))</f>
        <v>0</v>
      </c>
      <c r="S11" s="1052">
        <f>IF('ชื่อ-คะแนน'!C9="","",IF('ชื่อ-คะแนน'!BA$4="P",'ชื่อ-คะแนน'!BA9,IF('ชื่อ-คะแนน'!BA$4="K","0",IF('ชื่อ-คะแนน'!BA$4="A","0","0")))+IF('ชื่อ-คะแนน'!BB$4="P",'ชื่อ-คะแนน'!BB9,IF('ชื่อ-คะแนน'!BB$4="K","0",IF('ชื่อ-คะแนน'!BB$4="A","0","0")))+IF('ชื่อ-คะแนน'!BC$4="P",'ชื่อ-คะแนน'!BC9,IF('ชื่อ-คะแนน'!BC$4="K","0",IF('ชื่อ-คะแนน'!BC$4="A","0","0")))+IF('ชื่อ-คะแนน'!BD$4="P",'ชื่อ-คะแนน'!BD9,IF('ชื่อ-คะแนน'!BD$4="K","0",IF('ชื่อ-คะแนน'!BD$4="A","0","0")))+IF('ชื่อ-คะแนน'!BE$4="P",'ชื่อ-คะแนน'!BE9,IF('ชื่อ-คะแนน'!BE$4="K","0",IF('ชื่อ-คะแนน'!BE$4="A","0","0")))+IF('ชื่อ-คะแนน'!BF$4="P",'ชื่อ-คะแนน'!BF9,IF('ชื่อ-คะแนน'!BF$4="K","0",IF('ชื่อ-คะแนน'!BF$4="A","0","0")))+IF('ชื่อ-คะแนน'!BG$4="P",'ชื่อ-คะแนน'!BG9,IF('ชื่อ-คะแนน'!BG$4="K","0",IF('ชื่อ-คะแนน'!BG$4="A","0","0")))+IF('ชื่อ-คะแนน'!BH$4="P",'ชื่อ-คะแนน'!BH9,IF('ชื่อ-คะแนน'!BH$4="K","0",IF('ชื่อ-คะแนน'!BH$4="A","0","0"))))</f>
        <v>0</v>
      </c>
      <c r="T11" s="1070">
        <f>IF('ชื่อ-คะแนน'!C9="","",IF('ชื่อ-คะแนน'!BA$4="A",'ชื่อ-คะแนน'!BA9,IF('ชื่อ-คะแนน'!BA$4="P","0",IF('ชื่อ-คะแนน'!BA$4="K","0","0")))+IF('ชื่อ-คะแนน'!BB$4="A",'ชื่อ-คะแนน'!BB9,IF('ชื่อ-คะแนน'!BB$4="P","0",IF('ชื่อ-คะแนน'!BB$4="K","0","0")))+IF('ชื่อ-คะแนน'!BC$4="A",'ชื่อ-คะแนน'!BC9,IF('ชื่อ-คะแนน'!BC$4="P","0",IF('ชื่อ-คะแนน'!BC$4="K","0","0")))+IF('ชื่อ-คะแนน'!BD$4="A",'ชื่อ-คะแนน'!BD9,IF('ชื่อ-คะแนน'!BD$4="P","0",IF('ชื่อ-คะแนน'!BD$4="K","0","0")))+IF('ชื่อ-คะแนน'!BE$4="A",'ชื่อ-คะแนน'!BE9,IF('ชื่อ-คะแนน'!BE$4="P","0",IF('ชื่อ-คะแนน'!BE$4="K","0","0")))+IF('ชื่อ-คะแนน'!BF$4="A",'ชื่อ-คะแนน'!BF9,IF('ชื่อ-คะแนน'!BF$4="P","0",IF('ชื่อ-คะแนน'!BF$4="K","0","0")))+IF('ชื่อ-คะแนน'!BG$4="A",'ชื่อ-คะแนน'!BG9,IF('ชื่อ-คะแนน'!BG$4="P","0",IF('ชื่อ-คะแนน'!BG$4="K","0","0")))+IF('ชื่อ-คะแนน'!BH$4="A",'ชื่อ-คะแนน'!BH9,IF('ชื่อ-คะแนน'!BH$4="P","0",IF('ชื่อ-คะแนน'!BH$4="K","0","0"))))</f>
        <v>0</v>
      </c>
      <c r="U11" s="1053">
        <f>IF('ชื่อ-คะแนน'!C9="","",IF('ชื่อ-คะแนน'!BK$4="K",'ชื่อ-คะแนน'!BK9,IF('ชื่อ-คะแนน'!BK$4="P","0",IF('ชื่อ-คะแนน'!BK$4="A","0","0")))+IF('ชื่อ-คะแนน'!BL$4="K",'ชื่อ-คะแนน'!BL9,IF('ชื่อ-คะแนน'!BL$4="P","0",IF('ชื่อ-คะแนน'!BL$4="A","0","0")))+IF('ชื่อ-คะแนน'!BM$4="K",'ชื่อ-คะแนน'!BM9,IF('ชื่อ-คะแนน'!BM$4="P","0",IF('ชื่อ-คะแนน'!BM$4="A","0","0")))+IF('ชื่อ-คะแนน'!BN$4="K",'ชื่อ-คะแนน'!BN9,IF('ชื่อ-คะแนน'!BN$4="P","0",IF('ชื่อ-คะแนน'!BN$4="A","0","0")))+IF('ชื่อ-คะแนน'!BO$4="K",'ชื่อ-คะแนน'!BO9,IF('ชื่อ-คะแนน'!BO$4="P","0",IF('ชื่อ-คะแนน'!BO$4="A","0","0")))+IF('ชื่อ-คะแนน'!BP$4="K",'ชื่อ-คะแนน'!BP9,IF('ชื่อ-คะแนน'!BP$4="P","0",IF('ชื่อ-คะแนน'!BP$4="A","0","0"))))</f>
        <v>0</v>
      </c>
      <c r="V11" s="1054">
        <f>IF('ชื่อ-คะแนน'!C9="","",IF('ชื่อ-คะแนน'!BK$4="P",'ชื่อ-คะแนน'!BK9,IF('ชื่อ-คะแนน'!BK$4="K","0",IF('ชื่อ-คะแนน'!BK$4="A","0","0")))+IF('ชื่อ-คะแนน'!BL$4="P",'ชื่อ-คะแนน'!BL9,IF('ชื่อ-คะแนน'!BL$4="K","0",IF('ชื่อ-คะแนน'!BL$4="A","0","0")))+IF('ชื่อ-คะแนน'!BM$4="P",'ชื่อ-คะแนน'!BM9,IF('ชื่อ-คะแนน'!BM$4="K","0",IF('ชื่อ-คะแนน'!BM$4="A","0","0")))+IF('ชื่อ-คะแนน'!BN$4="P",'ชื่อ-คะแนน'!BN9,IF('ชื่อ-คะแนน'!BN$4="K","0",IF('ชื่อ-คะแนน'!BN$4="A","0","0")))+IF('ชื่อ-คะแนน'!BO$4="P",'ชื่อ-คะแนน'!BO9,IF('ชื่อ-คะแนน'!BO$4="K","0",IF('ชื่อ-คะแนน'!BO$4="A","0","0")))+IF('ชื่อ-คะแนน'!BP$4="P",'ชื่อ-คะแนน'!BP9,IF('ชื่อ-คะแนน'!BP$4="K","0",IF('ชื่อ-คะแนน'!BP$4="A","0","0"))))</f>
        <v>0</v>
      </c>
      <c r="W11" s="1055">
        <f>IF('ชื่อ-คะแนน'!C9="","",IF('ชื่อ-คะแนน'!BK$4="A",'ชื่อ-คะแนน'!BK9,IF('ชื่อ-คะแนน'!BK$4="P","0",IF('ชื่อ-คะแนน'!BK$4="K","0","0")))+IF('ชื่อ-คะแนน'!BL$4="A",'ชื่อ-คะแนน'!BL9,IF('ชื่อ-คะแนน'!BL$4="P","0",IF('ชื่อ-คะแนน'!BL$4="K","0","0")))+IF('ชื่อ-คะแนน'!BM$4="A",'ชื่อ-คะแนน'!BM9,IF('ชื่อ-คะแนน'!BM$4="P","0",IF('ชื่อ-คะแนน'!BM$4="K","0","0")))+IF('ชื่อ-คะแนน'!BN$4="A",'ชื่อ-คะแนน'!BN9,IF('ชื่อ-คะแนน'!BN$4="P","0",IF('ชื่อ-คะแนน'!BN$4="K","0","0")))+IF('ชื่อ-คะแนน'!BO$4="A",'ชื่อ-คะแนน'!BO9,IF('ชื่อ-คะแนน'!BO$4="P","0",IF('ชื่อ-คะแนน'!BO$4="K","0","0")))+IF('ชื่อ-คะแนน'!BP$4="A",'ชื่อ-คะแนน'!BP9,IF('ชื่อ-คะแนน'!BP$4="P","0",IF('ชื่อ-คะแนน'!BP$4="K","0","0"))))</f>
        <v>0</v>
      </c>
      <c r="X11" s="1051">
        <f>IF('ชื่อ-คะแนน'!C9="","",IF('ชื่อ-คะแนน'!BU$4="K",'ชื่อ-คะแนน'!BU9,IF('ชื่อ-คะแนน'!BU$4="P","0",IF('ชื่อ-คะแนน'!BU$4="A","0","0")))+IF('ชื่อ-คะแนน'!BV$4="K",'ชื่อ-คะแนน'!BV9,IF('ชื่อ-คะแนน'!BV$4="P","0",IF('ชื่อ-คะแนน'!BV$4="A","0","0")))+IF('ชื่อ-คะแนน'!BW$4="K",'ชื่อ-คะแนน'!BW9,IF('ชื่อ-คะแนน'!BW$4="P","0",IF('ชื่อ-คะแนน'!BW$4="A","0","0")))+IF('ชื่อ-คะแนน'!BX$4="K",'ชื่อ-คะแนน'!BX9,IF('ชื่อ-คะแนน'!BX$4="P","0",IF('ชื่อ-คะแนน'!BX$4="A","0","0")))+IF('ชื่อ-คะแนน'!BY$4="K",'ชื่อ-คะแนน'!BY9,IF('ชื่อ-คะแนน'!BY$4="P","0",IF('ชื่อ-คะแนน'!BY$4="A","0","0")))+IF('ชื่อ-คะแนน'!BZ$4="K",'ชื่อ-คะแนน'!BZ9,IF('ชื่อ-คะแนน'!BZ$4="P","0",IF('ชื่อ-คะแนน'!BZ$4="A","0","0")))+IF('ชื่อ-คะแนน'!CA$4="K",'ชื่อ-คะแนน'!CA9,IF('ชื่อ-คะแนน'!CA$4="P","0",IF('ชื่อ-คะแนน'!CA$4="A","0","0")))+IF('ชื่อ-คะแนน'!CB$4="K",'ชื่อ-คะแนน'!CB9,IF('ชื่อ-คะแนน'!CB$4="P","0",IF('ชื่อ-คะแนน'!CB$4="A","0","0"))))</f>
        <v>0</v>
      </c>
      <c r="Y11" s="1052">
        <f>IF('ชื่อ-คะแนน'!C9="","",IF('ชื่อ-คะแนน'!BU$4="P",'ชื่อ-คะแนน'!BU9,IF('ชื่อ-คะแนน'!BU$4="K","0",IF('ชื่อ-คะแนน'!BU$4="A","0","0")))+IF('ชื่อ-คะแนน'!BV$4="P",'ชื่อ-คะแนน'!BV9,IF('ชื่อ-คะแนน'!BV$4="K","0",IF('ชื่อ-คะแนน'!BV$4="A","0","0")))+IF('ชื่อ-คะแนน'!BW$4="P",'ชื่อ-คะแนน'!BW9,IF('ชื่อ-คะแนน'!BW$4="K","0",IF('ชื่อ-คะแนน'!BW$4="A","0","0")))+IF('ชื่อ-คะแนน'!BX$4="P",'ชื่อ-คะแนน'!BX9,IF('ชื่อ-คะแนน'!BX$4="K","0",IF('ชื่อ-คะแนน'!BX$4="A","0","0")))+IF('ชื่อ-คะแนน'!BY$4="P",'ชื่อ-คะแนน'!BY9,IF('ชื่อ-คะแนน'!BY$4="K","0",IF('ชื่อ-คะแนน'!BY$4="A","0","0")))+IF('ชื่อ-คะแนน'!BZ$4="P",'ชื่อ-คะแนน'!BZ9,IF('ชื่อ-คะแนน'!BZ$4="K","0",IF('ชื่อ-คะแนน'!BZ$4="A","0","0")))+IF('ชื่อ-คะแนน'!CA$4="P",'ชื่อ-คะแนน'!CA9,IF('ชื่อ-คะแนน'!CA$4="K","0",IF('ชื่อ-คะแนน'!CA$4="A","0","0")))+IF('ชื่อ-คะแนน'!CB$4="P",'ชื่อ-คะแนน'!CB9,IF('ชื่อ-คะแนน'!CB$4="K","0",IF('ชื่อ-คะแนน'!CB$4="A","0","0"))))</f>
        <v>0</v>
      </c>
      <c r="Z11" s="1070">
        <f>IF('ชื่อ-คะแนน'!C9="","",IF('ชื่อ-คะแนน'!BU$4="A",'ชื่อ-คะแนน'!BU9,IF('ชื่อ-คะแนน'!BU$4="P","0",IF('ชื่อ-คะแนน'!BU$4="K","0","0")))+IF('ชื่อ-คะแนน'!BV$4="A",'ชื่อ-คะแนน'!BV9,IF('ชื่อ-คะแนน'!BV$4="P","0",IF('ชื่อ-คะแนน'!BV$4="K","0","0")))+IF('ชื่อ-คะแนน'!BW$4="A",'ชื่อ-คะแนน'!BW9,IF('ชื่อ-คะแนน'!BW$4="P","0",IF('ชื่อ-คะแนน'!BW$4="K","0","0")))+IF('ชื่อ-คะแนน'!BX$4="A",'ชื่อ-คะแนน'!BX9,IF('ชื่อ-คะแนน'!BX$4="P","0",IF('ชื่อ-คะแนน'!BX$4="K","0","0")))+IF('ชื่อ-คะแนน'!BY$4="A",'ชื่อ-คะแนน'!BY9,IF('ชื่อ-คะแนน'!BY$4="P","0",IF('ชื่อ-คะแนน'!BY$4="K","0","0")))+IF('ชื่อ-คะแนน'!BZ$4="A",'ชื่อ-คะแนน'!BZ9,IF('ชื่อ-คะแนน'!BZ$4="P","0",IF('ชื่อ-คะแนน'!BZ$4="K","0","0")))+IF('ชื่อ-คะแนน'!CA$4="A",'ชื่อ-คะแนน'!CA9,IF('ชื่อ-คะแนน'!CA$4="P","0",IF('ชื่อ-คะแนน'!CA$4="K","0","0")))+IF('ชื่อ-คะแนน'!CB$4="A",'ชื่อ-คะแนน'!CB9,IF('ชื่อ-คะแนน'!CB$4="P","0",IF('ชื่อ-คะแนน'!CB$4="K","0","0"))))</f>
        <v>0</v>
      </c>
      <c r="AA11" s="1053">
        <f>IF('ชื่อ-คะแนน'!CF$4="K",'ชื่อ-คะแนน'!CF9,IF('ชื่อ-คะแนน'!CF$4="P","0",IF('ชื่อ-คะแนน'!CF$4="A","0","0")))+IF('ชื่อ-คะแนน'!CG$4="K",'ชื่อ-คะแนน'!CG9,IF('ชื่อ-คะแนน'!CG$4="P","0",IF('ชื่อ-คะแนน'!CG$4="A","0","0")))+IF('ชื่อ-คะแนน'!CH$4="K",'ชื่อ-คะแนน'!CH9,IF('ชื่อ-คะแนน'!CH$4="P","0",IF('ชื่อ-คะแนน'!CH$4="A","0","0")))</f>
        <v>0</v>
      </c>
      <c r="AB11" s="1054">
        <f>IF('ชื่อ-คะแนน'!CF$4="P",'ชื่อ-คะแนน'!CF9,IF('ชื่อ-คะแนน'!CF$4="K","0",IF('ชื่อ-คะแนน'!CF$4="A","0","0")))+IF('ชื่อ-คะแนน'!CG$4="P",'ชื่อ-คะแนน'!CG9,IF('ชื่อ-คะแนน'!CG$4="K","0",IF('ชื่อ-คะแนน'!CG$4="A","0","0")))+IF('ชื่อ-คะแนน'!CH$4="P",'ชื่อ-คะแนน'!CH9,IF('ชื่อ-คะแนน'!CH$4="K","0",IF('ชื่อ-คะแนน'!CH$4="A","0","0")))</f>
        <v>0</v>
      </c>
      <c r="AC11" s="1055">
        <f>IF('ชื่อ-คะแนน'!CF$4="A",'ชื่อ-คะแนน'!CF9,IF('ชื่อ-คะแนน'!CF$4="P","0",IF('ชื่อ-คะแนน'!CF$4="K","0","0")))+IF('ชื่อ-คะแนน'!CG$4="A",'ชื่อ-คะแนน'!CG9,IF('ชื่อ-คะแนน'!CG$4="P","0",IF('ชื่อ-คะแนน'!CG$4="K","0","0")))+IF('ชื่อ-คะแนน'!CH$4="A",'ชื่อ-คะแนน'!CH9,IF('ชื่อ-คะแนน'!CH$4="P","0",IF('ชื่อ-คะแนน'!CH$4="K","0","0")))</f>
        <v>0</v>
      </c>
      <c r="AD11" s="1071">
        <f>IF('ชื่อ-คะแนน'!C9="","",IF(E11="พัก","--",IF(E11="ออก","--",IF(E11="ย้าย","--",(F11+I11+L11+O11+R11+U11+X11+AA11)/2))))</f>
        <v>10</v>
      </c>
      <c r="AE11" s="1056">
        <f>IF('ชื่อ-คะแนน'!C9="","",IF(E11="พัก","--",IF(E11="ออก","--",IF(E11="ย้าย","--",(G11+J11+M11+P11+S11+V11+Y11+AB11)/2))))</f>
        <v>0</v>
      </c>
      <c r="AF11" s="1057">
        <f>IF('ชื่อ-คะแนน'!C9="","",IF(E11="พัก","--",IF(E11="ออก","--",IF(E11="ย้าย","--",(H11+K11+N11+Q11+T11+W11+Z11+AC11)/2))))</f>
        <v>0</v>
      </c>
      <c r="AG11" s="305"/>
    </row>
    <row r="12" spans="1:33" s="5" customFormat="1" ht="18" customHeight="1" thickBot="1" x14ac:dyDescent="0.55000000000000004">
      <c r="A12" s="281"/>
      <c r="B12" s="246">
        <f>'ชื่อ-คะแนน'!A10</f>
        <v>5</v>
      </c>
      <c r="C12" s="429" t="str">
        <f>'ชื่อ-คะแนน'!B10</f>
        <v>12808</v>
      </c>
      <c r="D12" s="336" t="str">
        <f>'ชื่อ-คะแนน'!DB10</f>
        <v>เด็กชาย นภัท  ปุผาลา</v>
      </c>
      <c r="E12" s="437" t="str">
        <f>'ชื่อ-คะแนน'!D10</f>
        <v>เรียน</v>
      </c>
      <c r="F12" s="438">
        <f>IF('ชื่อ-คะแนน'!C10="","",IF('ชื่อ-คะแนน'!H$4="K",'ชื่อ-คะแนน'!H10,IF('ชื่อ-คะแนน'!H$4="P","0",IF('ชื่อ-คะแนน'!H$4="A","0","0")))+IF('ชื่อ-คะแนน'!I$4="K",'ชื่อ-คะแนน'!I10,IF('ชื่อ-คะแนน'!I$4="P","0",IF('ชื่อ-คะแนน'!I$4="A","0","0")))+IF('ชื่อ-คะแนน'!J$4="K",'ชื่อ-คะแนน'!J10,IF('ชื่อ-คะแนน'!J$4="P","0",IF('ชื่อ-คะแนน'!J$4="A","0","0")))+IF('ชื่อ-คะแนน'!K$4="K",'ชื่อ-คะแนน'!K10,IF('ชื่อ-คะแนน'!K$4="P","0",IF('ชื่อ-คะแนน'!K$4="A","0","0")))+IF('ชื่อ-คะแนน'!L$4="K",'ชื่อ-คะแนน'!L10,IF('ชื่อ-คะแนน'!L$4="P","0",IF('ชื่อ-คะแนน'!L$4="A","0","0")))+IF('ชื่อ-คะแนน'!M$4="K",'ชื่อ-คะแนน'!M10,IF('ชื่อ-คะแนน'!M$4="P","0",IF('ชื่อ-คะแนน'!M$4="A","0","0")))+IF('ชื่อ-คะแนน'!N$4="K",'ชื่อ-คะแนน'!N10,IF('ชื่อ-คะแนน'!N$4="P","0",IF('ชื่อ-คะแนน'!N$4="A","0","0")))+IF('ชื่อ-คะแนน'!O$4="K",'ชื่อ-คะแนน'!O10,IF('ชื่อ-คะแนน'!O$4="P","0",IF('ชื่อ-คะแนน'!O$4="A","0","0")))+IF('ชื่อ-คะแนน'!P$4="K",'ชื่อ-คะแนน'!P10,IF('ชื่อ-คะแนน'!P$4="P","0",IF('ชื่อ-คะแนน'!P$4="A","0","0"))))</f>
        <v>0</v>
      </c>
      <c r="G12" s="439">
        <f>IF('ชื่อ-คะแนน'!C10="","",IF('ชื่อ-คะแนน'!H$4="P",'ชื่อ-คะแนน'!H10,IF('ชื่อ-คะแนน'!H$4="K","0",IF('ชื่อ-คะแนน'!H$4="A","0","0")))+IF('ชื่อ-คะแนน'!I$4="P",'ชื่อ-คะแนน'!I10,IF('ชื่อ-คะแนน'!I$4="K","0",IF('ชื่อ-คะแนน'!I$4="A","0","0")))+IF('ชื่อ-คะแนน'!J$4="P",'ชื่อ-คะแนน'!J10,IF('ชื่อ-คะแนน'!J$4="K","0",IF('ชื่อ-คะแนน'!J$4="A","0","0")))+IF('ชื่อ-คะแนน'!K$4="P",'ชื่อ-คะแนน'!K10,IF('ชื่อ-คะแนน'!K$4="K","0",IF('ชื่อ-คะแนน'!K$4="A","0","0")))+IF('ชื่อ-คะแนน'!L$4="P",'ชื่อ-คะแนน'!L10,IF('ชื่อ-คะแนน'!L$4="K","0",IF('ชื่อ-คะแนน'!L$4="A","0","0")))+IF('ชื่อ-คะแนน'!M$4="P",'ชื่อ-คะแนน'!M10,IF('ชื่อ-คะแนน'!M$4="K","0",IF('ชื่อ-คะแนน'!M$4="A","0","0")))+IF('ชื่อ-คะแนน'!N$4="P",'ชื่อ-คะแนน'!N10,IF('ชื่อ-คะแนน'!N$4="K","0",IF('ชื่อ-คะแนน'!N$4="A","0","0")))+IF('ชื่อ-คะแนน'!O$4="P",'ชื่อ-คะแนน'!O10,IF('ชื่อ-คะแนน'!O$4="K","0",IF('ชื่อ-คะแนน'!O$4="A","0","0")))+IF('ชื่อ-คะแนน'!P$4="P",'ชื่อ-คะแนน'!P10,IF('ชื่อ-คะแนน'!P$4="K","0",IF('ชื่อ-คะแนน'!P$4="A","0","0"))))</f>
        <v>0</v>
      </c>
      <c r="H12" s="440">
        <f>IF('ชื่อ-คะแนน'!C10="","",IF('ชื่อ-คะแนน'!H$4="A",'ชื่อ-คะแนน'!H10,IF('ชื่อ-คะแนน'!H$4="P","0",IF('ชื่อ-คะแนน'!H$4="K","0","0")))+IF('ชื่อ-คะแนน'!I$4="A",'ชื่อ-คะแนน'!I10,IF('ชื่อ-คะแนน'!I$4="P","0",IF('ชื่อ-คะแนน'!I$4="K","0","0")))+IF('ชื่อ-คะแนน'!J$4="A",'ชื่อ-คะแนน'!J10,IF('ชื่อ-คะแนน'!J$4="P","0",IF('ชื่อ-คะแนน'!J$4="K","0","0")))+IF('ชื่อ-คะแนน'!K$4="A",'ชื่อ-คะแนน'!K10,IF('ชื่อ-คะแนน'!K$4="P","0",IF('ชื่อ-คะแนน'!K$4="K","0","0")))+IF('ชื่อ-คะแนน'!L$4="A",'ชื่อ-คะแนน'!L10,IF('ชื่อ-คะแนน'!L$4="P","0",IF('ชื่อ-คะแนน'!L$4="K","0","0")))+IF('ชื่อ-คะแนน'!M$4="A",'ชื่อ-คะแนน'!M10,IF('ชื่อ-คะแนน'!M$4="P","0",IF('ชื่อ-คะแนน'!M$4="K","0","0")))+IF('ชื่อ-คะแนน'!N$4="A",'ชื่อ-คะแนน'!N10,IF('ชื่อ-คะแนน'!N$4="P","0",IF('ชื่อ-คะแนน'!N$4="K","0","0")))+IF('ชื่อ-คะแนน'!O$4="A",'ชื่อ-คะแนน'!O10,IF('ชื่อ-คะแนน'!O$4="P","0",IF('ชื่อ-คะแนน'!O$4="K","0","0")))+IF('ชื่อ-คะแนน'!P$4="A",'ชื่อ-คะแนน'!P10,IF('ชื่อ-คะแนน'!P$4="P","0",IF('ชื่อ-คะแนน'!P$4="K","0","0"))))</f>
        <v>0</v>
      </c>
      <c r="I12" s="441">
        <f>IF('ชื่อ-คะแนน'!C10="","",IF('ชื่อ-คะแนน'!S$4="K",'ชื่อ-คะแนน'!S10,IF('ชื่อ-คะแนน'!S$4="P","0",IF('ชื่อ-คะแนน'!S$4="A","0","0")))+IF('ชื่อ-คะแนน'!T$4="K",'ชื่อ-คะแนน'!T10,IF('ชื่อ-คะแนน'!T$4="P","0",IF('ชื่อ-คะแนน'!T$4="A","0","0")))+IF('ชื่อ-คะแนน'!U$4="K",'ชื่อ-คะแนน'!U10,IF('ชื่อ-คะแนน'!U$4="P","0",IF('ชื่อ-คะแนน'!U$4="A","0","0")))+IF('ชื่อ-คะแนน'!V$4="K",'ชื่อ-คะแนน'!V10,IF('ชื่อ-คะแนน'!V$4="P","0",IF('ชื่อ-คะแนน'!V$4="A","0","0")))+IF('ชื่อ-คะแนน'!W$4="K",'ชื่อ-คะแนน'!W10,IF('ชื่อ-คะแนน'!W$4="P","0",IF('ชื่อ-คะแนน'!W$4="A","0","0")))+IF('ชื่อ-คะแนน'!X$4="K",'ชื่อ-คะแนน'!X10,IF('ชื่อ-คะแนน'!X$4="P","0",IF('ชื่อ-คะแนน'!X$4="A","0","0"))))</f>
        <v>0</v>
      </c>
      <c r="J12" s="442">
        <f>IF('ชื่อ-คะแนน'!C10="","",IF('ชื่อ-คะแนน'!S$4="P",'ชื่อ-คะแนน'!S10,IF('ชื่อ-คะแนน'!S$4="K","0",IF('ชื่อ-คะแนน'!S$4="A","0","0")))+IF('ชื่อ-คะแนน'!T$4="P",'ชื่อ-คะแนน'!T10,IF('ชื่อ-คะแนน'!T$4="K","0",IF('ชื่อ-คะแนน'!T$4="A","0","0")))+IF('ชื่อ-คะแนน'!U$4="P",'ชื่อ-คะแนน'!U10,IF('ชื่อ-คะแนน'!U$4="K","0",IF('ชื่อ-คะแนน'!U$4="A","0","0")))+IF('ชื่อ-คะแนน'!V$4="P",'ชื่อ-คะแนน'!V10,IF('ชื่อ-คะแนน'!V$4="K","0",IF('ชื่อ-คะแนน'!V$4="A","0","0")))+IF('ชื่อ-คะแนน'!W$4="P",'ชื่อ-คะแนน'!W10,IF('ชื่อ-คะแนน'!W$4="K","0",IF('ชื่อ-คะแนน'!W$4="A","0","0")))+IF('ชื่อ-คะแนน'!X$4="P",'ชื่อ-คะแนน'!X10,IF('ชื่อ-คะแนน'!X$4="K","0",IF('ชื่อ-คะแนน'!X$4="A","0","0"))))</f>
        <v>0</v>
      </c>
      <c r="K12" s="443">
        <f>IF('ชื่อ-คะแนน'!C10="","",IF('ชื่อ-คะแนน'!S$4="A",'ชื่อ-คะแนน'!S10,IF('ชื่อ-คะแนน'!S$4="P","0",IF('ชื่อ-คะแนน'!S$4="K","0","0")))+IF('ชื่อ-คะแนน'!T$4="A",'ชื่อ-คะแนน'!T10,IF('ชื่อ-คะแนน'!T$4="P","0",IF('ชื่อ-คะแนน'!T$4="K","0","0")))+IF('ชื่อ-คะแนน'!U$4="A",'ชื่อ-คะแนน'!U10,IF('ชื่อ-คะแนน'!U$4="P","0",IF('ชื่อ-คะแนน'!U$4="K","0","0")))+IF('ชื่อ-คะแนน'!V$4="A",'ชื่อ-คะแนน'!V10,IF('ชื่อ-คะแนน'!V$4="P","0",IF('ชื่อ-คะแนน'!V$4="K","0","0")))+IF('ชื่อ-คะแนน'!W$4="A",'ชื่อ-คะแนน'!W10,IF('ชื่อ-คะแนน'!W$4="P","0",IF('ชื่อ-คะแนน'!W$4="K","0","0")))+IF('ชื่อ-คะแนน'!X$4="A",'ชื่อ-คะแนน'!X10,IF('ชื่อ-คะแนน'!X$4="P","0",IF('ชื่อ-คะแนน'!X$4="K","0","0"))))</f>
        <v>0</v>
      </c>
      <c r="L12" s="438">
        <f>IF('ชื่อ-คะแนน'!C10="","",IF('ชื่อ-คะแนน'!AC$4="K",'ชื่อ-คะแนน'!AC10,IF('ชื่อ-คะแนน'!AC$4="P","0",IF('ชื่อ-คะแนน'!AC$4="A","0","0")))+IF('ชื่อ-คะแนน'!AD$4="K",'ชื่อ-คะแนน'!AD10,IF('ชื่อ-คะแนน'!AD$4="P","0",IF('ชื่อ-คะแนน'!AD$4="A","0","0")))+IF('ชื่อ-คะแนน'!AE$4="K",'ชื่อ-คะแนน'!AE10,IF('ชื่อ-คะแนน'!AE$4="P","0",IF('ชื่อ-คะแนน'!AE$4="A","0","0")))+IF('ชื่อ-คะแนน'!AF$4="K",'ชื่อ-คะแนน'!AF10,IF('ชื่อ-คะแนน'!AF$4="P","0",IF('ชื่อ-คะแนน'!AF$4="A","0","0")))+IF('ชื่อ-คะแนน'!AG$4="K",'ชื่อ-คะแนน'!AG10,IF('ชื่อ-คะแนน'!AG$4="P","0",IF('ชื่อ-คะแนน'!AG$4="A","0","0")))+IF('ชื่อ-คะแนน'!AH$4="K",'ชื่อ-คะแนน'!AH10,IF('ชื่อ-คะแนน'!AH$4="P","0",IF('ชื่อ-คะแนน'!AH$4="A","0","0")))+IF('ชื่อ-คะแนน'!AI$4="K",'ชื่อ-คะแนน'!AI10,IF('ชื่อ-คะแนน'!AI$4="P","0",IF('ชื่อ-คะแนน'!AI$4="A","0","0")))+IF('ชื่อ-คะแนน'!AJ$4="K",'ชื่อ-คะแนน'!AJ10,IF('ชื่อ-คะแนน'!AJ$4="P","0",IF('ชื่อ-คะแนน'!AJ$4="A","0","0")))+IF('ชื่อ-คะแนน'!AK$4="K",'ชื่อ-คะแนน'!AK10,IF('ชื่อ-คะแนน'!AK$4="P","0",IF('ชื่อ-คะแนน'!AK$4="A","0","0"))))</f>
        <v>0</v>
      </c>
      <c r="M12" s="439">
        <f>IF('ชื่อ-คะแนน'!C10="","",IF('ชื่อ-คะแนน'!AC$4="P",'ชื่อ-คะแนน'!AC10,IF('ชื่อ-คะแนน'!AC$4="K","0",IF('ชื่อ-คะแนน'!AC$4="A","0","0")))+IF('ชื่อ-คะแนน'!AD$4="P",'ชื่อ-คะแนน'!AD10,IF('ชื่อ-คะแนน'!AD$4="K","0",IF('ชื่อ-คะแนน'!AD$4="A","0","0")))+IF('ชื่อ-คะแนน'!AE$4="P",'ชื่อ-คะแนน'!AE10,IF('ชื่อ-คะแนน'!AE$4="K","0",IF('ชื่อ-คะแนน'!AE$4="A","0","0")))+IF('ชื่อ-คะแนน'!AF$4="P",'ชื่อ-คะแนน'!AF10,IF('ชื่อ-คะแนน'!AF$4="K","0",IF('ชื่อ-คะแนน'!AF$4="A","0","0")))+IF('ชื่อ-คะแนน'!AG$4="P",'ชื่อ-คะแนน'!AG10,IF('ชื่อ-คะแนน'!AG$4="K","0",IF('ชื่อ-คะแนน'!AG$4="A","0","0")))+IF('ชื่อ-คะแนน'!AH$4="P",'ชื่อ-คะแนน'!AH10,IF('ชื่อ-คะแนน'!AH$4="K","0",IF('ชื่อ-คะแนน'!AH$4="A","0","0")))+IF('ชื่อ-คะแนน'!AI$4="P",'ชื่อ-คะแนน'!AI10,IF('ชื่อ-คะแนน'!AI$4="K","0",IF('ชื่อ-คะแนน'!AI$4="A","0","0")))+IF('ชื่อ-คะแนน'!AJ$4="P",'ชื่อ-คะแนน'!AJ10,IF('ชื่อ-คะแนน'!AJ$4="K","0",IF('ชื่อ-คะแนน'!AJ$4="A","0","0")))+IF('ชื่อ-คะแนน'!AK$4="P",'ชื่อ-คะแนน'!AK10,IF('ชื่อ-คะแนน'!AK$4="K","0",IF('ชื่อ-คะแนน'!AK$4="A","0","0"))))</f>
        <v>0</v>
      </c>
      <c r="N12" s="440">
        <f>IF('ชื่อ-คะแนน'!C10="","",IF('ชื่อ-คะแนน'!AC$4="A",'ชื่อ-คะแนน'!AC10,IF('ชื่อ-คะแนน'!AC$4="P","0",IF('ชื่อ-คะแนน'!AC$4="K","0","0")))+IF('ชื่อ-คะแนน'!AD$4="A",'ชื่อ-คะแนน'!AD10,IF('ชื่อ-คะแนน'!AD$4="P","0",IF('ชื่อ-คะแนน'!AD$4="K","0","0")))+IF('ชื่อ-คะแนน'!AE$4="A",'ชื่อ-คะแนน'!AE10,IF('ชื่อ-คะแนน'!AE$4="P","0",IF('ชื่อ-คะแนน'!AE$4="K","0","0")))+IF('ชื่อ-คะแนน'!AF$4="A",'ชื่อ-คะแนน'!AF10,IF('ชื่อ-คะแนน'!AF$4="P","0",IF('ชื่อ-คะแนน'!AF$4="K","0","0")))+IF('ชื่อ-คะแนน'!AG$4="A",'ชื่อ-คะแนน'!AG10,IF('ชื่อ-คะแนน'!AG$4="P","0",IF('ชื่อ-คะแนน'!AG$4="K","0","0")))+IF('ชื่อ-คะแนน'!AH$4="A",'ชื่อ-คะแนน'!AH10,IF('ชื่อ-คะแนน'!AH$4="P","0",IF('ชื่อ-คะแนน'!AH$4="K","0","0")))+IF('ชื่อ-คะแนน'!AI$4="A",'ชื่อ-คะแนน'!AI10,IF('ชื่อ-คะแนน'!AI$4="P","0",IF('ชื่อ-คะแนน'!AI$4="K","0","0")))+IF('ชื่อ-คะแนน'!AJ$4="A",'ชื่อ-คะแนน'!AJ10,IF('ชื่อ-คะแนน'!AJ$4="P","0",IF('ชื่อ-คะแนน'!AJ$4="K","0","0")))+IF('ชื่อ-คะแนน'!AK$4="A",'ชื่อ-คะแนน'!AK10,IF('ชื่อ-คะแนน'!AK$4="P","0",IF('ชื่อ-คะแนน'!AK$4="K","0","0"))))</f>
        <v>0</v>
      </c>
      <c r="O12" s="441">
        <f>IF('ชื่อ-คะแนน'!C10="","",IF('ชื่อ-คะแนน'!AN$4="K",'ชื่อ-คะแนน'!AN10,IF('ชื่อ-คะแนน'!AN$4="P","0",IF('ชื่อ-คะแนน'!AN$4="A","0","0")))+IF('ชื่อ-คะแนน'!AO$4="K",'ชื่อ-คะแนน'!AO10,IF('ชื่อ-คะแนน'!AO$4="P","0",IF('ชื่อ-คะแนน'!AO$4="A","0","0")))+IF('ชื่อ-คะแนน'!AP$4="K",'ชื่อ-คะแนน'!AP10,IF('ชื่อ-คะแนน'!AP$4="P","0",IF('ชื่อ-คะแนน'!AP$4="A","0","0")))+IF('ชื่อ-คะแนน'!AQ$4="K",'ชื่อ-คะแนน'!AQ10,IF('ชื่อ-คะแนน'!AQ$4="P","0",IF('ชื่อ-คะแนน'!AQ$4="A","0","0")))+IF('ชื่อ-คะแนน'!AR$4="K",'ชื่อ-คะแนน'!AR10,IF('ชื่อ-คะแนน'!AR$4="P","0",IF('ชื่อ-คะแนน'!AR$4="A","0","0")))+IF('ชื่อ-คะแนน'!AS$4="K",'ชื่อ-คะแนน'!AS10,IF('ชื่อ-คะแนน'!AS$4="P","0",IF('ชื่อ-คะแนน'!AS$4="A","0","0"))))</f>
        <v>20</v>
      </c>
      <c r="P12" s="442">
        <f>IF('ชื่อ-คะแนน'!C10="","",IF('ชื่อ-คะแนน'!AN$4="P",'ชื่อ-คะแนน'!AN10,IF('ชื่อ-คะแนน'!AN$4="K","0",IF('ชื่อ-คะแนน'!AN$4="A","0","0")))+IF('ชื่อ-คะแนน'!AO$4="P",'ชื่อ-คะแนน'!AO10,IF('ชื่อ-คะแนน'!AO$4="K","0",IF('ชื่อ-คะแนน'!AO$4="A","0","0")))+IF('ชื่อ-คะแนน'!AP$4="P",'ชื่อ-คะแนน'!AP10,IF('ชื่อ-คะแนน'!AP$4="K","0",IF('ชื่อ-คะแนน'!AP$4="A","0","0")))+IF('ชื่อ-คะแนน'!AQ$4="P",'ชื่อ-คะแนน'!AQ10,IF('ชื่อ-คะแนน'!AQ$4="K","0",IF('ชื่อ-คะแนน'!AQ$4="A","0","0")))+IF('ชื่อ-คะแนน'!AR$4="P",'ชื่อ-คะแนน'!AR10,IF('ชื่อ-คะแนน'!AR$4="K","0",IF('ชื่อ-คะแนน'!AR$4="A","0","0")))+IF('ชื่อ-คะแนน'!AS$4="P",'ชื่อ-คะแนน'!AS10,IF('ชื่อ-คะแนน'!AS$4="K","0",IF('ชื่อ-คะแนน'!AS$4="A","0","0"))))</f>
        <v>0</v>
      </c>
      <c r="Q12" s="443">
        <f>IF('ชื่อ-คะแนน'!C10="","",IF('ชื่อ-คะแนน'!AN$4="A",'ชื่อ-คะแนน'!AN10,IF('ชื่อ-คะแนน'!AN$4="P","0",IF('ชื่อ-คะแนน'!AN$4="K","0","0")))+IF('ชื่อ-คะแนน'!AO$4="A",'ชื่อ-คะแนน'!AO10,IF('ชื่อ-คะแนน'!AO$4="P","0",IF('ชื่อ-คะแนน'!AO$4="K","0","0")))+IF('ชื่อ-คะแนน'!AP$4="A",'ชื่อ-คะแนน'!AP10,IF('ชื่อ-คะแนน'!AP$4="P","0",IF('ชื่อ-คะแนน'!AP$4="K","0","0")))+IF('ชื่อ-คะแนน'!AQ$4="A",'ชื่อ-คะแนน'!AQ10,IF('ชื่อ-คะแนน'!AQ$4="P","0",IF('ชื่อ-คะแนน'!AQ$4="K","0","0")))+IF('ชื่อ-คะแนน'!AR$4="A",'ชื่อ-คะแนน'!AR10,IF('ชื่อ-คะแนน'!AR$4="P","0",IF('ชื่อ-คะแนน'!AR$4="K","0","0")))+IF('ชื่อ-คะแนน'!AS$4="A",'ชื่อ-คะแนน'!AS10,IF('ชื่อ-คะแนน'!AS$4="P","0",IF('ชื่อ-คะแนน'!AS$4="K","0","0"))))</f>
        <v>0</v>
      </c>
      <c r="R12" s="1058">
        <f>IF('ชื่อ-คะแนน'!C10="","",IF('ชื่อ-คะแนน'!BA$4="K",'ชื่อ-คะแนน'!BA10,IF('ชื่อ-คะแนน'!BA$4="P","0",IF('ชื่อ-คะแนน'!BA$4="A","0","0")))+IF('ชื่อ-คะแนน'!BB$4="K",'ชื่อ-คะแนน'!BB10,IF('ชื่อ-คะแนน'!BB$4="P","0",IF('ชื่อ-คะแนน'!BB$4="A","0","0")))+IF('ชื่อ-คะแนน'!BC$4="K",'ชื่อ-คะแนน'!BC10,IF('ชื่อ-คะแนน'!BC$4="P","0",IF('ชื่อ-คะแนน'!BC$4="A","0","0")))+IF('ชื่อ-คะแนน'!BD$4="K",'ชื่อ-คะแนน'!BD10,IF('ชื่อ-คะแนน'!BD$4="P","0",IF('ชื่อ-คะแนน'!BD$4="A","0","0")))+IF('ชื่อ-คะแนน'!BE$4="K",'ชื่อ-คะแนน'!BE10,IF('ชื่อ-คะแนน'!BE$4="P","0",IF('ชื่อ-คะแนน'!BE$4="A","0","0")))+IF('ชื่อ-คะแนน'!BF$4="K",'ชื่อ-คะแนน'!BF10,IF('ชื่อ-คะแนน'!BF$4="P","0",IF('ชื่อ-คะแนน'!BF$4="A","0","0")))+IF('ชื่อ-คะแนน'!BG$4="K",'ชื่อ-คะแนน'!BG10,IF('ชื่อ-คะแนน'!BG$4="P","0",IF('ชื่อ-คะแนน'!BG$4="A","0","0")))+IF('ชื่อ-คะแนน'!BH$4="K",'ชื่อ-คะแนน'!BH10,IF('ชื่อ-คะแนน'!BH$4="P","0",IF('ชื่อ-คะแนน'!BH$4="A","0","0"))))</f>
        <v>0</v>
      </c>
      <c r="S12" s="1059">
        <f>IF('ชื่อ-คะแนน'!C10="","",IF('ชื่อ-คะแนน'!BA$4="P",'ชื่อ-คะแนน'!BA10,IF('ชื่อ-คะแนน'!BA$4="K","0",IF('ชื่อ-คะแนน'!BA$4="A","0","0")))+IF('ชื่อ-คะแนน'!BB$4="P",'ชื่อ-คะแนน'!BB10,IF('ชื่อ-คะแนน'!BB$4="K","0",IF('ชื่อ-คะแนน'!BB$4="A","0","0")))+IF('ชื่อ-คะแนน'!BC$4="P",'ชื่อ-คะแนน'!BC10,IF('ชื่อ-คะแนน'!BC$4="K","0",IF('ชื่อ-คะแนน'!BC$4="A","0","0")))+IF('ชื่อ-คะแนน'!BD$4="P",'ชื่อ-คะแนน'!BD10,IF('ชื่อ-คะแนน'!BD$4="K","0",IF('ชื่อ-คะแนน'!BD$4="A","0","0")))+IF('ชื่อ-คะแนน'!BE$4="P",'ชื่อ-คะแนน'!BE10,IF('ชื่อ-คะแนน'!BE$4="K","0",IF('ชื่อ-คะแนน'!BE$4="A","0","0")))+IF('ชื่อ-คะแนน'!BF$4="P",'ชื่อ-คะแนน'!BF10,IF('ชื่อ-คะแนน'!BF$4="K","0",IF('ชื่อ-คะแนน'!BF$4="A","0","0")))+IF('ชื่อ-คะแนน'!BG$4="P",'ชื่อ-คะแนน'!BG10,IF('ชื่อ-คะแนน'!BG$4="K","0",IF('ชื่อ-คะแนน'!BG$4="A","0","0")))+IF('ชื่อ-คะแนน'!BH$4="P",'ชื่อ-คะแนน'!BH10,IF('ชื่อ-คะแนน'!BH$4="K","0",IF('ชื่อ-คะแนน'!BH$4="A","0","0"))))</f>
        <v>0</v>
      </c>
      <c r="T12" s="1072">
        <f>IF('ชื่อ-คะแนน'!C10="","",IF('ชื่อ-คะแนน'!BA$4="A",'ชื่อ-คะแนน'!BA10,IF('ชื่อ-คะแนน'!BA$4="P","0",IF('ชื่อ-คะแนน'!BA$4="K","0","0")))+IF('ชื่อ-คะแนน'!BB$4="A",'ชื่อ-คะแนน'!BB10,IF('ชื่อ-คะแนน'!BB$4="P","0",IF('ชื่อ-คะแนน'!BB$4="K","0","0")))+IF('ชื่อ-คะแนน'!BC$4="A",'ชื่อ-คะแนน'!BC10,IF('ชื่อ-คะแนน'!BC$4="P","0",IF('ชื่อ-คะแนน'!BC$4="K","0","0")))+IF('ชื่อ-คะแนน'!BD$4="A",'ชื่อ-คะแนน'!BD10,IF('ชื่อ-คะแนน'!BD$4="P","0",IF('ชื่อ-คะแนน'!BD$4="K","0","0")))+IF('ชื่อ-คะแนน'!BE$4="A",'ชื่อ-คะแนน'!BE10,IF('ชื่อ-คะแนน'!BE$4="P","0",IF('ชื่อ-คะแนน'!BE$4="K","0","0")))+IF('ชื่อ-คะแนน'!BF$4="A",'ชื่อ-คะแนน'!BF10,IF('ชื่อ-คะแนน'!BF$4="P","0",IF('ชื่อ-คะแนน'!BF$4="K","0","0")))+IF('ชื่อ-คะแนน'!BG$4="A",'ชื่อ-คะแนน'!BG10,IF('ชื่อ-คะแนน'!BG$4="P","0",IF('ชื่อ-คะแนน'!BG$4="K","0","0")))+IF('ชื่อ-คะแนน'!BH$4="A",'ชื่อ-คะแนน'!BH10,IF('ชื่อ-คะแนน'!BH$4="P","0",IF('ชื่อ-คะแนน'!BH$4="K","0","0"))))</f>
        <v>0</v>
      </c>
      <c r="U12" s="1060">
        <f>IF('ชื่อ-คะแนน'!C10="","",IF('ชื่อ-คะแนน'!BK$4="K",'ชื่อ-คะแนน'!BK10,IF('ชื่อ-คะแนน'!BK$4="P","0",IF('ชื่อ-คะแนน'!BK$4="A","0","0")))+IF('ชื่อ-คะแนน'!BL$4="K",'ชื่อ-คะแนน'!BL10,IF('ชื่อ-คะแนน'!BL$4="P","0",IF('ชื่อ-คะแนน'!BL$4="A","0","0")))+IF('ชื่อ-คะแนน'!BM$4="K",'ชื่อ-คะแนน'!BM10,IF('ชื่อ-คะแนน'!BM$4="P","0",IF('ชื่อ-คะแนน'!BM$4="A","0","0")))+IF('ชื่อ-คะแนน'!BN$4="K",'ชื่อ-คะแนน'!BN10,IF('ชื่อ-คะแนน'!BN$4="P","0",IF('ชื่อ-คะแนน'!BN$4="A","0","0")))+IF('ชื่อ-คะแนน'!BO$4="K",'ชื่อ-คะแนน'!BO10,IF('ชื่อ-คะแนน'!BO$4="P","0",IF('ชื่อ-คะแนน'!BO$4="A","0","0")))+IF('ชื่อ-คะแนน'!BP$4="K",'ชื่อ-คะแนน'!BP10,IF('ชื่อ-คะแนน'!BP$4="P","0",IF('ชื่อ-คะแนน'!BP$4="A","0","0"))))</f>
        <v>0</v>
      </c>
      <c r="V12" s="1061">
        <f>IF('ชื่อ-คะแนน'!C10="","",IF('ชื่อ-คะแนน'!BK$4="P",'ชื่อ-คะแนน'!BK10,IF('ชื่อ-คะแนน'!BK$4="K","0",IF('ชื่อ-คะแนน'!BK$4="A","0","0")))+IF('ชื่อ-คะแนน'!BL$4="P",'ชื่อ-คะแนน'!BL10,IF('ชื่อ-คะแนน'!BL$4="K","0",IF('ชื่อ-คะแนน'!BL$4="A","0","0")))+IF('ชื่อ-คะแนน'!BM$4="P",'ชื่อ-คะแนน'!BM10,IF('ชื่อ-คะแนน'!BM$4="K","0",IF('ชื่อ-คะแนน'!BM$4="A","0","0")))+IF('ชื่อ-คะแนน'!BN$4="P",'ชื่อ-คะแนน'!BN10,IF('ชื่อ-คะแนน'!BN$4="K","0",IF('ชื่อ-คะแนน'!BN$4="A","0","0")))+IF('ชื่อ-คะแนน'!BO$4="P",'ชื่อ-คะแนน'!BO10,IF('ชื่อ-คะแนน'!BO$4="K","0",IF('ชื่อ-คะแนน'!BO$4="A","0","0")))+IF('ชื่อ-คะแนน'!BP$4="P",'ชื่อ-คะแนน'!BP10,IF('ชื่อ-คะแนน'!BP$4="K","0",IF('ชื่อ-คะแนน'!BP$4="A","0","0"))))</f>
        <v>0</v>
      </c>
      <c r="W12" s="1062">
        <f>IF('ชื่อ-คะแนน'!C10="","",IF('ชื่อ-คะแนน'!BK$4="A",'ชื่อ-คะแนน'!BK10,IF('ชื่อ-คะแนน'!BK$4="P","0",IF('ชื่อ-คะแนน'!BK$4="K","0","0")))+IF('ชื่อ-คะแนน'!BL$4="A",'ชื่อ-คะแนน'!BL10,IF('ชื่อ-คะแนน'!BL$4="P","0",IF('ชื่อ-คะแนน'!BL$4="K","0","0")))+IF('ชื่อ-คะแนน'!BM$4="A",'ชื่อ-คะแนน'!BM10,IF('ชื่อ-คะแนน'!BM$4="P","0",IF('ชื่อ-คะแนน'!BM$4="K","0","0")))+IF('ชื่อ-คะแนน'!BN$4="A",'ชื่อ-คะแนน'!BN10,IF('ชื่อ-คะแนน'!BN$4="P","0",IF('ชื่อ-คะแนน'!BN$4="K","0","0")))+IF('ชื่อ-คะแนน'!BO$4="A",'ชื่อ-คะแนน'!BO10,IF('ชื่อ-คะแนน'!BO$4="P","0",IF('ชื่อ-คะแนน'!BO$4="K","0","0")))+IF('ชื่อ-คะแนน'!BP$4="A",'ชื่อ-คะแนน'!BP10,IF('ชื่อ-คะแนน'!BP$4="P","0",IF('ชื่อ-คะแนน'!BP$4="K","0","0"))))</f>
        <v>0</v>
      </c>
      <c r="X12" s="1058">
        <f>IF('ชื่อ-คะแนน'!C10="","",IF('ชื่อ-คะแนน'!BU$4="K",'ชื่อ-คะแนน'!BU10,IF('ชื่อ-คะแนน'!BU$4="P","0",IF('ชื่อ-คะแนน'!BU$4="A","0","0")))+IF('ชื่อ-คะแนน'!BV$4="K",'ชื่อ-คะแนน'!BV10,IF('ชื่อ-คะแนน'!BV$4="P","0",IF('ชื่อ-คะแนน'!BV$4="A","0","0")))+IF('ชื่อ-คะแนน'!BW$4="K",'ชื่อ-คะแนน'!BW10,IF('ชื่อ-คะแนน'!BW$4="P","0",IF('ชื่อ-คะแนน'!BW$4="A","0","0")))+IF('ชื่อ-คะแนน'!BX$4="K",'ชื่อ-คะแนน'!BX10,IF('ชื่อ-คะแนน'!BX$4="P","0",IF('ชื่อ-คะแนน'!BX$4="A","0","0")))+IF('ชื่อ-คะแนน'!BY$4="K",'ชื่อ-คะแนน'!BY10,IF('ชื่อ-คะแนน'!BY$4="P","0",IF('ชื่อ-คะแนน'!BY$4="A","0","0")))+IF('ชื่อ-คะแนน'!BZ$4="K",'ชื่อ-คะแนน'!BZ10,IF('ชื่อ-คะแนน'!BZ$4="P","0",IF('ชื่อ-คะแนน'!BZ$4="A","0","0")))+IF('ชื่อ-คะแนน'!CA$4="K",'ชื่อ-คะแนน'!CA10,IF('ชื่อ-คะแนน'!CA$4="P","0",IF('ชื่อ-คะแนน'!CA$4="A","0","0")))+IF('ชื่อ-คะแนน'!CB$4="K",'ชื่อ-คะแนน'!CB10,IF('ชื่อ-คะแนน'!CB$4="P","0",IF('ชื่อ-คะแนน'!CB$4="A","0","0"))))</f>
        <v>0</v>
      </c>
      <c r="Y12" s="1059">
        <f>IF('ชื่อ-คะแนน'!C10="","",IF('ชื่อ-คะแนน'!BU$4="P",'ชื่อ-คะแนน'!BU10,IF('ชื่อ-คะแนน'!BU$4="K","0",IF('ชื่อ-คะแนน'!BU$4="A","0","0")))+IF('ชื่อ-คะแนน'!BV$4="P",'ชื่อ-คะแนน'!BV10,IF('ชื่อ-คะแนน'!BV$4="K","0",IF('ชื่อ-คะแนน'!BV$4="A","0","0")))+IF('ชื่อ-คะแนน'!BW$4="P",'ชื่อ-คะแนน'!BW10,IF('ชื่อ-คะแนน'!BW$4="K","0",IF('ชื่อ-คะแนน'!BW$4="A","0","0")))+IF('ชื่อ-คะแนน'!BX$4="P",'ชื่อ-คะแนน'!BX10,IF('ชื่อ-คะแนน'!BX$4="K","0",IF('ชื่อ-คะแนน'!BX$4="A","0","0")))+IF('ชื่อ-คะแนน'!BY$4="P",'ชื่อ-คะแนน'!BY10,IF('ชื่อ-คะแนน'!BY$4="K","0",IF('ชื่อ-คะแนน'!BY$4="A","0","0")))+IF('ชื่อ-คะแนน'!BZ$4="P",'ชื่อ-คะแนน'!BZ10,IF('ชื่อ-คะแนน'!BZ$4="K","0",IF('ชื่อ-คะแนน'!BZ$4="A","0","0")))+IF('ชื่อ-คะแนน'!CA$4="P",'ชื่อ-คะแนน'!CA10,IF('ชื่อ-คะแนน'!CA$4="K","0",IF('ชื่อ-คะแนน'!CA$4="A","0","0")))+IF('ชื่อ-คะแนน'!CB$4="P",'ชื่อ-คะแนน'!CB10,IF('ชื่อ-คะแนน'!CB$4="K","0",IF('ชื่อ-คะแนน'!CB$4="A","0","0"))))</f>
        <v>0</v>
      </c>
      <c r="Z12" s="1072">
        <f>IF('ชื่อ-คะแนน'!C10="","",IF('ชื่อ-คะแนน'!BU$4="A",'ชื่อ-คะแนน'!BU10,IF('ชื่อ-คะแนน'!BU$4="P","0",IF('ชื่อ-คะแนน'!BU$4="K","0","0")))+IF('ชื่อ-คะแนน'!BV$4="A",'ชื่อ-คะแนน'!BV10,IF('ชื่อ-คะแนน'!BV$4="P","0",IF('ชื่อ-คะแนน'!BV$4="K","0","0")))+IF('ชื่อ-คะแนน'!BW$4="A",'ชื่อ-คะแนน'!BW10,IF('ชื่อ-คะแนน'!BW$4="P","0",IF('ชื่อ-คะแนน'!BW$4="K","0","0")))+IF('ชื่อ-คะแนน'!BX$4="A",'ชื่อ-คะแนน'!BX10,IF('ชื่อ-คะแนน'!BX$4="P","0",IF('ชื่อ-คะแนน'!BX$4="K","0","0")))+IF('ชื่อ-คะแนน'!BY$4="A",'ชื่อ-คะแนน'!BY10,IF('ชื่อ-คะแนน'!BY$4="P","0",IF('ชื่อ-คะแนน'!BY$4="K","0","0")))+IF('ชื่อ-คะแนน'!BZ$4="A",'ชื่อ-คะแนน'!BZ10,IF('ชื่อ-คะแนน'!BZ$4="P","0",IF('ชื่อ-คะแนน'!BZ$4="K","0","0")))+IF('ชื่อ-คะแนน'!CA$4="A",'ชื่อ-คะแนน'!CA10,IF('ชื่อ-คะแนน'!CA$4="P","0",IF('ชื่อ-คะแนน'!CA$4="K","0","0")))+IF('ชื่อ-คะแนน'!CB$4="A",'ชื่อ-คะแนน'!CB10,IF('ชื่อ-คะแนน'!CB$4="P","0",IF('ชื่อ-คะแนน'!CB$4="K","0","0"))))</f>
        <v>0</v>
      </c>
      <c r="AA12" s="1060">
        <f>IF('ชื่อ-คะแนน'!CF$4="K",'ชื่อ-คะแนน'!CF10,IF('ชื่อ-คะแนน'!CF$4="P","0",IF('ชื่อ-คะแนน'!CF$4="A","0","0")))+IF('ชื่อ-คะแนน'!CG$4="K",'ชื่อ-คะแนน'!CG10,IF('ชื่อ-คะแนน'!CG$4="P","0",IF('ชื่อ-คะแนน'!CG$4="A","0","0")))+IF('ชื่อ-คะแนน'!CH$4="K",'ชื่อ-คะแนน'!CH10,IF('ชื่อ-คะแนน'!CH$4="P","0",IF('ชื่อ-คะแนน'!CH$4="A","0","0")))</f>
        <v>0</v>
      </c>
      <c r="AB12" s="1061">
        <f>IF('ชื่อ-คะแนน'!CF$4="P",'ชื่อ-คะแนน'!CF10,IF('ชื่อ-คะแนน'!CF$4="K","0",IF('ชื่อ-คะแนน'!CF$4="A","0","0")))+IF('ชื่อ-คะแนน'!CG$4="P",'ชื่อ-คะแนน'!CG10,IF('ชื่อ-คะแนน'!CG$4="K","0",IF('ชื่อ-คะแนน'!CG$4="A","0","0")))+IF('ชื่อ-คะแนน'!CH$4="P",'ชื่อ-คะแนน'!CH10,IF('ชื่อ-คะแนน'!CH$4="K","0",IF('ชื่อ-คะแนน'!CH$4="A","0","0")))</f>
        <v>0</v>
      </c>
      <c r="AC12" s="1062">
        <f>IF('ชื่อ-คะแนน'!CF$4="A",'ชื่อ-คะแนน'!CF10,IF('ชื่อ-คะแนน'!CF$4="P","0",IF('ชื่อ-คะแนน'!CF$4="K","0","0")))+IF('ชื่อ-คะแนน'!CG$4="A",'ชื่อ-คะแนน'!CG10,IF('ชื่อ-คะแนน'!CG$4="P","0",IF('ชื่อ-คะแนน'!CG$4="K","0","0")))+IF('ชื่อ-คะแนน'!CH$4="A",'ชื่อ-คะแนน'!CH10,IF('ชื่อ-คะแนน'!CH$4="P","0",IF('ชื่อ-คะแนน'!CH$4="K","0","0")))</f>
        <v>0</v>
      </c>
      <c r="AD12" s="1073">
        <f>IF('ชื่อ-คะแนน'!C10="","",IF(E12="พัก","--",IF(E12="ออก","--",IF(E12="ย้าย","--",(F12+I12+L12+O12+R12+U12+X12+AA12)/2))))</f>
        <v>10</v>
      </c>
      <c r="AE12" s="1063">
        <f>IF('ชื่อ-คะแนน'!C10="","",IF(E12="พัก","--",IF(E12="ออก","--",IF(E12="ย้าย","--",(G12+J12+M12+P12+S12+V12+Y12+AB12)/2))))</f>
        <v>0</v>
      </c>
      <c r="AF12" s="1064">
        <f>IF('ชื่อ-คะแนน'!C10="","",IF(E12="พัก","--",IF(E12="ออก","--",IF(E12="ย้าย","--",(H12+K12+N12+Q12+T12+W12+Z12+AC12)/2))))</f>
        <v>0</v>
      </c>
      <c r="AG12" s="305"/>
    </row>
    <row r="13" spans="1:33" s="5" customFormat="1" ht="18" customHeight="1" x14ac:dyDescent="0.5">
      <c r="A13" s="281"/>
      <c r="B13" s="239">
        <f>'ชื่อ-คะแนน'!A11</f>
        <v>6</v>
      </c>
      <c r="C13" s="420" t="str">
        <f>'ชื่อ-คะแนน'!B11</f>
        <v>12809</v>
      </c>
      <c r="D13" s="325" t="str">
        <f>'ชื่อ-คะแนน'!DB11</f>
        <v>เด็กหญิง ณิชนันท์  จันทะเขตต์</v>
      </c>
      <c r="E13" s="422" t="str">
        <f>'ชื่อ-คะแนน'!D11</f>
        <v>เรียน</v>
      </c>
      <c r="F13" s="423">
        <f>IF('ชื่อ-คะแนน'!C11="","",IF('ชื่อ-คะแนน'!H$4="K",'ชื่อ-คะแนน'!H11,IF('ชื่อ-คะแนน'!H$4="P","0",IF('ชื่อ-คะแนน'!H$4="A","0","0")))+IF('ชื่อ-คะแนน'!I$4="K",'ชื่อ-คะแนน'!I11,IF('ชื่อ-คะแนน'!I$4="P","0",IF('ชื่อ-คะแนน'!I$4="A","0","0")))+IF('ชื่อ-คะแนน'!J$4="K",'ชื่อ-คะแนน'!J11,IF('ชื่อ-คะแนน'!J$4="P","0",IF('ชื่อ-คะแนน'!J$4="A","0","0")))+IF('ชื่อ-คะแนน'!K$4="K",'ชื่อ-คะแนน'!K11,IF('ชื่อ-คะแนน'!K$4="P","0",IF('ชื่อ-คะแนน'!K$4="A","0","0")))+IF('ชื่อ-คะแนน'!L$4="K",'ชื่อ-คะแนน'!L11,IF('ชื่อ-คะแนน'!L$4="P","0",IF('ชื่อ-คะแนน'!L$4="A","0","0")))+IF('ชื่อ-คะแนน'!M$4="K",'ชื่อ-คะแนน'!M11,IF('ชื่อ-คะแนน'!M$4="P","0",IF('ชื่อ-คะแนน'!M$4="A","0","0")))+IF('ชื่อ-คะแนน'!N$4="K",'ชื่อ-คะแนน'!N11,IF('ชื่อ-คะแนน'!N$4="P","0",IF('ชื่อ-คะแนน'!N$4="A","0","0")))+IF('ชื่อ-คะแนน'!O$4="K",'ชื่อ-คะแนน'!O11,IF('ชื่อ-คะแนน'!O$4="P","0",IF('ชื่อ-คะแนน'!O$4="A","0","0")))+IF('ชื่อ-คะแนน'!P$4="K",'ชื่อ-คะแนน'!P11,IF('ชื่อ-คะแนน'!P$4="P","0",IF('ชื่อ-คะแนน'!P$4="A","0","0"))))</f>
        <v>0</v>
      </c>
      <c r="G13" s="424">
        <f>IF('ชื่อ-คะแนน'!C11="","",IF('ชื่อ-คะแนน'!H$4="P",'ชื่อ-คะแนน'!H11,IF('ชื่อ-คะแนน'!H$4="K","0",IF('ชื่อ-คะแนน'!H$4="A","0","0")))+IF('ชื่อ-คะแนน'!I$4="P",'ชื่อ-คะแนน'!I11,IF('ชื่อ-คะแนน'!I$4="K","0",IF('ชื่อ-คะแนน'!I$4="A","0","0")))+IF('ชื่อ-คะแนน'!J$4="P",'ชื่อ-คะแนน'!J11,IF('ชื่อ-คะแนน'!J$4="K","0",IF('ชื่อ-คะแนน'!J$4="A","0","0")))+IF('ชื่อ-คะแนน'!K$4="P",'ชื่อ-คะแนน'!K11,IF('ชื่อ-คะแนน'!K$4="K","0",IF('ชื่อ-คะแนน'!K$4="A","0","0")))+IF('ชื่อ-คะแนน'!L$4="P",'ชื่อ-คะแนน'!L11,IF('ชื่อ-คะแนน'!L$4="K","0",IF('ชื่อ-คะแนน'!L$4="A","0","0")))+IF('ชื่อ-คะแนน'!M$4="P",'ชื่อ-คะแนน'!M11,IF('ชื่อ-คะแนน'!M$4="K","0",IF('ชื่อ-คะแนน'!M$4="A","0","0")))+IF('ชื่อ-คะแนน'!N$4="P",'ชื่อ-คะแนน'!N11,IF('ชื่อ-คะแนน'!N$4="K","0",IF('ชื่อ-คะแนน'!N$4="A","0","0")))+IF('ชื่อ-คะแนน'!O$4="P",'ชื่อ-คะแนน'!O11,IF('ชื่อ-คะแนน'!O$4="K","0",IF('ชื่อ-คะแนน'!O$4="A","0","0")))+IF('ชื่อ-คะแนน'!P$4="P",'ชื่อ-คะแนน'!P11,IF('ชื่อ-คะแนน'!P$4="K","0",IF('ชื่อ-คะแนน'!P$4="A","0","0"))))</f>
        <v>0</v>
      </c>
      <c r="H13" s="425">
        <f>IF('ชื่อ-คะแนน'!C11="","",IF('ชื่อ-คะแนน'!H$4="A",'ชื่อ-คะแนน'!H11,IF('ชื่อ-คะแนน'!H$4="P","0",IF('ชื่อ-คะแนน'!H$4="K","0","0")))+IF('ชื่อ-คะแนน'!I$4="A",'ชื่อ-คะแนน'!I11,IF('ชื่อ-คะแนน'!I$4="P","0",IF('ชื่อ-คะแนน'!I$4="K","0","0")))+IF('ชื่อ-คะแนน'!J$4="A",'ชื่อ-คะแนน'!J11,IF('ชื่อ-คะแนน'!J$4="P","0",IF('ชื่อ-คะแนน'!J$4="K","0","0")))+IF('ชื่อ-คะแนน'!K$4="A",'ชื่อ-คะแนน'!K11,IF('ชื่อ-คะแนน'!K$4="P","0",IF('ชื่อ-คะแนน'!K$4="K","0","0")))+IF('ชื่อ-คะแนน'!L$4="A",'ชื่อ-คะแนน'!L11,IF('ชื่อ-คะแนน'!L$4="P","0",IF('ชื่อ-คะแนน'!L$4="K","0","0")))+IF('ชื่อ-คะแนน'!M$4="A",'ชื่อ-คะแนน'!M11,IF('ชื่อ-คะแนน'!M$4="P","0",IF('ชื่อ-คะแนน'!M$4="K","0","0")))+IF('ชื่อ-คะแนน'!N$4="A",'ชื่อ-คะแนน'!N11,IF('ชื่อ-คะแนน'!N$4="P","0",IF('ชื่อ-คะแนน'!N$4="K","0","0")))+IF('ชื่อ-คะแนน'!O$4="A",'ชื่อ-คะแนน'!O11,IF('ชื่อ-คะแนน'!O$4="P","0",IF('ชื่อ-คะแนน'!O$4="K","0","0")))+IF('ชื่อ-คะแนน'!P$4="A",'ชื่อ-คะแนน'!P11,IF('ชื่อ-คะแนน'!P$4="P","0",IF('ชื่อ-คะแนน'!P$4="K","0","0"))))</f>
        <v>0</v>
      </c>
      <c r="I13" s="426">
        <f>IF('ชื่อ-คะแนน'!C11="","",IF('ชื่อ-คะแนน'!S$4="K",'ชื่อ-คะแนน'!S11,IF('ชื่อ-คะแนน'!S$4="P","0",IF('ชื่อ-คะแนน'!S$4="A","0","0")))+IF('ชื่อ-คะแนน'!T$4="K",'ชื่อ-คะแนน'!T11,IF('ชื่อ-คะแนน'!T$4="P","0",IF('ชื่อ-คะแนน'!T$4="A","0","0")))+IF('ชื่อ-คะแนน'!U$4="K",'ชื่อ-คะแนน'!U11,IF('ชื่อ-คะแนน'!U$4="P","0",IF('ชื่อ-คะแนน'!U$4="A","0","0")))+IF('ชื่อ-คะแนน'!V$4="K",'ชื่อ-คะแนน'!V11,IF('ชื่อ-คะแนน'!V$4="P","0",IF('ชื่อ-คะแนน'!V$4="A","0","0")))+IF('ชื่อ-คะแนน'!W$4="K",'ชื่อ-คะแนน'!W11,IF('ชื่อ-คะแนน'!W$4="P","0",IF('ชื่อ-คะแนน'!W$4="A","0","0")))+IF('ชื่อ-คะแนน'!X$4="K",'ชื่อ-คะแนน'!X11,IF('ชื่อ-คะแนน'!X$4="P","0",IF('ชื่อ-คะแนน'!X$4="A","0","0"))))</f>
        <v>0</v>
      </c>
      <c r="J13" s="427">
        <f>IF('ชื่อ-คะแนน'!C11="","",IF('ชื่อ-คะแนน'!S$4="P",'ชื่อ-คะแนน'!S11,IF('ชื่อ-คะแนน'!S$4="K","0",IF('ชื่อ-คะแนน'!S$4="A","0","0")))+IF('ชื่อ-คะแนน'!T$4="P",'ชื่อ-คะแนน'!T11,IF('ชื่อ-คะแนน'!T$4="K","0",IF('ชื่อ-คะแนน'!T$4="A","0","0")))+IF('ชื่อ-คะแนน'!U$4="P",'ชื่อ-คะแนน'!U11,IF('ชื่อ-คะแนน'!U$4="K","0",IF('ชื่อ-คะแนน'!U$4="A","0","0")))+IF('ชื่อ-คะแนน'!V$4="P",'ชื่อ-คะแนน'!V11,IF('ชื่อ-คะแนน'!V$4="K","0",IF('ชื่อ-คะแนน'!V$4="A","0","0")))+IF('ชื่อ-คะแนน'!W$4="P",'ชื่อ-คะแนน'!W11,IF('ชื่อ-คะแนน'!W$4="K","0",IF('ชื่อ-คะแนน'!W$4="A","0","0")))+IF('ชื่อ-คะแนน'!X$4="P",'ชื่อ-คะแนน'!X11,IF('ชื่อ-คะแนน'!X$4="K","0",IF('ชื่อ-คะแนน'!X$4="A","0","0"))))</f>
        <v>0</v>
      </c>
      <c r="K13" s="428">
        <f>IF('ชื่อ-คะแนน'!C11="","",IF('ชื่อ-คะแนน'!S$4="A",'ชื่อ-คะแนน'!S11,IF('ชื่อ-คะแนน'!S$4="P","0",IF('ชื่อ-คะแนน'!S$4="K","0","0")))+IF('ชื่อ-คะแนน'!T$4="A",'ชื่อ-คะแนน'!T11,IF('ชื่อ-คะแนน'!T$4="P","0",IF('ชื่อ-คะแนน'!T$4="K","0","0")))+IF('ชื่อ-คะแนน'!U$4="A",'ชื่อ-คะแนน'!U11,IF('ชื่อ-คะแนน'!U$4="P","0",IF('ชื่อ-คะแนน'!U$4="K","0","0")))+IF('ชื่อ-คะแนน'!V$4="A",'ชื่อ-คะแนน'!V11,IF('ชื่อ-คะแนน'!V$4="P","0",IF('ชื่อ-คะแนน'!V$4="K","0","0")))+IF('ชื่อ-คะแนน'!W$4="A",'ชื่อ-คะแนน'!W11,IF('ชื่อ-คะแนน'!W$4="P","0",IF('ชื่อ-คะแนน'!W$4="K","0","0")))+IF('ชื่อ-คะแนน'!X$4="A",'ชื่อ-คะแนน'!X11,IF('ชื่อ-คะแนน'!X$4="P","0",IF('ชื่อ-คะแนน'!X$4="K","0","0"))))</f>
        <v>0</v>
      </c>
      <c r="L13" s="423">
        <f>IF('ชื่อ-คะแนน'!C11="","",IF('ชื่อ-คะแนน'!AC$4="K",'ชื่อ-คะแนน'!AC11,IF('ชื่อ-คะแนน'!AC$4="P","0",IF('ชื่อ-คะแนน'!AC$4="A","0","0")))+IF('ชื่อ-คะแนน'!AD$4="K",'ชื่อ-คะแนน'!AD11,IF('ชื่อ-คะแนน'!AD$4="P","0",IF('ชื่อ-คะแนน'!AD$4="A","0","0")))+IF('ชื่อ-คะแนน'!AE$4="K",'ชื่อ-คะแนน'!AE11,IF('ชื่อ-คะแนน'!AE$4="P","0",IF('ชื่อ-คะแนน'!AE$4="A","0","0")))+IF('ชื่อ-คะแนน'!AF$4="K",'ชื่อ-คะแนน'!AF11,IF('ชื่อ-คะแนน'!AF$4="P","0",IF('ชื่อ-คะแนน'!AF$4="A","0","0")))+IF('ชื่อ-คะแนน'!AG$4="K",'ชื่อ-คะแนน'!AG11,IF('ชื่อ-คะแนน'!AG$4="P","0",IF('ชื่อ-คะแนน'!AG$4="A","0","0")))+IF('ชื่อ-คะแนน'!AH$4="K",'ชื่อ-คะแนน'!AH11,IF('ชื่อ-คะแนน'!AH$4="P","0",IF('ชื่อ-คะแนน'!AH$4="A","0","0")))+IF('ชื่อ-คะแนน'!AI$4="K",'ชื่อ-คะแนน'!AI11,IF('ชื่อ-คะแนน'!AI$4="P","0",IF('ชื่อ-คะแนน'!AI$4="A","0","0")))+IF('ชื่อ-คะแนน'!AJ$4="K",'ชื่อ-คะแนน'!AJ11,IF('ชื่อ-คะแนน'!AJ$4="P","0",IF('ชื่อ-คะแนน'!AJ$4="A","0","0")))+IF('ชื่อ-คะแนน'!AK$4="K",'ชื่อ-คะแนน'!AK11,IF('ชื่อ-คะแนน'!AK$4="P","0",IF('ชื่อ-คะแนน'!AK$4="A","0","0"))))</f>
        <v>0</v>
      </c>
      <c r="M13" s="424">
        <f>IF('ชื่อ-คะแนน'!C11="","",IF('ชื่อ-คะแนน'!AC$4="P",'ชื่อ-คะแนน'!AC11,IF('ชื่อ-คะแนน'!AC$4="K","0",IF('ชื่อ-คะแนน'!AC$4="A","0","0")))+IF('ชื่อ-คะแนน'!AD$4="P",'ชื่อ-คะแนน'!AD11,IF('ชื่อ-คะแนน'!AD$4="K","0",IF('ชื่อ-คะแนน'!AD$4="A","0","0")))+IF('ชื่อ-คะแนน'!AE$4="P",'ชื่อ-คะแนน'!AE11,IF('ชื่อ-คะแนน'!AE$4="K","0",IF('ชื่อ-คะแนน'!AE$4="A","0","0")))+IF('ชื่อ-คะแนน'!AF$4="P",'ชื่อ-คะแนน'!AF11,IF('ชื่อ-คะแนน'!AF$4="K","0",IF('ชื่อ-คะแนน'!AF$4="A","0","0")))+IF('ชื่อ-คะแนน'!AG$4="P",'ชื่อ-คะแนน'!AG11,IF('ชื่อ-คะแนน'!AG$4="K","0",IF('ชื่อ-คะแนน'!AG$4="A","0","0")))+IF('ชื่อ-คะแนน'!AH$4="P",'ชื่อ-คะแนน'!AH11,IF('ชื่อ-คะแนน'!AH$4="K","0",IF('ชื่อ-คะแนน'!AH$4="A","0","0")))+IF('ชื่อ-คะแนน'!AI$4="P",'ชื่อ-คะแนน'!AI11,IF('ชื่อ-คะแนน'!AI$4="K","0",IF('ชื่อ-คะแนน'!AI$4="A","0","0")))+IF('ชื่อ-คะแนน'!AJ$4="P",'ชื่อ-คะแนน'!AJ11,IF('ชื่อ-คะแนน'!AJ$4="K","0",IF('ชื่อ-คะแนน'!AJ$4="A","0","0")))+IF('ชื่อ-คะแนน'!AK$4="P",'ชื่อ-คะแนน'!AK11,IF('ชื่อ-คะแนน'!AK$4="K","0",IF('ชื่อ-คะแนน'!AK$4="A","0","0"))))</f>
        <v>0</v>
      </c>
      <c r="N13" s="425">
        <f>IF('ชื่อ-คะแนน'!C11="","",IF('ชื่อ-คะแนน'!AC$4="A",'ชื่อ-คะแนน'!AC11,IF('ชื่อ-คะแนน'!AC$4="P","0",IF('ชื่อ-คะแนน'!AC$4="K","0","0")))+IF('ชื่อ-คะแนน'!AD$4="A",'ชื่อ-คะแนน'!AD11,IF('ชื่อ-คะแนน'!AD$4="P","0",IF('ชื่อ-คะแนน'!AD$4="K","0","0")))+IF('ชื่อ-คะแนน'!AE$4="A",'ชื่อ-คะแนน'!AE11,IF('ชื่อ-คะแนน'!AE$4="P","0",IF('ชื่อ-คะแนน'!AE$4="K","0","0")))+IF('ชื่อ-คะแนน'!AF$4="A",'ชื่อ-คะแนน'!AF11,IF('ชื่อ-คะแนน'!AF$4="P","0",IF('ชื่อ-คะแนน'!AF$4="K","0","0")))+IF('ชื่อ-คะแนน'!AG$4="A",'ชื่อ-คะแนน'!AG11,IF('ชื่อ-คะแนน'!AG$4="P","0",IF('ชื่อ-คะแนน'!AG$4="K","0","0")))+IF('ชื่อ-คะแนน'!AH$4="A",'ชื่อ-คะแนน'!AH11,IF('ชื่อ-คะแนน'!AH$4="P","0",IF('ชื่อ-คะแนน'!AH$4="K","0","0")))+IF('ชื่อ-คะแนน'!AI$4="A",'ชื่อ-คะแนน'!AI11,IF('ชื่อ-คะแนน'!AI$4="P","0",IF('ชื่อ-คะแนน'!AI$4="K","0","0")))+IF('ชื่อ-คะแนน'!AJ$4="A",'ชื่อ-คะแนน'!AJ11,IF('ชื่อ-คะแนน'!AJ$4="P","0",IF('ชื่อ-คะแนน'!AJ$4="K","0","0")))+IF('ชื่อ-คะแนน'!AK$4="A",'ชื่อ-คะแนน'!AK11,IF('ชื่อ-คะแนน'!AK$4="P","0",IF('ชื่อ-คะแนน'!AK$4="K","0","0"))))</f>
        <v>0</v>
      </c>
      <c r="O13" s="426">
        <f>IF('ชื่อ-คะแนน'!C11="","",IF('ชื่อ-คะแนน'!AN$4="K",'ชื่อ-คะแนน'!AN11,IF('ชื่อ-คะแนน'!AN$4="P","0",IF('ชื่อ-คะแนน'!AN$4="A","0","0")))+IF('ชื่อ-คะแนน'!AO$4="K",'ชื่อ-คะแนน'!AO11,IF('ชื่อ-คะแนน'!AO$4="P","0",IF('ชื่อ-คะแนน'!AO$4="A","0","0")))+IF('ชื่อ-คะแนน'!AP$4="K",'ชื่อ-คะแนน'!AP11,IF('ชื่อ-คะแนน'!AP$4="P","0",IF('ชื่อ-คะแนน'!AP$4="A","0","0")))+IF('ชื่อ-คะแนน'!AQ$4="K",'ชื่อ-คะแนน'!AQ11,IF('ชื่อ-คะแนน'!AQ$4="P","0",IF('ชื่อ-คะแนน'!AQ$4="A","0","0")))+IF('ชื่อ-คะแนน'!AR$4="K",'ชื่อ-คะแนน'!AR11,IF('ชื่อ-คะแนน'!AR$4="P","0",IF('ชื่อ-คะแนน'!AR$4="A","0","0")))+IF('ชื่อ-คะแนน'!AS$4="K",'ชื่อ-คะแนน'!AS11,IF('ชื่อ-คะแนน'!AS$4="P","0",IF('ชื่อ-คะแนน'!AS$4="A","0","0"))))</f>
        <v>20</v>
      </c>
      <c r="P13" s="427">
        <f>IF('ชื่อ-คะแนน'!C11="","",IF('ชื่อ-คะแนน'!AN$4="P",'ชื่อ-คะแนน'!AN11,IF('ชื่อ-คะแนน'!AN$4="K","0",IF('ชื่อ-คะแนน'!AN$4="A","0","0")))+IF('ชื่อ-คะแนน'!AO$4="P",'ชื่อ-คะแนน'!AO11,IF('ชื่อ-คะแนน'!AO$4="K","0",IF('ชื่อ-คะแนน'!AO$4="A","0","0")))+IF('ชื่อ-คะแนน'!AP$4="P",'ชื่อ-คะแนน'!AP11,IF('ชื่อ-คะแนน'!AP$4="K","0",IF('ชื่อ-คะแนน'!AP$4="A","0","0")))+IF('ชื่อ-คะแนน'!AQ$4="P",'ชื่อ-คะแนน'!AQ11,IF('ชื่อ-คะแนน'!AQ$4="K","0",IF('ชื่อ-คะแนน'!AQ$4="A","0","0")))+IF('ชื่อ-คะแนน'!AR$4="P",'ชื่อ-คะแนน'!AR11,IF('ชื่อ-คะแนน'!AR$4="K","0",IF('ชื่อ-คะแนน'!AR$4="A","0","0")))+IF('ชื่อ-คะแนน'!AS$4="P",'ชื่อ-คะแนน'!AS11,IF('ชื่อ-คะแนน'!AS$4="K","0",IF('ชื่อ-คะแนน'!AS$4="A","0","0"))))</f>
        <v>0</v>
      </c>
      <c r="Q13" s="428">
        <f>IF('ชื่อ-คะแนน'!C11="","",IF('ชื่อ-คะแนน'!AN$4="A",'ชื่อ-คะแนน'!AN11,IF('ชื่อ-คะแนน'!AN$4="P","0",IF('ชื่อ-คะแนน'!AN$4="K","0","0")))+IF('ชื่อ-คะแนน'!AO$4="A",'ชื่อ-คะแนน'!AO11,IF('ชื่อ-คะแนน'!AO$4="P","0",IF('ชื่อ-คะแนน'!AO$4="K","0","0")))+IF('ชื่อ-คะแนน'!AP$4="A",'ชื่อ-คะแนน'!AP11,IF('ชื่อ-คะแนน'!AP$4="P","0",IF('ชื่อ-คะแนน'!AP$4="K","0","0")))+IF('ชื่อ-คะแนน'!AQ$4="A",'ชื่อ-คะแนน'!AQ11,IF('ชื่อ-คะแนน'!AQ$4="P","0",IF('ชื่อ-คะแนน'!AQ$4="K","0","0")))+IF('ชื่อ-คะแนน'!AR$4="A",'ชื่อ-คะแนน'!AR11,IF('ชื่อ-คะแนน'!AR$4="P","0",IF('ชื่อ-คะแนน'!AR$4="K","0","0")))+IF('ชื่อ-คะแนน'!AS$4="A",'ชื่อ-คะแนน'!AS11,IF('ชื่อ-คะแนน'!AS$4="P","0",IF('ชื่อ-คะแนน'!AS$4="K","0","0"))))</f>
        <v>0</v>
      </c>
      <c r="R13" s="1045">
        <f>IF('ชื่อ-คะแนน'!C11="","",IF('ชื่อ-คะแนน'!BA$4="K",'ชื่อ-คะแนน'!BA11,IF('ชื่อ-คะแนน'!BA$4="P","0",IF('ชื่อ-คะแนน'!BA$4="A","0","0")))+IF('ชื่อ-คะแนน'!BB$4="K",'ชื่อ-คะแนน'!BB11,IF('ชื่อ-คะแนน'!BB$4="P","0",IF('ชื่อ-คะแนน'!BB$4="A","0","0")))+IF('ชื่อ-คะแนน'!BC$4="K",'ชื่อ-คะแนน'!BC11,IF('ชื่อ-คะแนน'!BC$4="P","0",IF('ชื่อ-คะแนน'!BC$4="A","0","0")))+IF('ชื่อ-คะแนน'!BD$4="K",'ชื่อ-คะแนน'!BD11,IF('ชื่อ-คะแนน'!BD$4="P","0",IF('ชื่อ-คะแนน'!BD$4="A","0","0")))+IF('ชื่อ-คะแนน'!BE$4="K",'ชื่อ-คะแนน'!BE11,IF('ชื่อ-คะแนน'!BE$4="P","0",IF('ชื่อ-คะแนน'!BE$4="A","0","0")))+IF('ชื่อ-คะแนน'!BF$4="K",'ชื่อ-คะแนน'!BF11,IF('ชื่อ-คะแนน'!BF$4="P","0",IF('ชื่อ-คะแนน'!BF$4="A","0","0")))+IF('ชื่อ-คะแนน'!BG$4="K",'ชื่อ-คะแนน'!BG11,IF('ชื่อ-คะแนน'!BG$4="P","0",IF('ชื่อ-คะแนน'!BG$4="A","0","0")))+IF('ชื่อ-คะแนน'!BH$4="K",'ชื่อ-คะแนน'!BH11,IF('ชื่อ-คะแนน'!BH$4="P","0",IF('ชื่อ-คะแนน'!BH$4="A","0","0"))))</f>
        <v>0</v>
      </c>
      <c r="S13" s="1046">
        <f>IF('ชื่อ-คะแนน'!C11="","",IF('ชื่อ-คะแนน'!BA$4="P",'ชื่อ-คะแนน'!BA11,IF('ชื่อ-คะแนน'!BA$4="K","0",IF('ชื่อ-คะแนน'!BA$4="A","0","0")))+IF('ชื่อ-คะแนน'!BB$4="P",'ชื่อ-คะแนน'!BB11,IF('ชื่อ-คะแนน'!BB$4="K","0",IF('ชื่อ-คะแนน'!BB$4="A","0","0")))+IF('ชื่อ-คะแนน'!BC$4="P",'ชื่อ-คะแนน'!BC11,IF('ชื่อ-คะแนน'!BC$4="K","0",IF('ชื่อ-คะแนน'!BC$4="A","0","0")))+IF('ชื่อ-คะแนน'!BD$4="P",'ชื่อ-คะแนน'!BD11,IF('ชื่อ-คะแนน'!BD$4="K","0",IF('ชื่อ-คะแนน'!BD$4="A","0","0")))+IF('ชื่อ-คะแนน'!BE$4="P",'ชื่อ-คะแนน'!BE11,IF('ชื่อ-คะแนน'!BE$4="K","0",IF('ชื่อ-คะแนน'!BE$4="A","0","0")))+IF('ชื่อ-คะแนน'!BF$4="P",'ชื่อ-คะแนน'!BF11,IF('ชื่อ-คะแนน'!BF$4="K","0",IF('ชื่อ-คะแนน'!BF$4="A","0","0")))+IF('ชื่อ-คะแนน'!BG$4="P",'ชื่อ-คะแนน'!BG11,IF('ชื่อ-คะแนน'!BG$4="K","0",IF('ชื่อ-คะแนน'!BG$4="A","0","0")))+IF('ชื่อ-คะแนน'!BH$4="P",'ชื่อ-คะแนน'!BH11,IF('ชื่อ-คะแนน'!BH$4="K","0",IF('ชื่อ-คะแนน'!BH$4="A","0","0"))))</f>
        <v>0</v>
      </c>
      <c r="T13" s="1066">
        <f>IF('ชื่อ-คะแนน'!C11="","",IF('ชื่อ-คะแนน'!BA$4="A",'ชื่อ-คะแนน'!BA11,IF('ชื่อ-คะแนน'!BA$4="P","0",IF('ชื่อ-คะแนน'!BA$4="K","0","0")))+IF('ชื่อ-คะแนน'!BB$4="A",'ชื่อ-คะแนน'!BB11,IF('ชื่อ-คะแนน'!BB$4="P","0",IF('ชื่อ-คะแนน'!BB$4="K","0","0")))+IF('ชื่อ-คะแนน'!BC$4="A",'ชื่อ-คะแนน'!BC11,IF('ชื่อ-คะแนน'!BC$4="P","0",IF('ชื่อ-คะแนน'!BC$4="K","0","0")))+IF('ชื่อ-คะแนน'!BD$4="A",'ชื่อ-คะแนน'!BD11,IF('ชื่อ-คะแนน'!BD$4="P","0",IF('ชื่อ-คะแนน'!BD$4="K","0","0")))+IF('ชื่อ-คะแนน'!BE$4="A",'ชื่อ-คะแนน'!BE11,IF('ชื่อ-คะแนน'!BE$4="P","0",IF('ชื่อ-คะแนน'!BE$4="K","0","0")))+IF('ชื่อ-คะแนน'!BF$4="A",'ชื่อ-คะแนน'!BF11,IF('ชื่อ-คะแนน'!BF$4="P","0",IF('ชื่อ-คะแนน'!BF$4="K","0","0")))+IF('ชื่อ-คะแนน'!BG$4="A",'ชื่อ-คะแนน'!BG11,IF('ชื่อ-คะแนน'!BG$4="P","0",IF('ชื่อ-คะแนน'!BG$4="K","0","0")))+IF('ชื่อ-คะแนน'!BH$4="A",'ชื่อ-คะแนน'!BH11,IF('ชื่อ-คะแนน'!BH$4="P","0",IF('ชื่อ-คะแนน'!BH$4="K","0","0"))))</f>
        <v>0</v>
      </c>
      <c r="U13" s="1047">
        <f>IF('ชื่อ-คะแนน'!C11="","",IF('ชื่อ-คะแนน'!BK$4="K",'ชื่อ-คะแนน'!BK11,IF('ชื่อ-คะแนน'!BK$4="P","0",IF('ชื่อ-คะแนน'!BK$4="A","0","0")))+IF('ชื่อ-คะแนน'!BL$4="K",'ชื่อ-คะแนน'!BL11,IF('ชื่อ-คะแนน'!BL$4="P","0",IF('ชื่อ-คะแนน'!BL$4="A","0","0")))+IF('ชื่อ-คะแนน'!BM$4="K",'ชื่อ-คะแนน'!BM11,IF('ชื่อ-คะแนน'!BM$4="P","0",IF('ชื่อ-คะแนน'!BM$4="A","0","0")))+IF('ชื่อ-คะแนน'!BN$4="K",'ชื่อ-คะแนน'!BN11,IF('ชื่อ-คะแนน'!BN$4="P","0",IF('ชื่อ-คะแนน'!BN$4="A","0","0")))+IF('ชื่อ-คะแนน'!BO$4="K",'ชื่อ-คะแนน'!BO11,IF('ชื่อ-คะแนน'!BO$4="P","0",IF('ชื่อ-คะแนน'!BO$4="A","0","0")))+IF('ชื่อ-คะแนน'!BP$4="K",'ชื่อ-คะแนน'!BP11,IF('ชื่อ-คะแนน'!BP$4="P","0",IF('ชื่อ-คะแนน'!BP$4="A","0","0"))))</f>
        <v>0</v>
      </c>
      <c r="V13" s="1048">
        <f>IF('ชื่อ-คะแนน'!C11="","",IF('ชื่อ-คะแนน'!BK$4="P",'ชื่อ-คะแนน'!BK11,IF('ชื่อ-คะแนน'!BK$4="K","0",IF('ชื่อ-คะแนน'!BK$4="A","0","0")))+IF('ชื่อ-คะแนน'!BL$4="P",'ชื่อ-คะแนน'!BL11,IF('ชื่อ-คะแนน'!BL$4="K","0",IF('ชื่อ-คะแนน'!BL$4="A","0","0")))+IF('ชื่อ-คะแนน'!BM$4="P",'ชื่อ-คะแนน'!BM11,IF('ชื่อ-คะแนน'!BM$4="K","0",IF('ชื่อ-คะแนน'!BM$4="A","0","0")))+IF('ชื่อ-คะแนน'!BN$4="P",'ชื่อ-คะแนน'!BN11,IF('ชื่อ-คะแนน'!BN$4="K","0",IF('ชื่อ-คะแนน'!BN$4="A","0","0")))+IF('ชื่อ-คะแนน'!BO$4="P",'ชื่อ-คะแนน'!BO11,IF('ชื่อ-คะแนน'!BO$4="K","0",IF('ชื่อ-คะแนน'!BO$4="A","0","0")))+IF('ชื่อ-คะแนน'!BP$4="P",'ชื่อ-คะแนน'!BP11,IF('ชื่อ-คะแนน'!BP$4="K","0",IF('ชื่อ-คะแนน'!BP$4="A","0","0"))))</f>
        <v>0</v>
      </c>
      <c r="W13" s="1049">
        <f>IF('ชื่อ-คะแนน'!C11="","",IF('ชื่อ-คะแนน'!BK$4="A",'ชื่อ-คะแนน'!BK11,IF('ชื่อ-คะแนน'!BK$4="P","0",IF('ชื่อ-คะแนน'!BK$4="K","0","0")))+IF('ชื่อ-คะแนน'!BL$4="A",'ชื่อ-คะแนน'!BL11,IF('ชื่อ-คะแนน'!BL$4="P","0",IF('ชื่อ-คะแนน'!BL$4="K","0","0")))+IF('ชื่อ-คะแนน'!BM$4="A",'ชื่อ-คะแนน'!BM11,IF('ชื่อ-คะแนน'!BM$4="P","0",IF('ชื่อ-คะแนน'!BM$4="K","0","0")))+IF('ชื่อ-คะแนน'!BN$4="A",'ชื่อ-คะแนน'!BN11,IF('ชื่อ-คะแนน'!BN$4="P","0",IF('ชื่อ-คะแนน'!BN$4="K","0","0")))+IF('ชื่อ-คะแนน'!BO$4="A",'ชื่อ-คะแนน'!BO11,IF('ชื่อ-คะแนน'!BO$4="P","0",IF('ชื่อ-คะแนน'!BO$4="K","0","0")))+IF('ชื่อ-คะแนน'!BP$4="A",'ชื่อ-คะแนน'!BP11,IF('ชื่อ-คะแนน'!BP$4="P","0",IF('ชื่อ-คะแนน'!BP$4="K","0","0"))))</f>
        <v>0</v>
      </c>
      <c r="X13" s="1045">
        <f>IF('ชื่อ-คะแนน'!C11="","",IF('ชื่อ-คะแนน'!BU$4="K",'ชื่อ-คะแนน'!BU11,IF('ชื่อ-คะแนน'!BU$4="P","0",IF('ชื่อ-คะแนน'!BU$4="A","0","0")))+IF('ชื่อ-คะแนน'!BV$4="K",'ชื่อ-คะแนน'!BV11,IF('ชื่อ-คะแนน'!BV$4="P","0",IF('ชื่อ-คะแนน'!BV$4="A","0","0")))+IF('ชื่อ-คะแนน'!BW$4="K",'ชื่อ-คะแนน'!BW11,IF('ชื่อ-คะแนน'!BW$4="P","0",IF('ชื่อ-คะแนน'!BW$4="A","0","0")))+IF('ชื่อ-คะแนน'!BX$4="K",'ชื่อ-คะแนน'!BX11,IF('ชื่อ-คะแนน'!BX$4="P","0",IF('ชื่อ-คะแนน'!BX$4="A","0","0")))+IF('ชื่อ-คะแนน'!BY$4="K",'ชื่อ-คะแนน'!BY11,IF('ชื่อ-คะแนน'!BY$4="P","0",IF('ชื่อ-คะแนน'!BY$4="A","0","0")))+IF('ชื่อ-คะแนน'!BZ$4="K",'ชื่อ-คะแนน'!BZ11,IF('ชื่อ-คะแนน'!BZ$4="P","0",IF('ชื่อ-คะแนน'!BZ$4="A","0","0")))+IF('ชื่อ-คะแนน'!CA$4="K",'ชื่อ-คะแนน'!CA11,IF('ชื่อ-คะแนน'!CA$4="P","0",IF('ชื่อ-คะแนน'!CA$4="A","0","0")))+IF('ชื่อ-คะแนน'!CB$4="K",'ชื่อ-คะแนน'!CB11,IF('ชื่อ-คะแนน'!CB$4="P","0",IF('ชื่อ-คะแนน'!CB$4="A","0","0"))))</f>
        <v>0</v>
      </c>
      <c r="Y13" s="1046">
        <f>IF('ชื่อ-คะแนน'!C11="","",IF('ชื่อ-คะแนน'!BU$4="P",'ชื่อ-คะแนน'!BU11,IF('ชื่อ-คะแนน'!BU$4="K","0",IF('ชื่อ-คะแนน'!BU$4="A","0","0")))+IF('ชื่อ-คะแนน'!BV$4="P",'ชื่อ-คะแนน'!BV11,IF('ชื่อ-คะแนน'!BV$4="K","0",IF('ชื่อ-คะแนน'!BV$4="A","0","0")))+IF('ชื่อ-คะแนน'!BW$4="P",'ชื่อ-คะแนน'!BW11,IF('ชื่อ-คะแนน'!BW$4="K","0",IF('ชื่อ-คะแนน'!BW$4="A","0","0")))+IF('ชื่อ-คะแนน'!BX$4="P",'ชื่อ-คะแนน'!BX11,IF('ชื่อ-คะแนน'!BX$4="K","0",IF('ชื่อ-คะแนน'!BX$4="A","0","0")))+IF('ชื่อ-คะแนน'!BY$4="P",'ชื่อ-คะแนน'!BY11,IF('ชื่อ-คะแนน'!BY$4="K","0",IF('ชื่อ-คะแนน'!BY$4="A","0","0")))+IF('ชื่อ-คะแนน'!BZ$4="P",'ชื่อ-คะแนน'!BZ11,IF('ชื่อ-คะแนน'!BZ$4="K","0",IF('ชื่อ-คะแนน'!BZ$4="A","0","0")))+IF('ชื่อ-คะแนน'!CA$4="P",'ชื่อ-คะแนน'!CA11,IF('ชื่อ-คะแนน'!CA$4="K","0",IF('ชื่อ-คะแนน'!CA$4="A","0","0")))+IF('ชื่อ-คะแนน'!CB$4="P",'ชื่อ-คะแนน'!CB11,IF('ชื่อ-คะแนน'!CB$4="K","0",IF('ชื่อ-คะแนน'!CB$4="A","0","0"))))</f>
        <v>0</v>
      </c>
      <c r="Z13" s="1066">
        <f>IF('ชื่อ-คะแนน'!C11="","",IF('ชื่อ-คะแนน'!BU$4="A",'ชื่อ-คะแนน'!BU11,IF('ชื่อ-คะแนน'!BU$4="P","0",IF('ชื่อ-คะแนน'!BU$4="K","0","0")))+IF('ชื่อ-คะแนน'!BV$4="A",'ชื่อ-คะแนน'!BV11,IF('ชื่อ-คะแนน'!BV$4="P","0",IF('ชื่อ-คะแนน'!BV$4="K","0","0")))+IF('ชื่อ-คะแนน'!BW$4="A",'ชื่อ-คะแนน'!BW11,IF('ชื่อ-คะแนน'!BW$4="P","0",IF('ชื่อ-คะแนน'!BW$4="K","0","0")))+IF('ชื่อ-คะแนน'!BX$4="A",'ชื่อ-คะแนน'!BX11,IF('ชื่อ-คะแนน'!BX$4="P","0",IF('ชื่อ-คะแนน'!BX$4="K","0","0")))+IF('ชื่อ-คะแนน'!BY$4="A",'ชื่อ-คะแนน'!BY11,IF('ชื่อ-คะแนน'!BY$4="P","0",IF('ชื่อ-คะแนน'!BY$4="K","0","0")))+IF('ชื่อ-คะแนน'!BZ$4="A",'ชื่อ-คะแนน'!BZ11,IF('ชื่อ-คะแนน'!BZ$4="P","0",IF('ชื่อ-คะแนน'!BZ$4="K","0","0")))+IF('ชื่อ-คะแนน'!CA$4="A",'ชื่อ-คะแนน'!CA11,IF('ชื่อ-คะแนน'!CA$4="P","0",IF('ชื่อ-คะแนน'!CA$4="K","0","0")))+IF('ชื่อ-คะแนน'!CB$4="A",'ชื่อ-คะแนน'!CB11,IF('ชื่อ-คะแนน'!CB$4="P","0",IF('ชื่อ-คะแนน'!CB$4="K","0","0"))))</f>
        <v>0</v>
      </c>
      <c r="AA13" s="1047">
        <f>IF('ชื่อ-คะแนน'!CF$4="K",'ชื่อ-คะแนน'!CF11,IF('ชื่อ-คะแนน'!CF$4="P","0",IF('ชื่อ-คะแนน'!CF$4="A","0","0")))+IF('ชื่อ-คะแนน'!CG$4="K",'ชื่อ-คะแนน'!CG11,IF('ชื่อ-คะแนน'!CG$4="P","0",IF('ชื่อ-คะแนน'!CG$4="A","0","0")))+IF('ชื่อ-คะแนน'!CH$4="K",'ชื่อ-คะแนน'!CH11,IF('ชื่อ-คะแนน'!CH$4="P","0",IF('ชื่อ-คะแนน'!CH$4="A","0","0")))</f>
        <v>0</v>
      </c>
      <c r="AB13" s="1048">
        <f>IF('ชื่อ-คะแนน'!CF$4="P",'ชื่อ-คะแนน'!CF11,IF('ชื่อ-คะแนน'!CF$4="K","0",IF('ชื่อ-คะแนน'!CF$4="A","0","0")))+IF('ชื่อ-คะแนน'!CG$4="P",'ชื่อ-คะแนน'!CG11,IF('ชื่อ-คะแนน'!CG$4="K","0",IF('ชื่อ-คะแนน'!CG$4="A","0","0")))+IF('ชื่อ-คะแนน'!CH$4="P",'ชื่อ-คะแนน'!CH11,IF('ชื่อ-คะแนน'!CH$4="K","0",IF('ชื่อ-คะแนน'!CH$4="A","0","0")))</f>
        <v>0</v>
      </c>
      <c r="AC13" s="1049">
        <f>IF('ชื่อ-คะแนน'!CF$4="A",'ชื่อ-คะแนน'!CF11,IF('ชื่อ-คะแนน'!CF$4="P","0",IF('ชื่อ-คะแนน'!CF$4="K","0","0")))+IF('ชื่อ-คะแนน'!CG$4="A",'ชื่อ-คะแนน'!CG11,IF('ชื่อ-คะแนน'!CG$4="P","0",IF('ชื่อ-คะแนน'!CG$4="K","0","0")))+IF('ชื่อ-คะแนน'!CH$4="A",'ชื่อ-คะแนน'!CH11,IF('ชื่อ-คะแนน'!CH$4="P","0",IF('ชื่อ-คะแนน'!CH$4="K","0","0")))</f>
        <v>0</v>
      </c>
      <c r="AD13" s="1067">
        <f>IF('ชื่อ-คะแนน'!C11="","",IF(E13="พัก","--",IF(E13="ออก","--",IF(E13="ย้าย","--",(F13+I13+L13+O13+R13+U13+X13+AA13)/2))))</f>
        <v>10</v>
      </c>
      <c r="AE13" s="1068">
        <f>IF('ชื่อ-คะแนน'!C11="","",IF(E13="พัก","--",IF(E13="ออก","--",IF(E13="ย้าย","--",(G13+J13+M13+P13+S13+V13+Y13+AB13)/2))))</f>
        <v>0</v>
      </c>
      <c r="AF13" s="1069">
        <f>IF('ชื่อ-คะแนน'!C11="","",IF(E13="พัก","--",IF(E13="ออก","--",IF(E13="ย้าย","--",(H13+K13+N13+Q13+T13+W13+Z13+AC13)/2))))</f>
        <v>0</v>
      </c>
      <c r="AG13" s="304"/>
    </row>
    <row r="14" spans="1:33" s="5" customFormat="1" ht="18" customHeight="1" x14ac:dyDescent="0.5">
      <c r="A14" s="281"/>
      <c r="B14" s="246">
        <f>'ชื่อ-คะแนน'!A12</f>
        <v>7</v>
      </c>
      <c r="C14" s="429" t="str">
        <f>'ชื่อ-คะแนน'!B12</f>
        <v>12810</v>
      </c>
      <c r="D14" s="336" t="str">
        <f>'ชื่อ-คะแนน'!DB12</f>
        <v>เด็กชาย ฐิติภัทร์  คำเป</v>
      </c>
      <c r="E14" s="430" t="str">
        <f>'ชื่อ-คะแนน'!D12</f>
        <v>เรียน</v>
      </c>
      <c r="F14" s="431">
        <f>IF('ชื่อ-คะแนน'!C12="","",IF('ชื่อ-คะแนน'!H$4="K",'ชื่อ-คะแนน'!H12,IF('ชื่อ-คะแนน'!H$4="P","0",IF('ชื่อ-คะแนน'!H$4="A","0","0")))+IF('ชื่อ-คะแนน'!I$4="K",'ชื่อ-คะแนน'!I12,IF('ชื่อ-คะแนน'!I$4="P","0",IF('ชื่อ-คะแนน'!I$4="A","0","0")))+IF('ชื่อ-คะแนน'!J$4="K",'ชื่อ-คะแนน'!J12,IF('ชื่อ-คะแนน'!J$4="P","0",IF('ชื่อ-คะแนน'!J$4="A","0","0")))+IF('ชื่อ-คะแนน'!K$4="K",'ชื่อ-คะแนน'!K12,IF('ชื่อ-คะแนน'!K$4="P","0",IF('ชื่อ-คะแนน'!K$4="A","0","0")))+IF('ชื่อ-คะแนน'!L$4="K",'ชื่อ-คะแนน'!L12,IF('ชื่อ-คะแนน'!L$4="P","0",IF('ชื่อ-คะแนน'!L$4="A","0","0")))+IF('ชื่อ-คะแนน'!M$4="K",'ชื่อ-คะแนน'!M12,IF('ชื่อ-คะแนน'!M$4="P","0",IF('ชื่อ-คะแนน'!M$4="A","0","0")))+IF('ชื่อ-คะแนน'!N$4="K",'ชื่อ-คะแนน'!N12,IF('ชื่อ-คะแนน'!N$4="P","0",IF('ชื่อ-คะแนน'!N$4="A","0","0")))+IF('ชื่อ-คะแนน'!O$4="K",'ชื่อ-คะแนน'!O12,IF('ชื่อ-คะแนน'!O$4="P","0",IF('ชื่อ-คะแนน'!O$4="A","0","0")))+IF('ชื่อ-คะแนน'!P$4="K",'ชื่อ-คะแนน'!P12,IF('ชื่อ-คะแนน'!P$4="P","0",IF('ชื่อ-คะแนน'!P$4="A","0","0"))))</f>
        <v>0</v>
      </c>
      <c r="G14" s="432">
        <f>IF('ชื่อ-คะแนน'!C12="","",IF('ชื่อ-คะแนน'!H$4="P",'ชื่อ-คะแนน'!H12,IF('ชื่อ-คะแนน'!H$4="K","0",IF('ชื่อ-คะแนน'!H$4="A","0","0")))+IF('ชื่อ-คะแนน'!I$4="P",'ชื่อ-คะแนน'!I12,IF('ชื่อ-คะแนน'!I$4="K","0",IF('ชื่อ-คะแนน'!I$4="A","0","0")))+IF('ชื่อ-คะแนน'!J$4="P",'ชื่อ-คะแนน'!J12,IF('ชื่อ-คะแนน'!J$4="K","0",IF('ชื่อ-คะแนน'!J$4="A","0","0")))+IF('ชื่อ-คะแนน'!K$4="P",'ชื่อ-คะแนน'!K12,IF('ชื่อ-คะแนน'!K$4="K","0",IF('ชื่อ-คะแนน'!K$4="A","0","0")))+IF('ชื่อ-คะแนน'!L$4="P",'ชื่อ-คะแนน'!L12,IF('ชื่อ-คะแนน'!L$4="K","0",IF('ชื่อ-คะแนน'!L$4="A","0","0")))+IF('ชื่อ-คะแนน'!M$4="P",'ชื่อ-คะแนน'!M12,IF('ชื่อ-คะแนน'!M$4="K","0",IF('ชื่อ-คะแนน'!M$4="A","0","0")))+IF('ชื่อ-คะแนน'!N$4="P",'ชื่อ-คะแนน'!N12,IF('ชื่อ-คะแนน'!N$4="K","0",IF('ชื่อ-คะแนน'!N$4="A","0","0")))+IF('ชื่อ-คะแนน'!O$4="P",'ชื่อ-คะแนน'!O12,IF('ชื่อ-คะแนน'!O$4="K","0",IF('ชื่อ-คะแนน'!O$4="A","0","0")))+IF('ชื่อ-คะแนน'!P$4="P",'ชื่อ-คะแนน'!P12,IF('ชื่อ-คะแนน'!P$4="K","0",IF('ชื่อ-คะแนน'!P$4="A","0","0"))))</f>
        <v>0</v>
      </c>
      <c r="H14" s="433">
        <f>IF('ชื่อ-คะแนน'!C12="","",IF('ชื่อ-คะแนน'!H$4="A",'ชื่อ-คะแนน'!H12,IF('ชื่อ-คะแนน'!H$4="P","0",IF('ชื่อ-คะแนน'!H$4="K","0","0")))+IF('ชื่อ-คะแนน'!I$4="A",'ชื่อ-คะแนน'!I12,IF('ชื่อ-คะแนน'!I$4="P","0",IF('ชื่อ-คะแนน'!I$4="K","0","0")))+IF('ชื่อ-คะแนน'!J$4="A",'ชื่อ-คะแนน'!J12,IF('ชื่อ-คะแนน'!J$4="P","0",IF('ชื่อ-คะแนน'!J$4="K","0","0")))+IF('ชื่อ-คะแนน'!K$4="A",'ชื่อ-คะแนน'!K12,IF('ชื่อ-คะแนน'!K$4="P","0",IF('ชื่อ-คะแนน'!K$4="K","0","0")))+IF('ชื่อ-คะแนน'!L$4="A",'ชื่อ-คะแนน'!L12,IF('ชื่อ-คะแนน'!L$4="P","0",IF('ชื่อ-คะแนน'!L$4="K","0","0")))+IF('ชื่อ-คะแนน'!M$4="A",'ชื่อ-คะแนน'!M12,IF('ชื่อ-คะแนน'!M$4="P","0",IF('ชื่อ-คะแนน'!M$4="K","0","0")))+IF('ชื่อ-คะแนน'!N$4="A",'ชื่อ-คะแนน'!N12,IF('ชื่อ-คะแนน'!N$4="P","0",IF('ชื่อ-คะแนน'!N$4="K","0","0")))+IF('ชื่อ-คะแนน'!O$4="A",'ชื่อ-คะแนน'!O12,IF('ชื่อ-คะแนน'!O$4="P","0",IF('ชื่อ-คะแนน'!O$4="K","0","0")))+IF('ชื่อ-คะแนน'!P$4="A",'ชื่อ-คะแนน'!P12,IF('ชื่อ-คะแนน'!P$4="P","0",IF('ชื่อ-คะแนน'!P$4="K","0","0"))))</f>
        <v>0</v>
      </c>
      <c r="I14" s="434">
        <f>IF('ชื่อ-คะแนน'!C12="","",IF('ชื่อ-คะแนน'!S$4="K",'ชื่อ-คะแนน'!S12,IF('ชื่อ-คะแนน'!S$4="P","0",IF('ชื่อ-คะแนน'!S$4="A","0","0")))+IF('ชื่อ-คะแนน'!T$4="K",'ชื่อ-คะแนน'!T12,IF('ชื่อ-คะแนน'!T$4="P","0",IF('ชื่อ-คะแนน'!T$4="A","0","0")))+IF('ชื่อ-คะแนน'!U$4="K",'ชื่อ-คะแนน'!U12,IF('ชื่อ-คะแนน'!U$4="P","0",IF('ชื่อ-คะแนน'!U$4="A","0","0")))+IF('ชื่อ-คะแนน'!V$4="K",'ชื่อ-คะแนน'!V12,IF('ชื่อ-คะแนน'!V$4="P","0",IF('ชื่อ-คะแนน'!V$4="A","0","0")))+IF('ชื่อ-คะแนน'!W$4="K",'ชื่อ-คะแนน'!W12,IF('ชื่อ-คะแนน'!W$4="P","0",IF('ชื่อ-คะแนน'!W$4="A","0","0")))+IF('ชื่อ-คะแนน'!X$4="K",'ชื่อ-คะแนน'!X12,IF('ชื่อ-คะแนน'!X$4="P","0",IF('ชื่อ-คะแนน'!X$4="A","0","0"))))</f>
        <v>0</v>
      </c>
      <c r="J14" s="435">
        <f>IF('ชื่อ-คะแนน'!C12="","",IF('ชื่อ-คะแนน'!S$4="P",'ชื่อ-คะแนน'!S12,IF('ชื่อ-คะแนน'!S$4="K","0",IF('ชื่อ-คะแนน'!S$4="A","0","0")))+IF('ชื่อ-คะแนน'!T$4="P",'ชื่อ-คะแนน'!T12,IF('ชื่อ-คะแนน'!T$4="K","0",IF('ชื่อ-คะแนน'!T$4="A","0","0")))+IF('ชื่อ-คะแนน'!U$4="P",'ชื่อ-คะแนน'!U12,IF('ชื่อ-คะแนน'!U$4="K","0",IF('ชื่อ-คะแนน'!U$4="A","0","0")))+IF('ชื่อ-คะแนน'!V$4="P",'ชื่อ-คะแนน'!V12,IF('ชื่อ-คะแนน'!V$4="K","0",IF('ชื่อ-คะแนน'!V$4="A","0","0")))+IF('ชื่อ-คะแนน'!W$4="P",'ชื่อ-คะแนน'!W12,IF('ชื่อ-คะแนน'!W$4="K","0",IF('ชื่อ-คะแนน'!W$4="A","0","0")))+IF('ชื่อ-คะแนน'!X$4="P",'ชื่อ-คะแนน'!X12,IF('ชื่อ-คะแนน'!X$4="K","0",IF('ชื่อ-คะแนน'!X$4="A","0","0"))))</f>
        <v>0</v>
      </c>
      <c r="K14" s="436">
        <f>IF('ชื่อ-คะแนน'!C12="","",IF('ชื่อ-คะแนน'!S$4="A",'ชื่อ-คะแนน'!S12,IF('ชื่อ-คะแนน'!S$4="P","0",IF('ชื่อ-คะแนน'!S$4="K","0","0")))+IF('ชื่อ-คะแนน'!T$4="A",'ชื่อ-คะแนน'!T12,IF('ชื่อ-คะแนน'!T$4="P","0",IF('ชื่อ-คะแนน'!T$4="K","0","0")))+IF('ชื่อ-คะแนน'!U$4="A",'ชื่อ-คะแนน'!U12,IF('ชื่อ-คะแนน'!U$4="P","0",IF('ชื่อ-คะแนน'!U$4="K","0","0")))+IF('ชื่อ-คะแนน'!V$4="A",'ชื่อ-คะแนน'!V12,IF('ชื่อ-คะแนน'!V$4="P","0",IF('ชื่อ-คะแนน'!V$4="K","0","0")))+IF('ชื่อ-คะแนน'!W$4="A",'ชื่อ-คะแนน'!W12,IF('ชื่อ-คะแนน'!W$4="P","0",IF('ชื่อ-คะแนน'!W$4="K","0","0")))+IF('ชื่อ-คะแนน'!X$4="A",'ชื่อ-คะแนน'!X12,IF('ชื่อ-คะแนน'!X$4="P","0",IF('ชื่อ-คะแนน'!X$4="K","0","0"))))</f>
        <v>0</v>
      </c>
      <c r="L14" s="431">
        <f>IF('ชื่อ-คะแนน'!C12="","",IF('ชื่อ-คะแนน'!AC$4="K",'ชื่อ-คะแนน'!AC12,IF('ชื่อ-คะแนน'!AC$4="P","0",IF('ชื่อ-คะแนน'!AC$4="A","0","0")))+IF('ชื่อ-คะแนน'!AD$4="K",'ชื่อ-คะแนน'!AD12,IF('ชื่อ-คะแนน'!AD$4="P","0",IF('ชื่อ-คะแนน'!AD$4="A","0","0")))+IF('ชื่อ-คะแนน'!AE$4="K",'ชื่อ-คะแนน'!AE12,IF('ชื่อ-คะแนน'!AE$4="P","0",IF('ชื่อ-คะแนน'!AE$4="A","0","0")))+IF('ชื่อ-คะแนน'!AF$4="K",'ชื่อ-คะแนน'!AF12,IF('ชื่อ-คะแนน'!AF$4="P","0",IF('ชื่อ-คะแนน'!AF$4="A","0","0")))+IF('ชื่อ-คะแนน'!AG$4="K",'ชื่อ-คะแนน'!AG12,IF('ชื่อ-คะแนน'!AG$4="P","0",IF('ชื่อ-คะแนน'!AG$4="A","0","0")))+IF('ชื่อ-คะแนน'!AH$4="K",'ชื่อ-คะแนน'!AH12,IF('ชื่อ-คะแนน'!AH$4="P","0",IF('ชื่อ-คะแนน'!AH$4="A","0","0")))+IF('ชื่อ-คะแนน'!AI$4="K",'ชื่อ-คะแนน'!AI12,IF('ชื่อ-คะแนน'!AI$4="P","0",IF('ชื่อ-คะแนน'!AI$4="A","0","0")))+IF('ชื่อ-คะแนน'!AJ$4="K",'ชื่อ-คะแนน'!AJ12,IF('ชื่อ-คะแนน'!AJ$4="P","0",IF('ชื่อ-คะแนน'!AJ$4="A","0","0")))+IF('ชื่อ-คะแนน'!AK$4="K",'ชื่อ-คะแนน'!AK12,IF('ชื่อ-คะแนน'!AK$4="P","0",IF('ชื่อ-คะแนน'!AK$4="A","0","0"))))</f>
        <v>0</v>
      </c>
      <c r="M14" s="432">
        <f>IF('ชื่อ-คะแนน'!C12="","",IF('ชื่อ-คะแนน'!AC$4="P",'ชื่อ-คะแนน'!AC12,IF('ชื่อ-คะแนน'!AC$4="K","0",IF('ชื่อ-คะแนน'!AC$4="A","0","0")))+IF('ชื่อ-คะแนน'!AD$4="P",'ชื่อ-คะแนน'!AD12,IF('ชื่อ-คะแนน'!AD$4="K","0",IF('ชื่อ-คะแนน'!AD$4="A","0","0")))+IF('ชื่อ-คะแนน'!AE$4="P",'ชื่อ-คะแนน'!AE12,IF('ชื่อ-คะแนน'!AE$4="K","0",IF('ชื่อ-คะแนน'!AE$4="A","0","0")))+IF('ชื่อ-คะแนน'!AF$4="P",'ชื่อ-คะแนน'!AF12,IF('ชื่อ-คะแนน'!AF$4="K","0",IF('ชื่อ-คะแนน'!AF$4="A","0","0")))+IF('ชื่อ-คะแนน'!AG$4="P",'ชื่อ-คะแนน'!AG12,IF('ชื่อ-คะแนน'!AG$4="K","0",IF('ชื่อ-คะแนน'!AG$4="A","0","0")))+IF('ชื่อ-คะแนน'!AH$4="P",'ชื่อ-คะแนน'!AH12,IF('ชื่อ-คะแนน'!AH$4="K","0",IF('ชื่อ-คะแนน'!AH$4="A","0","0")))+IF('ชื่อ-คะแนน'!AI$4="P",'ชื่อ-คะแนน'!AI12,IF('ชื่อ-คะแนน'!AI$4="K","0",IF('ชื่อ-คะแนน'!AI$4="A","0","0")))+IF('ชื่อ-คะแนน'!AJ$4="P",'ชื่อ-คะแนน'!AJ12,IF('ชื่อ-คะแนน'!AJ$4="K","0",IF('ชื่อ-คะแนน'!AJ$4="A","0","0")))+IF('ชื่อ-คะแนน'!AK$4="P",'ชื่อ-คะแนน'!AK12,IF('ชื่อ-คะแนน'!AK$4="K","0",IF('ชื่อ-คะแนน'!AK$4="A","0","0"))))</f>
        <v>0</v>
      </c>
      <c r="N14" s="433">
        <f>IF('ชื่อ-คะแนน'!C12="","",IF('ชื่อ-คะแนน'!AC$4="A",'ชื่อ-คะแนน'!AC12,IF('ชื่อ-คะแนน'!AC$4="P","0",IF('ชื่อ-คะแนน'!AC$4="K","0","0")))+IF('ชื่อ-คะแนน'!AD$4="A",'ชื่อ-คะแนน'!AD12,IF('ชื่อ-คะแนน'!AD$4="P","0",IF('ชื่อ-คะแนน'!AD$4="K","0","0")))+IF('ชื่อ-คะแนน'!AE$4="A",'ชื่อ-คะแนน'!AE12,IF('ชื่อ-คะแนน'!AE$4="P","0",IF('ชื่อ-คะแนน'!AE$4="K","0","0")))+IF('ชื่อ-คะแนน'!AF$4="A",'ชื่อ-คะแนน'!AF12,IF('ชื่อ-คะแนน'!AF$4="P","0",IF('ชื่อ-คะแนน'!AF$4="K","0","0")))+IF('ชื่อ-คะแนน'!AG$4="A",'ชื่อ-คะแนน'!AG12,IF('ชื่อ-คะแนน'!AG$4="P","0",IF('ชื่อ-คะแนน'!AG$4="K","0","0")))+IF('ชื่อ-คะแนน'!AH$4="A",'ชื่อ-คะแนน'!AH12,IF('ชื่อ-คะแนน'!AH$4="P","0",IF('ชื่อ-คะแนน'!AH$4="K","0","0")))+IF('ชื่อ-คะแนน'!AI$4="A",'ชื่อ-คะแนน'!AI12,IF('ชื่อ-คะแนน'!AI$4="P","0",IF('ชื่อ-คะแนน'!AI$4="K","0","0")))+IF('ชื่อ-คะแนน'!AJ$4="A",'ชื่อ-คะแนน'!AJ12,IF('ชื่อ-คะแนน'!AJ$4="P","0",IF('ชื่อ-คะแนน'!AJ$4="K","0","0")))+IF('ชื่อ-คะแนน'!AK$4="A",'ชื่อ-คะแนน'!AK12,IF('ชื่อ-คะแนน'!AK$4="P","0",IF('ชื่อ-คะแนน'!AK$4="K","0","0"))))</f>
        <v>0</v>
      </c>
      <c r="O14" s="434">
        <f>IF('ชื่อ-คะแนน'!C12="","",IF('ชื่อ-คะแนน'!AN$4="K",'ชื่อ-คะแนน'!AN12,IF('ชื่อ-คะแนน'!AN$4="P","0",IF('ชื่อ-คะแนน'!AN$4="A","0","0")))+IF('ชื่อ-คะแนน'!AO$4="K",'ชื่อ-คะแนน'!AO12,IF('ชื่อ-คะแนน'!AO$4="P","0",IF('ชื่อ-คะแนน'!AO$4="A","0","0")))+IF('ชื่อ-คะแนน'!AP$4="K",'ชื่อ-คะแนน'!AP12,IF('ชื่อ-คะแนน'!AP$4="P","0",IF('ชื่อ-คะแนน'!AP$4="A","0","0")))+IF('ชื่อ-คะแนน'!AQ$4="K",'ชื่อ-คะแนน'!AQ12,IF('ชื่อ-คะแนน'!AQ$4="P","0",IF('ชื่อ-คะแนน'!AQ$4="A","0","0")))+IF('ชื่อ-คะแนน'!AR$4="K",'ชื่อ-คะแนน'!AR12,IF('ชื่อ-คะแนน'!AR$4="P","0",IF('ชื่อ-คะแนน'!AR$4="A","0","0")))+IF('ชื่อ-คะแนน'!AS$4="K",'ชื่อ-คะแนน'!AS12,IF('ชื่อ-คะแนน'!AS$4="P","0",IF('ชื่อ-คะแนน'!AS$4="A","0","0"))))</f>
        <v>10</v>
      </c>
      <c r="P14" s="435">
        <f>IF('ชื่อ-คะแนน'!C12="","",IF('ชื่อ-คะแนน'!AN$4="P",'ชื่อ-คะแนน'!AN12,IF('ชื่อ-คะแนน'!AN$4="K","0",IF('ชื่อ-คะแนน'!AN$4="A","0","0")))+IF('ชื่อ-คะแนน'!AO$4="P",'ชื่อ-คะแนน'!AO12,IF('ชื่อ-คะแนน'!AO$4="K","0",IF('ชื่อ-คะแนน'!AO$4="A","0","0")))+IF('ชื่อ-คะแนน'!AP$4="P",'ชื่อ-คะแนน'!AP12,IF('ชื่อ-คะแนน'!AP$4="K","0",IF('ชื่อ-คะแนน'!AP$4="A","0","0")))+IF('ชื่อ-คะแนน'!AQ$4="P",'ชื่อ-คะแนน'!AQ12,IF('ชื่อ-คะแนน'!AQ$4="K","0",IF('ชื่อ-คะแนน'!AQ$4="A","0","0")))+IF('ชื่อ-คะแนน'!AR$4="P",'ชื่อ-คะแนน'!AR12,IF('ชื่อ-คะแนน'!AR$4="K","0",IF('ชื่อ-คะแนน'!AR$4="A","0","0")))+IF('ชื่อ-คะแนน'!AS$4="P",'ชื่อ-คะแนน'!AS12,IF('ชื่อ-คะแนน'!AS$4="K","0",IF('ชื่อ-คะแนน'!AS$4="A","0","0"))))</f>
        <v>0</v>
      </c>
      <c r="Q14" s="436">
        <f>IF('ชื่อ-คะแนน'!C12="","",IF('ชื่อ-คะแนน'!AN$4="A",'ชื่อ-คะแนน'!AN12,IF('ชื่อ-คะแนน'!AN$4="P","0",IF('ชื่อ-คะแนน'!AN$4="K","0","0")))+IF('ชื่อ-คะแนน'!AO$4="A",'ชื่อ-คะแนน'!AO12,IF('ชื่อ-คะแนน'!AO$4="P","0",IF('ชื่อ-คะแนน'!AO$4="K","0","0")))+IF('ชื่อ-คะแนน'!AP$4="A",'ชื่อ-คะแนน'!AP12,IF('ชื่อ-คะแนน'!AP$4="P","0",IF('ชื่อ-คะแนน'!AP$4="K","0","0")))+IF('ชื่อ-คะแนน'!AQ$4="A",'ชื่อ-คะแนน'!AQ12,IF('ชื่อ-คะแนน'!AQ$4="P","0",IF('ชื่อ-คะแนน'!AQ$4="K","0","0")))+IF('ชื่อ-คะแนน'!AR$4="A",'ชื่อ-คะแนน'!AR12,IF('ชื่อ-คะแนน'!AR$4="P","0",IF('ชื่อ-คะแนน'!AR$4="K","0","0")))+IF('ชื่อ-คะแนน'!AS$4="A",'ชื่อ-คะแนน'!AS12,IF('ชื่อ-คะแนน'!AS$4="P","0",IF('ชื่อ-คะแนน'!AS$4="K","0","0"))))</f>
        <v>0</v>
      </c>
      <c r="R14" s="1051">
        <f>IF('ชื่อ-คะแนน'!C12="","",IF('ชื่อ-คะแนน'!BA$4="K",'ชื่อ-คะแนน'!BA12,IF('ชื่อ-คะแนน'!BA$4="P","0",IF('ชื่อ-คะแนน'!BA$4="A","0","0")))+IF('ชื่อ-คะแนน'!BB$4="K",'ชื่อ-คะแนน'!BB12,IF('ชื่อ-คะแนน'!BB$4="P","0",IF('ชื่อ-คะแนน'!BB$4="A","0","0")))+IF('ชื่อ-คะแนน'!BC$4="K",'ชื่อ-คะแนน'!BC12,IF('ชื่อ-คะแนน'!BC$4="P","0",IF('ชื่อ-คะแนน'!BC$4="A","0","0")))+IF('ชื่อ-คะแนน'!BD$4="K",'ชื่อ-คะแนน'!BD12,IF('ชื่อ-คะแนน'!BD$4="P","0",IF('ชื่อ-คะแนน'!BD$4="A","0","0")))+IF('ชื่อ-คะแนน'!BE$4="K",'ชื่อ-คะแนน'!BE12,IF('ชื่อ-คะแนน'!BE$4="P","0",IF('ชื่อ-คะแนน'!BE$4="A","0","0")))+IF('ชื่อ-คะแนน'!BF$4="K",'ชื่อ-คะแนน'!BF12,IF('ชื่อ-คะแนน'!BF$4="P","0",IF('ชื่อ-คะแนน'!BF$4="A","0","0")))+IF('ชื่อ-คะแนน'!BG$4="K",'ชื่อ-คะแนน'!BG12,IF('ชื่อ-คะแนน'!BG$4="P","0",IF('ชื่อ-คะแนน'!BG$4="A","0","0")))+IF('ชื่อ-คะแนน'!BH$4="K",'ชื่อ-คะแนน'!BH12,IF('ชื่อ-คะแนน'!BH$4="P","0",IF('ชื่อ-คะแนน'!BH$4="A","0","0"))))</f>
        <v>0</v>
      </c>
      <c r="S14" s="1052">
        <f>IF('ชื่อ-คะแนน'!C12="","",IF('ชื่อ-คะแนน'!BA$4="P",'ชื่อ-คะแนน'!BA12,IF('ชื่อ-คะแนน'!BA$4="K","0",IF('ชื่อ-คะแนน'!BA$4="A","0","0")))+IF('ชื่อ-คะแนน'!BB$4="P",'ชื่อ-คะแนน'!BB12,IF('ชื่อ-คะแนน'!BB$4="K","0",IF('ชื่อ-คะแนน'!BB$4="A","0","0")))+IF('ชื่อ-คะแนน'!BC$4="P",'ชื่อ-คะแนน'!BC12,IF('ชื่อ-คะแนน'!BC$4="K","0",IF('ชื่อ-คะแนน'!BC$4="A","0","0")))+IF('ชื่อ-คะแนน'!BD$4="P",'ชื่อ-คะแนน'!BD12,IF('ชื่อ-คะแนน'!BD$4="K","0",IF('ชื่อ-คะแนน'!BD$4="A","0","0")))+IF('ชื่อ-คะแนน'!BE$4="P",'ชื่อ-คะแนน'!BE12,IF('ชื่อ-คะแนน'!BE$4="K","0",IF('ชื่อ-คะแนน'!BE$4="A","0","0")))+IF('ชื่อ-คะแนน'!BF$4="P",'ชื่อ-คะแนน'!BF12,IF('ชื่อ-คะแนน'!BF$4="K","0",IF('ชื่อ-คะแนน'!BF$4="A","0","0")))+IF('ชื่อ-คะแนน'!BG$4="P",'ชื่อ-คะแนน'!BG12,IF('ชื่อ-คะแนน'!BG$4="K","0",IF('ชื่อ-คะแนน'!BG$4="A","0","0")))+IF('ชื่อ-คะแนน'!BH$4="P",'ชื่อ-คะแนน'!BH12,IF('ชื่อ-คะแนน'!BH$4="K","0",IF('ชื่อ-คะแนน'!BH$4="A","0","0"))))</f>
        <v>0</v>
      </c>
      <c r="T14" s="1070">
        <f>IF('ชื่อ-คะแนน'!C12="","",IF('ชื่อ-คะแนน'!BA$4="A",'ชื่อ-คะแนน'!BA12,IF('ชื่อ-คะแนน'!BA$4="P","0",IF('ชื่อ-คะแนน'!BA$4="K","0","0")))+IF('ชื่อ-คะแนน'!BB$4="A",'ชื่อ-คะแนน'!BB12,IF('ชื่อ-คะแนน'!BB$4="P","0",IF('ชื่อ-คะแนน'!BB$4="K","0","0")))+IF('ชื่อ-คะแนน'!BC$4="A",'ชื่อ-คะแนน'!BC12,IF('ชื่อ-คะแนน'!BC$4="P","0",IF('ชื่อ-คะแนน'!BC$4="K","0","0")))+IF('ชื่อ-คะแนน'!BD$4="A",'ชื่อ-คะแนน'!BD12,IF('ชื่อ-คะแนน'!BD$4="P","0",IF('ชื่อ-คะแนน'!BD$4="K","0","0")))+IF('ชื่อ-คะแนน'!BE$4="A",'ชื่อ-คะแนน'!BE12,IF('ชื่อ-คะแนน'!BE$4="P","0",IF('ชื่อ-คะแนน'!BE$4="K","0","0")))+IF('ชื่อ-คะแนน'!BF$4="A",'ชื่อ-คะแนน'!BF12,IF('ชื่อ-คะแนน'!BF$4="P","0",IF('ชื่อ-คะแนน'!BF$4="K","0","0")))+IF('ชื่อ-คะแนน'!BG$4="A",'ชื่อ-คะแนน'!BG12,IF('ชื่อ-คะแนน'!BG$4="P","0",IF('ชื่อ-คะแนน'!BG$4="K","0","0")))+IF('ชื่อ-คะแนน'!BH$4="A",'ชื่อ-คะแนน'!BH12,IF('ชื่อ-คะแนน'!BH$4="P","0",IF('ชื่อ-คะแนน'!BH$4="K","0","0"))))</f>
        <v>0</v>
      </c>
      <c r="U14" s="1053">
        <f>IF('ชื่อ-คะแนน'!C12="","",IF('ชื่อ-คะแนน'!BK$4="K",'ชื่อ-คะแนน'!BK12,IF('ชื่อ-คะแนน'!BK$4="P","0",IF('ชื่อ-คะแนน'!BK$4="A","0","0")))+IF('ชื่อ-คะแนน'!BL$4="K",'ชื่อ-คะแนน'!BL12,IF('ชื่อ-คะแนน'!BL$4="P","0",IF('ชื่อ-คะแนน'!BL$4="A","0","0")))+IF('ชื่อ-คะแนน'!BM$4="K",'ชื่อ-คะแนน'!BM12,IF('ชื่อ-คะแนน'!BM$4="P","0",IF('ชื่อ-คะแนน'!BM$4="A","0","0")))+IF('ชื่อ-คะแนน'!BN$4="K",'ชื่อ-คะแนน'!BN12,IF('ชื่อ-คะแนน'!BN$4="P","0",IF('ชื่อ-คะแนน'!BN$4="A","0","0")))+IF('ชื่อ-คะแนน'!BO$4="K",'ชื่อ-คะแนน'!BO12,IF('ชื่อ-คะแนน'!BO$4="P","0",IF('ชื่อ-คะแนน'!BO$4="A","0","0")))+IF('ชื่อ-คะแนน'!BP$4="K",'ชื่อ-คะแนน'!BP12,IF('ชื่อ-คะแนน'!BP$4="P","0",IF('ชื่อ-คะแนน'!BP$4="A","0","0"))))</f>
        <v>0</v>
      </c>
      <c r="V14" s="1054">
        <f>IF('ชื่อ-คะแนน'!C12="","",IF('ชื่อ-คะแนน'!BK$4="P",'ชื่อ-คะแนน'!BK12,IF('ชื่อ-คะแนน'!BK$4="K","0",IF('ชื่อ-คะแนน'!BK$4="A","0","0")))+IF('ชื่อ-คะแนน'!BL$4="P",'ชื่อ-คะแนน'!BL12,IF('ชื่อ-คะแนน'!BL$4="K","0",IF('ชื่อ-คะแนน'!BL$4="A","0","0")))+IF('ชื่อ-คะแนน'!BM$4="P",'ชื่อ-คะแนน'!BM12,IF('ชื่อ-คะแนน'!BM$4="K","0",IF('ชื่อ-คะแนน'!BM$4="A","0","0")))+IF('ชื่อ-คะแนน'!BN$4="P",'ชื่อ-คะแนน'!BN12,IF('ชื่อ-คะแนน'!BN$4="K","0",IF('ชื่อ-คะแนน'!BN$4="A","0","0")))+IF('ชื่อ-คะแนน'!BO$4="P",'ชื่อ-คะแนน'!BO12,IF('ชื่อ-คะแนน'!BO$4="K","0",IF('ชื่อ-คะแนน'!BO$4="A","0","0")))+IF('ชื่อ-คะแนน'!BP$4="P",'ชื่อ-คะแนน'!BP12,IF('ชื่อ-คะแนน'!BP$4="K","0",IF('ชื่อ-คะแนน'!BP$4="A","0","0"))))</f>
        <v>0</v>
      </c>
      <c r="W14" s="1055">
        <f>IF('ชื่อ-คะแนน'!C12="","",IF('ชื่อ-คะแนน'!BK$4="A",'ชื่อ-คะแนน'!BK12,IF('ชื่อ-คะแนน'!BK$4="P","0",IF('ชื่อ-คะแนน'!BK$4="K","0","0")))+IF('ชื่อ-คะแนน'!BL$4="A",'ชื่อ-คะแนน'!BL12,IF('ชื่อ-คะแนน'!BL$4="P","0",IF('ชื่อ-คะแนน'!BL$4="K","0","0")))+IF('ชื่อ-คะแนน'!BM$4="A",'ชื่อ-คะแนน'!BM12,IF('ชื่อ-คะแนน'!BM$4="P","0",IF('ชื่อ-คะแนน'!BM$4="K","0","0")))+IF('ชื่อ-คะแนน'!BN$4="A",'ชื่อ-คะแนน'!BN12,IF('ชื่อ-คะแนน'!BN$4="P","0",IF('ชื่อ-คะแนน'!BN$4="K","0","0")))+IF('ชื่อ-คะแนน'!BO$4="A",'ชื่อ-คะแนน'!BO12,IF('ชื่อ-คะแนน'!BO$4="P","0",IF('ชื่อ-คะแนน'!BO$4="K","0","0")))+IF('ชื่อ-คะแนน'!BP$4="A",'ชื่อ-คะแนน'!BP12,IF('ชื่อ-คะแนน'!BP$4="P","0",IF('ชื่อ-คะแนน'!BP$4="K","0","0"))))</f>
        <v>0</v>
      </c>
      <c r="X14" s="1051">
        <f>IF('ชื่อ-คะแนน'!C12="","",IF('ชื่อ-คะแนน'!BU$4="K",'ชื่อ-คะแนน'!BU12,IF('ชื่อ-คะแนน'!BU$4="P","0",IF('ชื่อ-คะแนน'!BU$4="A","0","0")))+IF('ชื่อ-คะแนน'!BV$4="K",'ชื่อ-คะแนน'!BV12,IF('ชื่อ-คะแนน'!BV$4="P","0",IF('ชื่อ-คะแนน'!BV$4="A","0","0")))+IF('ชื่อ-คะแนน'!BW$4="K",'ชื่อ-คะแนน'!BW12,IF('ชื่อ-คะแนน'!BW$4="P","0",IF('ชื่อ-คะแนน'!BW$4="A","0","0")))+IF('ชื่อ-คะแนน'!BX$4="K",'ชื่อ-คะแนน'!BX12,IF('ชื่อ-คะแนน'!BX$4="P","0",IF('ชื่อ-คะแนน'!BX$4="A","0","0")))+IF('ชื่อ-คะแนน'!BY$4="K",'ชื่อ-คะแนน'!BY12,IF('ชื่อ-คะแนน'!BY$4="P","0",IF('ชื่อ-คะแนน'!BY$4="A","0","0")))+IF('ชื่อ-คะแนน'!BZ$4="K",'ชื่อ-คะแนน'!BZ12,IF('ชื่อ-คะแนน'!BZ$4="P","0",IF('ชื่อ-คะแนน'!BZ$4="A","0","0")))+IF('ชื่อ-คะแนน'!CA$4="K",'ชื่อ-คะแนน'!CA12,IF('ชื่อ-คะแนน'!CA$4="P","0",IF('ชื่อ-คะแนน'!CA$4="A","0","0")))+IF('ชื่อ-คะแนน'!CB$4="K",'ชื่อ-คะแนน'!CB12,IF('ชื่อ-คะแนน'!CB$4="P","0",IF('ชื่อ-คะแนน'!CB$4="A","0","0"))))</f>
        <v>0</v>
      </c>
      <c r="Y14" s="1052">
        <f>IF('ชื่อ-คะแนน'!C12="","",IF('ชื่อ-คะแนน'!BU$4="P",'ชื่อ-คะแนน'!BU12,IF('ชื่อ-คะแนน'!BU$4="K","0",IF('ชื่อ-คะแนน'!BU$4="A","0","0")))+IF('ชื่อ-คะแนน'!BV$4="P",'ชื่อ-คะแนน'!BV12,IF('ชื่อ-คะแนน'!BV$4="K","0",IF('ชื่อ-คะแนน'!BV$4="A","0","0")))+IF('ชื่อ-คะแนน'!BW$4="P",'ชื่อ-คะแนน'!BW12,IF('ชื่อ-คะแนน'!BW$4="K","0",IF('ชื่อ-คะแนน'!BW$4="A","0","0")))+IF('ชื่อ-คะแนน'!BX$4="P",'ชื่อ-คะแนน'!BX12,IF('ชื่อ-คะแนน'!BX$4="K","0",IF('ชื่อ-คะแนน'!BX$4="A","0","0")))+IF('ชื่อ-คะแนน'!BY$4="P",'ชื่อ-คะแนน'!BY12,IF('ชื่อ-คะแนน'!BY$4="K","0",IF('ชื่อ-คะแนน'!BY$4="A","0","0")))+IF('ชื่อ-คะแนน'!BZ$4="P",'ชื่อ-คะแนน'!BZ12,IF('ชื่อ-คะแนน'!BZ$4="K","0",IF('ชื่อ-คะแนน'!BZ$4="A","0","0")))+IF('ชื่อ-คะแนน'!CA$4="P",'ชื่อ-คะแนน'!CA12,IF('ชื่อ-คะแนน'!CA$4="K","0",IF('ชื่อ-คะแนน'!CA$4="A","0","0")))+IF('ชื่อ-คะแนน'!CB$4="P",'ชื่อ-คะแนน'!CB12,IF('ชื่อ-คะแนน'!CB$4="K","0",IF('ชื่อ-คะแนน'!CB$4="A","0","0"))))</f>
        <v>0</v>
      </c>
      <c r="Z14" s="1070">
        <f>IF('ชื่อ-คะแนน'!C12="","",IF('ชื่อ-คะแนน'!BU$4="A",'ชื่อ-คะแนน'!BU12,IF('ชื่อ-คะแนน'!BU$4="P","0",IF('ชื่อ-คะแนน'!BU$4="K","0","0")))+IF('ชื่อ-คะแนน'!BV$4="A",'ชื่อ-คะแนน'!BV12,IF('ชื่อ-คะแนน'!BV$4="P","0",IF('ชื่อ-คะแนน'!BV$4="K","0","0")))+IF('ชื่อ-คะแนน'!BW$4="A",'ชื่อ-คะแนน'!BW12,IF('ชื่อ-คะแนน'!BW$4="P","0",IF('ชื่อ-คะแนน'!BW$4="K","0","0")))+IF('ชื่อ-คะแนน'!BX$4="A",'ชื่อ-คะแนน'!BX12,IF('ชื่อ-คะแนน'!BX$4="P","0",IF('ชื่อ-คะแนน'!BX$4="K","0","0")))+IF('ชื่อ-คะแนน'!BY$4="A",'ชื่อ-คะแนน'!BY12,IF('ชื่อ-คะแนน'!BY$4="P","0",IF('ชื่อ-คะแนน'!BY$4="K","0","0")))+IF('ชื่อ-คะแนน'!BZ$4="A",'ชื่อ-คะแนน'!BZ12,IF('ชื่อ-คะแนน'!BZ$4="P","0",IF('ชื่อ-คะแนน'!BZ$4="K","0","0")))+IF('ชื่อ-คะแนน'!CA$4="A",'ชื่อ-คะแนน'!CA12,IF('ชื่อ-คะแนน'!CA$4="P","0",IF('ชื่อ-คะแนน'!CA$4="K","0","0")))+IF('ชื่อ-คะแนน'!CB$4="A",'ชื่อ-คะแนน'!CB12,IF('ชื่อ-คะแนน'!CB$4="P","0",IF('ชื่อ-คะแนน'!CB$4="K","0","0"))))</f>
        <v>0</v>
      </c>
      <c r="AA14" s="1053">
        <f>IF('ชื่อ-คะแนน'!CF$4="K",'ชื่อ-คะแนน'!CF12,IF('ชื่อ-คะแนน'!CF$4="P","0",IF('ชื่อ-คะแนน'!CF$4="A","0","0")))+IF('ชื่อ-คะแนน'!CG$4="K",'ชื่อ-คะแนน'!CG12,IF('ชื่อ-คะแนน'!CG$4="P","0",IF('ชื่อ-คะแนน'!CG$4="A","0","0")))+IF('ชื่อ-คะแนน'!CH$4="K",'ชื่อ-คะแนน'!CH12,IF('ชื่อ-คะแนน'!CH$4="P","0",IF('ชื่อ-คะแนน'!CH$4="A","0","0")))</f>
        <v>0</v>
      </c>
      <c r="AB14" s="1054">
        <f>IF('ชื่อ-คะแนน'!CF$4="P",'ชื่อ-คะแนน'!CF12,IF('ชื่อ-คะแนน'!CF$4="K","0",IF('ชื่อ-คะแนน'!CF$4="A","0","0")))+IF('ชื่อ-คะแนน'!CG$4="P",'ชื่อ-คะแนน'!CG12,IF('ชื่อ-คะแนน'!CG$4="K","0",IF('ชื่อ-คะแนน'!CG$4="A","0","0")))+IF('ชื่อ-คะแนน'!CH$4="P",'ชื่อ-คะแนน'!CH12,IF('ชื่อ-คะแนน'!CH$4="K","0",IF('ชื่อ-คะแนน'!CH$4="A","0","0")))</f>
        <v>0</v>
      </c>
      <c r="AC14" s="1055">
        <f>IF('ชื่อ-คะแนน'!CF$4="A",'ชื่อ-คะแนน'!CF12,IF('ชื่อ-คะแนน'!CF$4="P","0",IF('ชื่อ-คะแนน'!CF$4="K","0","0")))+IF('ชื่อ-คะแนน'!CG$4="A",'ชื่อ-คะแนน'!CG12,IF('ชื่อ-คะแนน'!CG$4="P","0",IF('ชื่อ-คะแนน'!CG$4="K","0","0")))+IF('ชื่อ-คะแนน'!CH$4="A",'ชื่อ-คะแนน'!CH12,IF('ชื่อ-คะแนน'!CH$4="P","0",IF('ชื่อ-คะแนน'!CH$4="K","0","0")))</f>
        <v>0</v>
      </c>
      <c r="AD14" s="1071">
        <f>IF('ชื่อ-คะแนน'!C12="","",IF(E14="พัก","--",IF(E14="ออก","--",IF(E14="ย้าย","--",(F14+I14+L14+O14+R14+U14+X14+AA14)/2))))</f>
        <v>5</v>
      </c>
      <c r="AE14" s="1056">
        <f>IF('ชื่อ-คะแนน'!C12="","",IF(E14="พัก","--",IF(E14="ออก","--",IF(E14="ย้าย","--",(G14+J14+M14+P14+S14+V14+Y14+AB14)/2))))</f>
        <v>0</v>
      </c>
      <c r="AF14" s="1057">
        <f>IF('ชื่อ-คะแนน'!C12="","",IF(E14="พัก","--",IF(E14="ออก","--",IF(E14="ย้าย","--",(H14+K14+N14+Q14+T14+W14+Z14+AC14)/2))))</f>
        <v>0</v>
      </c>
      <c r="AG14" s="305"/>
    </row>
    <row r="15" spans="1:33" s="5" customFormat="1" ht="18" customHeight="1" x14ac:dyDescent="0.5">
      <c r="A15" s="281"/>
      <c r="B15" s="246">
        <f>'ชื่อ-คะแนน'!A13</f>
        <v>8</v>
      </c>
      <c r="C15" s="429" t="str">
        <f>'ชื่อ-คะแนน'!B13</f>
        <v>12811</v>
      </c>
      <c r="D15" s="336" t="str">
        <f>'ชื่อ-คะแนน'!DB13</f>
        <v>เด็กชาย ชิษณุพงศ์  ภู่ขำ</v>
      </c>
      <c r="E15" s="430" t="str">
        <f>'ชื่อ-คะแนน'!D13</f>
        <v>เรียน</v>
      </c>
      <c r="F15" s="431">
        <f>IF('ชื่อ-คะแนน'!C13="","",IF('ชื่อ-คะแนน'!H$4="K",'ชื่อ-คะแนน'!H13,IF('ชื่อ-คะแนน'!H$4="P","0",IF('ชื่อ-คะแนน'!H$4="A","0","0")))+IF('ชื่อ-คะแนน'!I$4="K",'ชื่อ-คะแนน'!I13,IF('ชื่อ-คะแนน'!I$4="P","0",IF('ชื่อ-คะแนน'!I$4="A","0","0")))+IF('ชื่อ-คะแนน'!J$4="K",'ชื่อ-คะแนน'!J13,IF('ชื่อ-คะแนน'!J$4="P","0",IF('ชื่อ-คะแนน'!J$4="A","0","0")))+IF('ชื่อ-คะแนน'!K$4="K",'ชื่อ-คะแนน'!K13,IF('ชื่อ-คะแนน'!K$4="P","0",IF('ชื่อ-คะแนน'!K$4="A","0","0")))+IF('ชื่อ-คะแนน'!L$4="K",'ชื่อ-คะแนน'!L13,IF('ชื่อ-คะแนน'!L$4="P","0",IF('ชื่อ-คะแนน'!L$4="A","0","0")))+IF('ชื่อ-คะแนน'!M$4="K",'ชื่อ-คะแนน'!M13,IF('ชื่อ-คะแนน'!M$4="P","0",IF('ชื่อ-คะแนน'!M$4="A","0","0")))+IF('ชื่อ-คะแนน'!N$4="K",'ชื่อ-คะแนน'!N13,IF('ชื่อ-คะแนน'!N$4="P","0",IF('ชื่อ-คะแนน'!N$4="A","0","0")))+IF('ชื่อ-คะแนน'!O$4="K",'ชื่อ-คะแนน'!O13,IF('ชื่อ-คะแนน'!O$4="P","0",IF('ชื่อ-คะแนน'!O$4="A","0","0")))+IF('ชื่อ-คะแนน'!P$4="K",'ชื่อ-คะแนน'!P13,IF('ชื่อ-คะแนน'!P$4="P","0",IF('ชื่อ-คะแนน'!P$4="A","0","0"))))</f>
        <v>0</v>
      </c>
      <c r="G15" s="432">
        <f>IF('ชื่อ-คะแนน'!C13="","",IF('ชื่อ-คะแนน'!H$4="P",'ชื่อ-คะแนน'!H13,IF('ชื่อ-คะแนน'!H$4="K","0",IF('ชื่อ-คะแนน'!H$4="A","0","0")))+IF('ชื่อ-คะแนน'!I$4="P",'ชื่อ-คะแนน'!I13,IF('ชื่อ-คะแนน'!I$4="K","0",IF('ชื่อ-คะแนน'!I$4="A","0","0")))+IF('ชื่อ-คะแนน'!J$4="P",'ชื่อ-คะแนน'!J13,IF('ชื่อ-คะแนน'!J$4="K","0",IF('ชื่อ-คะแนน'!J$4="A","0","0")))+IF('ชื่อ-คะแนน'!K$4="P",'ชื่อ-คะแนน'!K13,IF('ชื่อ-คะแนน'!K$4="K","0",IF('ชื่อ-คะแนน'!K$4="A","0","0")))+IF('ชื่อ-คะแนน'!L$4="P",'ชื่อ-คะแนน'!L13,IF('ชื่อ-คะแนน'!L$4="K","0",IF('ชื่อ-คะแนน'!L$4="A","0","0")))+IF('ชื่อ-คะแนน'!M$4="P",'ชื่อ-คะแนน'!M13,IF('ชื่อ-คะแนน'!M$4="K","0",IF('ชื่อ-คะแนน'!M$4="A","0","0")))+IF('ชื่อ-คะแนน'!N$4="P",'ชื่อ-คะแนน'!N13,IF('ชื่อ-คะแนน'!N$4="K","0",IF('ชื่อ-คะแนน'!N$4="A","0","0")))+IF('ชื่อ-คะแนน'!O$4="P",'ชื่อ-คะแนน'!O13,IF('ชื่อ-คะแนน'!O$4="K","0",IF('ชื่อ-คะแนน'!O$4="A","0","0")))+IF('ชื่อ-คะแนน'!P$4="P",'ชื่อ-คะแนน'!P13,IF('ชื่อ-คะแนน'!P$4="K","0",IF('ชื่อ-คะแนน'!P$4="A","0","0"))))</f>
        <v>0</v>
      </c>
      <c r="H15" s="433">
        <f>IF('ชื่อ-คะแนน'!C13="","",IF('ชื่อ-คะแนน'!H$4="A",'ชื่อ-คะแนน'!H13,IF('ชื่อ-คะแนน'!H$4="P","0",IF('ชื่อ-คะแนน'!H$4="K","0","0")))+IF('ชื่อ-คะแนน'!I$4="A",'ชื่อ-คะแนน'!I13,IF('ชื่อ-คะแนน'!I$4="P","0",IF('ชื่อ-คะแนน'!I$4="K","0","0")))+IF('ชื่อ-คะแนน'!J$4="A",'ชื่อ-คะแนน'!J13,IF('ชื่อ-คะแนน'!J$4="P","0",IF('ชื่อ-คะแนน'!J$4="K","0","0")))+IF('ชื่อ-คะแนน'!K$4="A",'ชื่อ-คะแนน'!K13,IF('ชื่อ-คะแนน'!K$4="P","0",IF('ชื่อ-คะแนน'!K$4="K","0","0")))+IF('ชื่อ-คะแนน'!L$4="A",'ชื่อ-คะแนน'!L13,IF('ชื่อ-คะแนน'!L$4="P","0",IF('ชื่อ-คะแนน'!L$4="K","0","0")))+IF('ชื่อ-คะแนน'!M$4="A",'ชื่อ-คะแนน'!M13,IF('ชื่อ-คะแนน'!M$4="P","0",IF('ชื่อ-คะแนน'!M$4="K","0","0")))+IF('ชื่อ-คะแนน'!N$4="A",'ชื่อ-คะแนน'!N13,IF('ชื่อ-คะแนน'!N$4="P","0",IF('ชื่อ-คะแนน'!N$4="K","0","0")))+IF('ชื่อ-คะแนน'!O$4="A",'ชื่อ-คะแนน'!O13,IF('ชื่อ-คะแนน'!O$4="P","0",IF('ชื่อ-คะแนน'!O$4="K","0","0")))+IF('ชื่อ-คะแนน'!P$4="A",'ชื่อ-คะแนน'!P13,IF('ชื่อ-คะแนน'!P$4="P","0",IF('ชื่อ-คะแนน'!P$4="K","0","0"))))</f>
        <v>0</v>
      </c>
      <c r="I15" s="434">
        <f>IF('ชื่อ-คะแนน'!C13="","",IF('ชื่อ-คะแนน'!S$4="K",'ชื่อ-คะแนน'!S13,IF('ชื่อ-คะแนน'!S$4="P","0",IF('ชื่อ-คะแนน'!S$4="A","0","0")))+IF('ชื่อ-คะแนน'!T$4="K",'ชื่อ-คะแนน'!T13,IF('ชื่อ-คะแนน'!T$4="P","0",IF('ชื่อ-คะแนน'!T$4="A","0","0")))+IF('ชื่อ-คะแนน'!U$4="K",'ชื่อ-คะแนน'!U13,IF('ชื่อ-คะแนน'!U$4="P","0",IF('ชื่อ-คะแนน'!U$4="A","0","0")))+IF('ชื่อ-คะแนน'!V$4="K",'ชื่อ-คะแนน'!V13,IF('ชื่อ-คะแนน'!V$4="P","0",IF('ชื่อ-คะแนน'!V$4="A","0","0")))+IF('ชื่อ-คะแนน'!W$4="K",'ชื่อ-คะแนน'!W13,IF('ชื่อ-คะแนน'!W$4="P","0",IF('ชื่อ-คะแนน'!W$4="A","0","0")))+IF('ชื่อ-คะแนน'!X$4="K",'ชื่อ-คะแนน'!X13,IF('ชื่อ-คะแนน'!X$4="P","0",IF('ชื่อ-คะแนน'!X$4="A","0","0"))))</f>
        <v>0</v>
      </c>
      <c r="J15" s="435">
        <f>IF('ชื่อ-คะแนน'!C13="","",IF('ชื่อ-คะแนน'!S$4="P",'ชื่อ-คะแนน'!S13,IF('ชื่อ-คะแนน'!S$4="K","0",IF('ชื่อ-คะแนน'!S$4="A","0","0")))+IF('ชื่อ-คะแนน'!T$4="P",'ชื่อ-คะแนน'!T13,IF('ชื่อ-คะแนน'!T$4="K","0",IF('ชื่อ-คะแนน'!T$4="A","0","0")))+IF('ชื่อ-คะแนน'!U$4="P",'ชื่อ-คะแนน'!U13,IF('ชื่อ-คะแนน'!U$4="K","0",IF('ชื่อ-คะแนน'!U$4="A","0","0")))+IF('ชื่อ-คะแนน'!V$4="P",'ชื่อ-คะแนน'!V13,IF('ชื่อ-คะแนน'!V$4="K","0",IF('ชื่อ-คะแนน'!V$4="A","0","0")))+IF('ชื่อ-คะแนน'!W$4="P",'ชื่อ-คะแนน'!W13,IF('ชื่อ-คะแนน'!W$4="K","0",IF('ชื่อ-คะแนน'!W$4="A","0","0")))+IF('ชื่อ-คะแนน'!X$4="P",'ชื่อ-คะแนน'!X13,IF('ชื่อ-คะแนน'!X$4="K","0",IF('ชื่อ-คะแนน'!X$4="A","0","0"))))</f>
        <v>0</v>
      </c>
      <c r="K15" s="436">
        <f>IF('ชื่อ-คะแนน'!C13="","",IF('ชื่อ-คะแนน'!S$4="A",'ชื่อ-คะแนน'!S13,IF('ชื่อ-คะแนน'!S$4="P","0",IF('ชื่อ-คะแนน'!S$4="K","0","0")))+IF('ชื่อ-คะแนน'!T$4="A",'ชื่อ-คะแนน'!T13,IF('ชื่อ-คะแนน'!T$4="P","0",IF('ชื่อ-คะแนน'!T$4="K","0","0")))+IF('ชื่อ-คะแนน'!U$4="A",'ชื่อ-คะแนน'!U13,IF('ชื่อ-คะแนน'!U$4="P","0",IF('ชื่อ-คะแนน'!U$4="K","0","0")))+IF('ชื่อ-คะแนน'!V$4="A",'ชื่อ-คะแนน'!V13,IF('ชื่อ-คะแนน'!V$4="P","0",IF('ชื่อ-คะแนน'!V$4="K","0","0")))+IF('ชื่อ-คะแนน'!W$4="A",'ชื่อ-คะแนน'!W13,IF('ชื่อ-คะแนน'!W$4="P","0",IF('ชื่อ-คะแนน'!W$4="K","0","0")))+IF('ชื่อ-คะแนน'!X$4="A",'ชื่อ-คะแนน'!X13,IF('ชื่อ-คะแนน'!X$4="P","0",IF('ชื่อ-คะแนน'!X$4="K","0","0"))))</f>
        <v>0</v>
      </c>
      <c r="L15" s="431">
        <f>IF('ชื่อ-คะแนน'!C13="","",IF('ชื่อ-คะแนน'!AC$4="K",'ชื่อ-คะแนน'!AC13,IF('ชื่อ-คะแนน'!AC$4="P","0",IF('ชื่อ-คะแนน'!AC$4="A","0","0")))+IF('ชื่อ-คะแนน'!AD$4="K",'ชื่อ-คะแนน'!AD13,IF('ชื่อ-คะแนน'!AD$4="P","0",IF('ชื่อ-คะแนน'!AD$4="A","0","0")))+IF('ชื่อ-คะแนน'!AE$4="K",'ชื่อ-คะแนน'!AE13,IF('ชื่อ-คะแนน'!AE$4="P","0",IF('ชื่อ-คะแนน'!AE$4="A","0","0")))+IF('ชื่อ-คะแนน'!AF$4="K",'ชื่อ-คะแนน'!AF13,IF('ชื่อ-คะแนน'!AF$4="P","0",IF('ชื่อ-คะแนน'!AF$4="A","0","0")))+IF('ชื่อ-คะแนน'!AG$4="K",'ชื่อ-คะแนน'!AG13,IF('ชื่อ-คะแนน'!AG$4="P","0",IF('ชื่อ-คะแนน'!AG$4="A","0","0")))+IF('ชื่อ-คะแนน'!AH$4="K",'ชื่อ-คะแนน'!AH13,IF('ชื่อ-คะแนน'!AH$4="P","0",IF('ชื่อ-คะแนน'!AH$4="A","0","0")))+IF('ชื่อ-คะแนน'!AI$4="K",'ชื่อ-คะแนน'!AI13,IF('ชื่อ-คะแนน'!AI$4="P","0",IF('ชื่อ-คะแนน'!AI$4="A","0","0")))+IF('ชื่อ-คะแนน'!AJ$4="K",'ชื่อ-คะแนน'!AJ13,IF('ชื่อ-คะแนน'!AJ$4="P","0",IF('ชื่อ-คะแนน'!AJ$4="A","0","0")))+IF('ชื่อ-คะแนน'!AK$4="K",'ชื่อ-คะแนน'!AK13,IF('ชื่อ-คะแนน'!AK$4="P","0",IF('ชื่อ-คะแนน'!AK$4="A","0","0"))))</f>
        <v>0</v>
      </c>
      <c r="M15" s="432">
        <f>IF('ชื่อ-คะแนน'!C13="","",IF('ชื่อ-คะแนน'!AC$4="P",'ชื่อ-คะแนน'!AC13,IF('ชื่อ-คะแนน'!AC$4="K","0",IF('ชื่อ-คะแนน'!AC$4="A","0","0")))+IF('ชื่อ-คะแนน'!AD$4="P",'ชื่อ-คะแนน'!AD13,IF('ชื่อ-คะแนน'!AD$4="K","0",IF('ชื่อ-คะแนน'!AD$4="A","0","0")))+IF('ชื่อ-คะแนน'!AE$4="P",'ชื่อ-คะแนน'!AE13,IF('ชื่อ-คะแนน'!AE$4="K","0",IF('ชื่อ-คะแนน'!AE$4="A","0","0")))+IF('ชื่อ-คะแนน'!AF$4="P",'ชื่อ-คะแนน'!AF13,IF('ชื่อ-คะแนน'!AF$4="K","0",IF('ชื่อ-คะแนน'!AF$4="A","0","0")))+IF('ชื่อ-คะแนน'!AG$4="P",'ชื่อ-คะแนน'!AG13,IF('ชื่อ-คะแนน'!AG$4="K","0",IF('ชื่อ-คะแนน'!AG$4="A","0","0")))+IF('ชื่อ-คะแนน'!AH$4="P",'ชื่อ-คะแนน'!AH13,IF('ชื่อ-คะแนน'!AH$4="K","0",IF('ชื่อ-คะแนน'!AH$4="A","0","0")))+IF('ชื่อ-คะแนน'!AI$4="P",'ชื่อ-คะแนน'!AI13,IF('ชื่อ-คะแนน'!AI$4="K","0",IF('ชื่อ-คะแนน'!AI$4="A","0","0")))+IF('ชื่อ-คะแนน'!AJ$4="P",'ชื่อ-คะแนน'!AJ13,IF('ชื่อ-คะแนน'!AJ$4="K","0",IF('ชื่อ-คะแนน'!AJ$4="A","0","0")))+IF('ชื่อ-คะแนน'!AK$4="P",'ชื่อ-คะแนน'!AK13,IF('ชื่อ-คะแนน'!AK$4="K","0",IF('ชื่อ-คะแนน'!AK$4="A","0","0"))))</f>
        <v>0</v>
      </c>
      <c r="N15" s="433">
        <f>IF('ชื่อ-คะแนน'!C13="","",IF('ชื่อ-คะแนน'!AC$4="A",'ชื่อ-คะแนน'!AC13,IF('ชื่อ-คะแนน'!AC$4="P","0",IF('ชื่อ-คะแนน'!AC$4="K","0","0")))+IF('ชื่อ-คะแนน'!AD$4="A",'ชื่อ-คะแนน'!AD13,IF('ชื่อ-คะแนน'!AD$4="P","0",IF('ชื่อ-คะแนน'!AD$4="K","0","0")))+IF('ชื่อ-คะแนน'!AE$4="A",'ชื่อ-คะแนน'!AE13,IF('ชื่อ-คะแนน'!AE$4="P","0",IF('ชื่อ-คะแนน'!AE$4="K","0","0")))+IF('ชื่อ-คะแนน'!AF$4="A",'ชื่อ-คะแนน'!AF13,IF('ชื่อ-คะแนน'!AF$4="P","0",IF('ชื่อ-คะแนน'!AF$4="K","0","0")))+IF('ชื่อ-คะแนน'!AG$4="A",'ชื่อ-คะแนน'!AG13,IF('ชื่อ-คะแนน'!AG$4="P","0",IF('ชื่อ-คะแนน'!AG$4="K","0","0")))+IF('ชื่อ-คะแนน'!AH$4="A",'ชื่อ-คะแนน'!AH13,IF('ชื่อ-คะแนน'!AH$4="P","0",IF('ชื่อ-คะแนน'!AH$4="K","0","0")))+IF('ชื่อ-คะแนน'!AI$4="A",'ชื่อ-คะแนน'!AI13,IF('ชื่อ-คะแนน'!AI$4="P","0",IF('ชื่อ-คะแนน'!AI$4="K","0","0")))+IF('ชื่อ-คะแนน'!AJ$4="A",'ชื่อ-คะแนน'!AJ13,IF('ชื่อ-คะแนน'!AJ$4="P","0",IF('ชื่อ-คะแนน'!AJ$4="K","0","0")))+IF('ชื่อ-คะแนน'!AK$4="A",'ชื่อ-คะแนน'!AK13,IF('ชื่อ-คะแนน'!AK$4="P","0",IF('ชื่อ-คะแนน'!AK$4="K","0","0"))))</f>
        <v>0</v>
      </c>
      <c r="O15" s="434">
        <f>IF('ชื่อ-คะแนน'!C13="","",IF('ชื่อ-คะแนน'!AN$4="K",'ชื่อ-คะแนน'!AN13,IF('ชื่อ-คะแนน'!AN$4="P","0",IF('ชื่อ-คะแนน'!AN$4="A","0","0")))+IF('ชื่อ-คะแนน'!AO$4="K",'ชื่อ-คะแนน'!AO13,IF('ชื่อ-คะแนน'!AO$4="P","0",IF('ชื่อ-คะแนน'!AO$4="A","0","0")))+IF('ชื่อ-คะแนน'!AP$4="K",'ชื่อ-คะแนน'!AP13,IF('ชื่อ-คะแนน'!AP$4="P","0",IF('ชื่อ-คะแนน'!AP$4="A","0","0")))+IF('ชื่อ-คะแนน'!AQ$4="K",'ชื่อ-คะแนน'!AQ13,IF('ชื่อ-คะแนน'!AQ$4="P","0",IF('ชื่อ-คะแนน'!AQ$4="A","0","0")))+IF('ชื่อ-คะแนน'!AR$4="K",'ชื่อ-คะแนน'!AR13,IF('ชื่อ-คะแนน'!AR$4="P","0",IF('ชื่อ-คะแนน'!AR$4="A","0","0")))+IF('ชื่อ-คะแนน'!AS$4="K",'ชื่อ-คะแนน'!AS13,IF('ชื่อ-คะแนน'!AS$4="P","0",IF('ชื่อ-คะแนน'!AS$4="A","0","0"))))</f>
        <v>20</v>
      </c>
      <c r="P15" s="435">
        <f>IF('ชื่อ-คะแนน'!C13="","",IF('ชื่อ-คะแนน'!AN$4="P",'ชื่อ-คะแนน'!AN13,IF('ชื่อ-คะแนน'!AN$4="K","0",IF('ชื่อ-คะแนน'!AN$4="A","0","0")))+IF('ชื่อ-คะแนน'!AO$4="P",'ชื่อ-คะแนน'!AO13,IF('ชื่อ-คะแนน'!AO$4="K","0",IF('ชื่อ-คะแนน'!AO$4="A","0","0")))+IF('ชื่อ-คะแนน'!AP$4="P",'ชื่อ-คะแนน'!AP13,IF('ชื่อ-คะแนน'!AP$4="K","0",IF('ชื่อ-คะแนน'!AP$4="A","0","0")))+IF('ชื่อ-คะแนน'!AQ$4="P",'ชื่อ-คะแนน'!AQ13,IF('ชื่อ-คะแนน'!AQ$4="K","0",IF('ชื่อ-คะแนน'!AQ$4="A","0","0")))+IF('ชื่อ-คะแนน'!AR$4="P",'ชื่อ-คะแนน'!AR13,IF('ชื่อ-คะแนน'!AR$4="K","0",IF('ชื่อ-คะแนน'!AR$4="A","0","0")))+IF('ชื่อ-คะแนน'!AS$4="P",'ชื่อ-คะแนน'!AS13,IF('ชื่อ-คะแนน'!AS$4="K","0",IF('ชื่อ-คะแนน'!AS$4="A","0","0"))))</f>
        <v>0</v>
      </c>
      <c r="Q15" s="436">
        <f>IF('ชื่อ-คะแนน'!C13="","",IF('ชื่อ-คะแนน'!AN$4="A",'ชื่อ-คะแนน'!AN13,IF('ชื่อ-คะแนน'!AN$4="P","0",IF('ชื่อ-คะแนน'!AN$4="K","0","0")))+IF('ชื่อ-คะแนน'!AO$4="A",'ชื่อ-คะแนน'!AO13,IF('ชื่อ-คะแนน'!AO$4="P","0",IF('ชื่อ-คะแนน'!AO$4="K","0","0")))+IF('ชื่อ-คะแนน'!AP$4="A",'ชื่อ-คะแนน'!AP13,IF('ชื่อ-คะแนน'!AP$4="P","0",IF('ชื่อ-คะแนน'!AP$4="K","0","0")))+IF('ชื่อ-คะแนน'!AQ$4="A",'ชื่อ-คะแนน'!AQ13,IF('ชื่อ-คะแนน'!AQ$4="P","0",IF('ชื่อ-คะแนน'!AQ$4="K","0","0")))+IF('ชื่อ-คะแนน'!AR$4="A",'ชื่อ-คะแนน'!AR13,IF('ชื่อ-คะแนน'!AR$4="P","0",IF('ชื่อ-คะแนน'!AR$4="K","0","0")))+IF('ชื่อ-คะแนน'!AS$4="A",'ชื่อ-คะแนน'!AS13,IF('ชื่อ-คะแนน'!AS$4="P","0",IF('ชื่อ-คะแนน'!AS$4="K","0","0"))))</f>
        <v>0</v>
      </c>
      <c r="R15" s="1051">
        <f>IF('ชื่อ-คะแนน'!C13="","",IF('ชื่อ-คะแนน'!BA$4="K",'ชื่อ-คะแนน'!BA13,IF('ชื่อ-คะแนน'!BA$4="P","0",IF('ชื่อ-คะแนน'!BA$4="A","0","0")))+IF('ชื่อ-คะแนน'!BB$4="K",'ชื่อ-คะแนน'!BB13,IF('ชื่อ-คะแนน'!BB$4="P","0",IF('ชื่อ-คะแนน'!BB$4="A","0","0")))+IF('ชื่อ-คะแนน'!BC$4="K",'ชื่อ-คะแนน'!BC13,IF('ชื่อ-คะแนน'!BC$4="P","0",IF('ชื่อ-คะแนน'!BC$4="A","0","0")))+IF('ชื่อ-คะแนน'!BD$4="K",'ชื่อ-คะแนน'!BD13,IF('ชื่อ-คะแนน'!BD$4="P","0",IF('ชื่อ-คะแนน'!BD$4="A","0","0")))+IF('ชื่อ-คะแนน'!BE$4="K",'ชื่อ-คะแนน'!BE13,IF('ชื่อ-คะแนน'!BE$4="P","0",IF('ชื่อ-คะแนน'!BE$4="A","0","0")))+IF('ชื่อ-คะแนน'!BF$4="K",'ชื่อ-คะแนน'!BF13,IF('ชื่อ-คะแนน'!BF$4="P","0",IF('ชื่อ-คะแนน'!BF$4="A","0","0")))+IF('ชื่อ-คะแนน'!BG$4="K",'ชื่อ-คะแนน'!BG13,IF('ชื่อ-คะแนน'!BG$4="P","0",IF('ชื่อ-คะแนน'!BG$4="A","0","0")))+IF('ชื่อ-คะแนน'!BH$4="K",'ชื่อ-คะแนน'!BH13,IF('ชื่อ-คะแนน'!BH$4="P","0",IF('ชื่อ-คะแนน'!BH$4="A","0","0"))))</f>
        <v>0</v>
      </c>
      <c r="S15" s="1052">
        <f>IF('ชื่อ-คะแนน'!C13="","",IF('ชื่อ-คะแนน'!BA$4="P",'ชื่อ-คะแนน'!BA13,IF('ชื่อ-คะแนน'!BA$4="K","0",IF('ชื่อ-คะแนน'!BA$4="A","0","0")))+IF('ชื่อ-คะแนน'!BB$4="P",'ชื่อ-คะแนน'!BB13,IF('ชื่อ-คะแนน'!BB$4="K","0",IF('ชื่อ-คะแนน'!BB$4="A","0","0")))+IF('ชื่อ-คะแนน'!BC$4="P",'ชื่อ-คะแนน'!BC13,IF('ชื่อ-คะแนน'!BC$4="K","0",IF('ชื่อ-คะแนน'!BC$4="A","0","0")))+IF('ชื่อ-คะแนน'!BD$4="P",'ชื่อ-คะแนน'!BD13,IF('ชื่อ-คะแนน'!BD$4="K","0",IF('ชื่อ-คะแนน'!BD$4="A","0","0")))+IF('ชื่อ-คะแนน'!BE$4="P",'ชื่อ-คะแนน'!BE13,IF('ชื่อ-คะแนน'!BE$4="K","0",IF('ชื่อ-คะแนน'!BE$4="A","0","0")))+IF('ชื่อ-คะแนน'!BF$4="P",'ชื่อ-คะแนน'!BF13,IF('ชื่อ-คะแนน'!BF$4="K","0",IF('ชื่อ-คะแนน'!BF$4="A","0","0")))+IF('ชื่อ-คะแนน'!BG$4="P",'ชื่อ-คะแนน'!BG13,IF('ชื่อ-คะแนน'!BG$4="K","0",IF('ชื่อ-คะแนน'!BG$4="A","0","0")))+IF('ชื่อ-คะแนน'!BH$4="P",'ชื่อ-คะแนน'!BH13,IF('ชื่อ-คะแนน'!BH$4="K","0",IF('ชื่อ-คะแนน'!BH$4="A","0","0"))))</f>
        <v>0</v>
      </c>
      <c r="T15" s="1070">
        <f>IF('ชื่อ-คะแนน'!C13="","",IF('ชื่อ-คะแนน'!BA$4="A",'ชื่อ-คะแนน'!BA13,IF('ชื่อ-คะแนน'!BA$4="P","0",IF('ชื่อ-คะแนน'!BA$4="K","0","0")))+IF('ชื่อ-คะแนน'!BB$4="A",'ชื่อ-คะแนน'!BB13,IF('ชื่อ-คะแนน'!BB$4="P","0",IF('ชื่อ-คะแนน'!BB$4="K","0","0")))+IF('ชื่อ-คะแนน'!BC$4="A",'ชื่อ-คะแนน'!BC13,IF('ชื่อ-คะแนน'!BC$4="P","0",IF('ชื่อ-คะแนน'!BC$4="K","0","0")))+IF('ชื่อ-คะแนน'!BD$4="A",'ชื่อ-คะแนน'!BD13,IF('ชื่อ-คะแนน'!BD$4="P","0",IF('ชื่อ-คะแนน'!BD$4="K","0","0")))+IF('ชื่อ-คะแนน'!BE$4="A",'ชื่อ-คะแนน'!BE13,IF('ชื่อ-คะแนน'!BE$4="P","0",IF('ชื่อ-คะแนน'!BE$4="K","0","0")))+IF('ชื่อ-คะแนน'!BF$4="A",'ชื่อ-คะแนน'!BF13,IF('ชื่อ-คะแนน'!BF$4="P","0",IF('ชื่อ-คะแนน'!BF$4="K","0","0")))+IF('ชื่อ-คะแนน'!BG$4="A",'ชื่อ-คะแนน'!BG13,IF('ชื่อ-คะแนน'!BG$4="P","0",IF('ชื่อ-คะแนน'!BG$4="K","0","0")))+IF('ชื่อ-คะแนน'!BH$4="A",'ชื่อ-คะแนน'!BH13,IF('ชื่อ-คะแนน'!BH$4="P","0",IF('ชื่อ-คะแนน'!BH$4="K","0","0"))))</f>
        <v>0</v>
      </c>
      <c r="U15" s="1053">
        <f>IF('ชื่อ-คะแนน'!C13="","",IF('ชื่อ-คะแนน'!BK$4="K",'ชื่อ-คะแนน'!BK13,IF('ชื่อ-คะแนน'!BK$4="P","0",IF('ชื่อ-คะแนน'!BK$4="A","0","0")))+IF('ชื่อ-คะแนน'!BL$4="K",'ชื่อ-คะแนน'!BL13,IF('ชื่อ-คะแนน'!BL$4="P","0",IF('ชื่อ-คะแนน'!BL$4="A","0","0")))+IF('ชื่อ-คะแนน'!BM$4="K",'ชื่อ-คะแนน'!BM13,IF('ชื่อ-คะแนน'!BM$4="P","0",IF('ชื่อ-คะแนน'!BM$4="A","0","0")))+IF('ชื่อ-คะแนน'!BN$4="K",'ชื่อ-คะแนน'!BN13,IF('ชื่อ-คะแนน'!BN$4="P","0",IF('ชื่อ-คะแนน'!BN$4="A","0","0")))+IF('ชื่อ-คะแนน'!BO$4="K",'ชื่อ-คะแนน'!BO13,IF('ชื่อ-คะแนน'!BO$4="P","0",IF('ชื่อ-คะแนน'!BO$4="A","0","0")))+IF('ชื่อ-คะแนน'!BP$4="K",'ชื่อ-คะแนน'!BP13,IF('ชื่อ-คะแนน'!BP$4="P","0",IF('ชื่อ-คะแนน'!BP$4="A","0","0"))))</f>
        <v>0</v>
      </c>
      <c r="V15" s="1054">
        <f>IF('ชื่อ-คะแนน'!C13="","",IF('ชื่อ-คะแนน'!BK$4="P",'ชื่อ-คะแนน'!BK13,IF('ชื่อ-คะแนน'!BK$4="K","0",IF('ชื่อ-คะแนน'!BK$4="A","0","0")))+IF('ชื่อ-คะแนน'!BL$4="P",'ชื่อ-คะแนน'!BL13,IF('ชื่อ-คะแนน'!BL$4="K","0",IF('ชื่อ-คะแนน'!BL$4="A","0","0")))+IF('ชื่อ-คะแนน'!BM$4="P",'ชื่อ-คะแนน'!BM13,IF('ชื่อ-คะแนน'!BM$4="K","0",IF('ชื่อ-คะแนน'!BM$4="A","0","0")))+IF('ชื่อ-คะแนน'!BN$4="P",'ชื่อ-คะแนน'!BN13,IF('ชื่อ-คะแนน'!BN$4="K","0",IF('ชื่อ-คะแนน'!BN$4="A","0","0")))+IF('ชื่อ-คะแนน'!BO$4="P",'ชื่อ-คะแนน'!BO13,IF('ชื่อ-คะแนน'!BO$4="K","0",IF('ชื่อ-คะแนน'!BO$4="A","0","0")))+IF('ชื่อ-คะแนน'!BP$4="P",'ชื่อ-คะแนน'!BP13,IF('ชื่อ-คะแนน'!BP$4="K","0",IF('ชื่อ-คะแนน'!BP$4="A","0","0"))))</f>
        <v>0</v>
      </c>
      <c r="W15" s="1055">
        <f>IF('ชื่อ-คะแนน'!C13="","",IF('ชื่อ-คะแนน'!BK$4="A",'ชื่อ-คะแนน'!BK13,IF('ชื่อ-คะแนน'!BK$4="P","0",IF('ชื่อ-คะแนน'!BK$4="K","0","0")))+IF('ชื่อ-คะแนน'!BL$4="A",'ชื่อ-คะแนน'!BL13,IF('ชื่อ-คะแนน'!BL$4="P","0",IF('ชื่อ-คะแนน'!BL$4="K","0","0")))+IF('ชื่อ-คะแนน'!BM$4="A",'ชื่อ-คะแนน'!BM13,IF('ชื่อ-คะแนน'!BM$4="P","0",IF('ชื่อ-คะแนน'!BM$4="K","0","0")))+IF('ชื่อ-คะแนน'!BN$4="A",'ชื่อ-คะแนน'!BN13,IF('ชื่อ-คะแนน'!BN$4="P","0",IF('ชื่อ-คะแนน'!BN$4="K","0","0")))+IF('ชื่อ-คะแนน'!BO$4="A",'ชื่อ-คะแนน'!BO13,IF('ชื่อ-คะแนน'!BO$4="P","0",IF('ชื่อ-คะแนน'!BO$4="K","0","0")))+IF('ชื่อ-คะแนน'!BP$4="A",'ชื่อ-คะแนน'!BP13,IF('ชื่อ-คะแนน'!BP$4="P","0",IF('ชื่อ-คะแนน'!BP$4="K","0","0"))))</f>
        <v>0</v>
      </c>
      <c r="X15" s="1051">
        <f>IF('ชื่อ-คะแนน'!C13="","",IF('ชื่อ-คะแนน'!BU$4="K",'ชื่อ-คะแนน'!BU13,IF('ชื่อ-คะแนน'!BU$4="P","0",IF('ชื่อ-คะแนน'!BU$4="A","0","0")))+IF('ชื่อ-คะแนน'!BV$4="K",'ชื่อ-คะแนน'!BV13,IF('ชื่อ-คะแนน'!BV$4="P","0",IF('ชื่อ-คะแนน'!BV$4="A","0","0")))+IF('ชื่อ-คะแนน'!BW$4="K",'ชื่อ-คะแนน'!BW13,IF('ชื่อ-คะแนน'!BW$4="P","0",IF('ชื่อ-คะแนน'!BW$4="A","0","0")))+IF('ชื่อ-คะแนน'!BX$4="K",'ชื่อ-คะแนน'!BX13,IF('ชื่อ-คะแนน'!BX$4="P","0",IF('ชื่อ-คะแนน'!BX$4="A","0","0")))+IF('ชื่อ-คะแนน'!BY$4="K",'ชื่อ-คะแนน'!BY13,IF('ชื่อ-คะแนน'!BY$4="P","0",IF('ชื่อ-คะแนน'!BY$4="A","0","0")))+IF('ชื่อ-คะแนน'!BZ$4="K",'ชื่อ-คะแนน'!BZ13,IF('ชื่อ-คะแนน'!BZ$4="P","0",IF('ชื่อ-คะแนน'!BZ$4="A","0","0")))+IF('ชื่อ-คะแนน'!CA$4="K",'ชื่อ-คะแนน'!CA13,IF('ชื่อ-คะแนน'!CA$4="P","0",IF('ชื่อ-คะแนน'!CA$4="A","0","0")))+IF('ชื่อ-คะแนน'!CB$4="K",'ชื่อ-คะแนน'!CB13,IF('ชื่อ-คะแนน'!CB$4="P","0",IF('ชื่อ-คะแนน'!CB$4="A","0","0"))))</f>
        <v>0</v>
      </c>
      <c r="Y15" s="1052">
        <f>IF('ชื่อ-คะแนน'!C13="","",IF('ชื่อ-คะแนน'!BU$4="P",'ชื่อ-คะแนน'!BU13,IF('ชื่อ-คะแนน'!BU$4="K","0",IF('ชื่อ-คะแนน'!BU$4="A","0","0")))+IF('ชื่อ-คะแนน'!BV$4="P",'ชื่อ-คะแนน'!BV13,IF('ชื่อ-คะแนน'!BV$4="K","0",IF('ชื่อ-คะแนน'!BV$4="A","0","0")))+IF('ชื่อ-คะแนน'!BW$4="P",'ชื่อ-คะแนน'!BW13,IF('ชื่อ-คะแนน'!BW$4="K","0",IF('ชื่อ-คะแนน'!BW$4="A","0","0")))+IF('ชื่อ-คะแนน'!BX$4="P",'ชื่อ-คะแนน'!BX13,IF('ชื่อ-คะแนน'!BX$4="K","0",IF('ชื่อ-คะแนน'!BX$4="A","0","0")))+IF('ชื่อ-คะแนน'!BY$4="P",'ชื่อ-คะแนน'!BY13,IF('ชื่อ-คะแนน'!BY$4="K","0",IF('ชื่อ-คะแนน'!BY$4="A","0","0")))+IF('ชื่อ-คะแนน'!BZ$4="P",'ชื่อ-คะแนน'!BZ13,IF('ชื่อ-คะแนน'!BZ$4="K","0",IF('ชื่อ-คะแนน'!BZ$4="A","0","0")))+IF('ชื่อ-คะแนน'!CA$4="P",'ชื่อ-คะแนน'!CA13,IF('ชื่อ-คะแนน'!CA$4="K","0",IF('ชื่อ-คะแนน'!CA$4="A","0","0")))+IF('ชื่อ-คะแนน'!CB$4="P",'ชื่อ-คะแนน'!CB13,IF('ชื่อ-คะแนน'!CB$4="K","0",IF('ชื่อ-คะแนน'!CB$4="A","0","0"))))</f>
        <v>0</v>
      </c>
      <c r="Z15" s="1070">
        <f>IF('ชื่อ-คะแนน'!C13="","",IF('ชื่อ-คะแนน'!BU$4="A",'ชื่อ-คะแนน'!BU13,IF('ชื่อ-คะแนน'!BU$4="P","0",IF('ชื่อ-คะแนน'!BU$4="K","0","0")))+IF('ชื่อ-คะแนน'!BV$4="A",'ชื่อ-คะแนน'!BV13,IF('ชื่อ-คะแนน'!BV$4="P","0",IF('ชื่อ-คะแนน'!BV$4="K","0","0")))+IF('ชื่อ-คะแนน'!BW$4="A",'ชื่อ-คะแนน'!BW13,IF('ชื่อ-คะแนน'!BW$4="P","0",IF('ชื่อ-คะแนน'!BW$4="K","0","0")))+IF('ชื่อ-คะแนน'!BX$4="A",'ชื่อ-คะแนน'!BX13,IF('ชื่อ-คะแนน'!BX$4="P","0",IF('ชื่อ-คะแนน'!BX$4="K","0","0")))+IF('ชื่อ-คะแนน'!BY$4="A",'ชื่อ-คะแนน'!BY13,IF('ชื่อ-คะแนน'!BY$4="P","0",IF('ชื่อ-คะแนน'!BY$4="K","0","0")))+IF('ชื่อ-คะแนน'!BZ$4="A",'ชื่อ-คะแนน'!BZ13,IF('ชื่อ-คะแนน'!BZ$4="P","0",IF('ชื่อ-คะแนน'!BZ$4="K","0","0")))+IF('ชื่อ-คะแนน'!CA$4="A",'ชื่อ-คะแนน'!CA13,IF('ชื่อ-คะแนน'!CA$4="P","0",IF('ชื่อ-คะแนน'!CA$4="K","0","0")))+IF('ชื่อ-คะแนน'!CB$4="A",'ชื่อ-คะแนน'!CB13,IF('ชื่อ-คะแนน'!CB$4="P","0",IF('ชื่อ-คะแนน'!CB$4="K","0","0"))))</f>
        <v>0</v>
      </c>
      <c r="AA15" s="1053">
        <f>IF('ชื่อ-คะแนน'!CF$4="K",'ชื่อ-คะแนน'!CF13,IF('ชื่อ-คะแนน'!CF$4="P","0",IF('ชื่อ-คะแนน'!CF$4="A","0","0")))+IF('ชื่อ-คะแนน'!CG$4="K",'ชื่อ-คะแนน'!CG13,IF('ชื่อ-คะแนน'!CG$4="P","0",IF('ชื่อ-คะแนน'!CG$4="A","0","0")))+IF('ชื่อ-คะแนน'!CH$4="K",'ชื่อ-คะแนน'!CH13,IF('ชื่อ-คะแนน'!CH$4="P","0",IF('ชื่อ-คะแนน'!CH$4="A","0","0")))</f>
        <v>0</v>
      </c>
      <c r="AB15" s="1054">
        <f>IF('ชื่อ-คะแนน'!CF$4="P",'ชื่อ-คะแนน'!CF13,IF('ชื่อ-คะแนน'!CF$4="K","0",IF('ชื่อ-คะแนน'!CF$4="A","0","0")))+IF('ชื่อ-คะแนน'!CG$4="P",'ชื่อ-คะแนน'!CG13,IF('ชื่อ-คะแนน'!CG$4="K","0",IF('ชื่อ-คะแนน'!CG$4="A","0","0")))+IF('ชื่อ-คะแนน'!CH$4="P",'ชื่อ-คะแนน'!CH13,IF('ชื่อ-คะแนน'!CH$4="K","0",IF('ชื่อ-คะแนน'!CH$4="A","0","0")))</f>
        <v>0</v>
      </c>
      <c r="AC15" s="1055">
        <f>IF('ชื่อ-คะแนน'!CF$4="A",'ชื่อ-คะแนน'!CF13,IF('ชื่อ-คะแนน'!CF$4="P","0",IF('ชื่อ-คะแนน'!CF$4="K","0","0")))+IF('ชื่อ-คะแนน'!CG$4="A",'ชื่อ-คะแนน'!CG13,IF('ชื่อ-คะแนน'!CG$4="P","0",IF('ชื่อ-คะแนน'!CG$4="K","0","0")))+IF('ชื่อ-คะแนน'!CH$4="A",'ชื่อ-คะแนน'!CH13,IF('ชื่อ-คะแนน'!CH$4="P","0",IF('ชื่อ-คะแนน'!CH$4="K","0","0")))</f>
        <v>0</v>
      </c>
      <c r="AD15" s="1071">
        <f>IF('ชื่อ-คะแนน'!C13="","",IF(E15="พัก","--",IF(E15="ออก","--",IF(E15="ย้าย","--",(F15+I15+L15+O15+R15+U15+X15+AA15)/2))))</f>
        <v>10</v>
      </c>
      <c r="AE15" s="1056">
        <f>IF('ชื่อ-คะแนน'!C13="","",IF(E15="พัก","--",IF(E15="ออก","--",IF(E15="ย้าย","--",(G15+J15+M15+P15+S15+V15+Y15+AB15)/2))))</f>
        <v>0</v>
      </c>
      <c r="AF15" s="1057">
        <f>IF('ชื่อ-คะแนน'!C13="","",IF(E15="พัก","--",IF(E15="ออก","--",IF(E15="ย้าย","--",(H15+K15+N15+Q15+T15+W15+Z15+AC15)/2))))</f>
        <v>0</v>
      </c>
      <c r="AG15" s="305"/>
    </row>
    <row r="16" spans="1:33" s="5" customFormat="1" ht="18" customHeight="1" x14ac:dyDescent="0.5">
      <c r="A16" s="281"/>
      <c r="B16" s="246">
        <f>'ชื่อ-คะแนน'!A14</f>
        <v>9</v>
      </c>
      <c r="C16" s="429" t="str">
        <f>'ชื่อ-คะแนน'!B14</f>
        <v>12812</v>
      </c>
      <c r="D16" s="336" t="str">
        <f>'ชื่อ-คะแนน'!DB14</f>
        <v>เด็กชาย สรธัญญ์  แก้วแปง</v>
      </c>
      <c r="E16" s="430" t="str">
        <f>'ชื่อ-คะแนน'!D14</f>
        <v>เรียน</v>
      </c>
      <c r="F16" s="431">
        <f>IF('ชื่อ-คะแนน'!C14="","",IF('ชื่อ-คะแนน'!H$4="K",'ชื่อ-คะแนน'!H14,IF('ชื่อ-คะแนน'!H$4="P","0",IF('ชื่อ-คะแนน'!H$4="A","0","0")))+IF('ชื่อ-คะแนน'!I$4="K",'ชื่อ-คะแนน'!I14,IF('ชื่อ-คะแนน'!I$4="P","0",IF('ชื่อ-คะแนน'!I$4="A","0","0")))+IF('ชื่อ-คะแนน'!J$4="K",'ชื่อ-คะแนน'!J14,IF('ชื่อ-คะแนน'!J$4="P","0",IF('ชื่อ-คะแนน'!J$4="A","0","0")))+IF('ชื่อ-คะแนน'!K$4="K",'ชื่อ-คะแนน'!K14,IF('ชื่อ-คะแนน'!K$4="P","0",IF('ชื่อ-คะแนน'!K$4="A","0","0")))+IF('ชื่อ-คะแนน'!L$4="K",'ชื่อ-คะแนน'!L14,IF('ชื่อ-คะแนน'!L$4="P","0",IF('ชื่อ-คะแนน'!L$4="A","0","0")))+IF('ชื่อ-คะแนน'!M$4="K",'ชื่อ-คะแนน'!M14,IF('ชื่อ-คะแนน'!M$4="P","0",IF('ชื่อ-คะแนน'!M$4="A","0","0")))+IF('ชื่อ-คะแนน'!N$4="K",'ชื่อ-คะแนน'!N14,IF('ชื่อ-คะแนน'!N$4="P","0",IF('ชื่อ-คะแนน'!N$4="A","0","0")))+IF('ชื่อ-คะแนน'!O$4="K",'ชื่อ-คะแนน'!O14,IF('ชื่อ-คะแนน'!O$4="P","0",IF('ชื่อ-คะแนน'!O$4="A","0","0")))+IF('ชื่อ-คะแนน'!P$4="K",'ชื่อ-คะแนน'!P14,IF('ชื่อ-คะแนน'!P$4="P","0",IF('ชื่อ-คะแนน'!P$4="A","0","0"))))</f>
        <v>0</v>
      </c>
      <c r="G16" s="432">
        <f>IF('ชื่อ-คะแนน'!C14="","",IF('ชื่อ-คะแนน'!H$4="P",'ชื่อ-คะแนน'!H14,IF('ชื่อ-คะแนน'!H$4="K","0",IF('ชื่อ-คะแนน'!H$4="A","0","0")))+IF('ชื่อ-คะแนน'!I$4="P",'ชื่อ-คะแนน'!I14,IF('ชื่อ-คะแนน'!I$4="K","0",IF('ชื่อ-คะแนน'!I$4="A","0","0")))+IF('ชื่อ-คะแนน'!J$4="P",'ชื่อ-คะแนน'!J14,IF('ชื่อ-คะแนน'!J$4="K","0",IF('ชื่อ-คะแนน'!J$4="A","0","0")))+IF('ชื่อ-คะแนน'!K$4="P",'ชื่อ-คะแนน'!K14,IF('ชื่อ-คะแนน'!K$4="K","0",IF('ชื่อ-คะแนน'!K$4="A","0","0")))+IF('ชื่อ-คะแนน'!L$4="P",'ชื่อ-คะแนน'!L14,IF('ชื่อ-คะแนน'!L$4="K","0",IF('ชื่อ-คะแนน'!L$4="A","0","0")))+IF('ชื่อ-คะแนน'!M$4="P",'ชื่อ-คะแนน'!M14,IF('ชื่อ-คะแนน'!M$4="K","0",IF('ชื่อ-คะแนน'!M$4="A","0","0")))+IF('ชื่อ-คะแนน'!N$4="P",'ชื่อ-คะแนน'!N14,IF('ชื่อ-คะแนน'!N$4="K","0",IF('ชื่อ-คะแนน'!N$4="A","0","0")))+IF('ชื่อ-คะแนน'!O$4="P",'ชื่อ-คะแนน'!O14,IF('ชื่อ-คะแนน'!O$4="K","0",IF('ชื่อ-คะแนน'!O$4="A","0","0")))+IF('ชื่อ-คะแนน'!P$4="P",'ชื่อ-คะแนน'!P14,IF('ชื่อ-คะแนน'!P$4="K","0",IF('ชื่อ-คะแนน'!P$4="A","0","0"))))</f>
        <v>0</v>
      </c>
      <c r="H16" s="433">
        <f>IF('ชื่อ-คะแนน'!C14="","",IF('ชื่อ-คะแนน'!H$4="A",'ชื่อ-คะแนน'!H14,IF('ชื่อ-คะแนน'!H$4="P","0",IF('ชื่อ-คะแนน'!H$4="K","0","0")))+IF('ชื่อ-คะแนน'!I$4="A",'ชื่อ-คะแนน'!I14,IF('ชื่อ-คะแนน'!I$4="P","0",IF('ชื่อ-คะแนน'!I$4="K","0","0")))+IF('ชื่อ-คะแนน'!J$4="A",'ชื่อ-คะแนน'!J14,IF('ชื่อ-คะแนน'!J$4="P","0",IF('ชื่อ-คะแนน'!J$4="K","0","0")))+IF('ชื่อ-คะแนน'!K$4="A",'ชื่อ-คะแนน'!K14,IF('ชื่อ-คะแนน'!K$4="P","0",IF('ชื่อ-คะแนน'!K$4="K","0","0")))+IF('ชื่อ-คะแนน'!L$4="A",'ชื่อ-คะแนน'!L14,IF('ชื่อ-คะแนน'!L$4="P","0",IF('ชื่อ-คะแนน'!L$4="K","0","0")))+IF('ชื่อ-คะแนน'!M$4="A",'ชื่อ-คะแนน'!M14,IF('ชื่อ-คะแนน'!M$4="P","0",IF('ชื่อ-คะแนน'!M$4="K","0","0")))+IF('ชื่อ-คะแนน'!N$4="A",'ชื่อ-คะแนน'!N14,IF('ชื่อ-คะแนน'!N$4="P","0",IF('ชื่อ-คะแนน'!N$4="K","0","0")))+IF('ชื่อ-คะแนน'!O$4="A",'ชื่อ-คะแนน'!O14,IF('ชื่อ-คะแนน'!O$4="P","0",IF('ชื่อ-คะแนน'!O$4="K","0","0")))+IF('ชื่อ-คะแนน'!P$4="A",'ชื่อ-คะแนน'!P14,IF('ชื่อ-คะแนน'!P$4="P","0",IF('ชื่อ-คะแนน'!P$4="K","0","0"))))</f>
        <v>0</v>
      </c>
      <c r="I16" s="434">
        <f>IF('ชื่อ-คะแนน'!C14="","",IF('ชื่อ-คะแนน'!S$4="K",'ชื่อ-คะแนน'!S14,IF('ชื่อ-คะแนน'!S$4="P","0",IF('ชื่อ-คะแนน'!S$4="A","0","0")))+IF('ชื่อ-คะแนน'!T$4="K",'ชื่อ-คะแนน'!T14,IF('ชื่อ-คะแนน'!T$4="P","0",IF('ชื่อ-คะแนน'!T$4="A","0","0")))+IF('ชื่อ-คะแนน'!U$4="K",'ชื่อ-คะแนน'!U14,IF('ชื่อ-คะแนน'!U$4="P","0",IF('ชื่อ-คะแนน'!U$4="A","0","0")))+IF('ชื่อ-คะแนน'!V$4="K",'ชื่อ-คะแนน'!V14,IF('ชื่อ-คะแนน'!V$4="P","0",IF('ชื่อ-คะแนน'!V$4="A","0","0")))+IF('ชื่อ-คะแนน'!W$4="K",'ชื่อ-คะแนน'!W14,IF('ชื่อ-คะแนน'!W$4="P","0",IF('ชื่อ-คะแนน'!W$4="A","0","0")))+IF('ชื่อ-คะแนน'!X$4="K",'ชื่อ-คะแนน'!X14,IF('ชื่อ-คะแนน'!X$4="P","0",IF('ชื่อ-คะแนน'!X$4="A","0","0"))))</f>
        <v>0</v>
      </c>
      <c r="J16" s="435">
        <f>IF('ชื่อ-คะแนน'!C14="","",IF('ชื่อ-คะแนน'!S$4="P",'ชื่อ-คะแนน'!S14,IF('ชื่อ-คะแนน'!S$4="K","0",IF('ชื่อ-คะแนน'!S$4="A","0","0")))+IF('ชื่อ-คะแนน'!T$4="P",'ชื่อ-คะแนน'!T14,IF('ชื่อ-คะแนน'!T$4="K","0",IF('ชื่อ-คะแนน'!T$4="A","0","0")))+IF('ชื่อ-คะแนน'!U$4="P",'ชื่อ-คะแนน'!U14,IF('ชื่อ-คะแนน'!U$4="K","0",IF('ชื่อ-คะแนน'!U$4="A","0","0")))+IF('ชื่อ-คะแนน'!V$4="P",'ชื่อ-คะแนน'!V14,IF('ชื่อ-คะแนน'!V$4="K","0",IF('ชื่อ-คะแนน'!V$4="A","0","0")))+IF('ชื่อ-คะแนน'!W$4="P",'ชื่อ-คะแนน'!W14,IF('ชื่อ-คะแนน'!W$4="K","0",IF('ชื่อ-คะแนน'!W$4="A","0","0")))+IF('ชื่อ-คะแนน'!X$4="P",'ชื่อ-คะแนน'!X14,IF('ชื่อ-คะแนน'!X$4="K","0",IF('ชื่อ-คะแนน'!X$4="A","0","0"))))</f>
        <v>0</v>
      </c>
      <c r="K16" s="436">
        <f>IF('ชื่อ-คะแนน'!C14="","",IF('ชื่อ-คะแนน'!S$4="A",'ชื่อ-คะแนน'!S14,IF('ชื่อ-คะแนน'!S$4="P","0",IF('ชื่อ-คะแนน'!S$4="K","0","0")))+IF('ชื่อ-คะแนน'!T$4="A",'ชื่อ-คะแนน'!T14,IF('ชื่อ-คะแนน'!T$4="P","0",IF('ชื่อ-คะแนน'!T$4="K","0","0")))+IF('ชื่อ-คะแนน'!U$4="A",'ชื่อ-คะแนน'!U14,IF('ชื่อ-คะแนน'!U$4="P","0",IF('ชื่อ-คะแนน'!U$4="K","0","0")))+IF('ชื่อ-คะแนน'!V$4="A",'ชื่อ-คะแนน'!V14,IF('ชื่อ-คะแนน'!V$4="P","0",IF('ชื่อ-คะแนน'!V$4="K","0","0")))+IF('ชื่อ-คะแนน'!W$4="A",'ชื่อ-คะแนน'!W14,IF('ชื่อ-คะแนน'!W$4="P","0",IF('ชื่อ-คะแนน'!W$4="K","0","0")))+IF('ชื่อ-คะแนน'!X$4="A",'ชื่อ-คะแนน'!X14,IF('ชื่อ-คะแนน'!X$4="P","0",IF('ชื่อ-คะแนน'!X$4="K","0","0"))))</f>
        <v>0</v>
      </c>
      <c r="L16" s="431">
        <f>IF('ชื่อ-คะแนน'!C14="","",IF('ชื่อ-คะแนน'!AC$4="K",'ชื่อ-คะแนน'!AC14,IF('ชื่อ-คะแนน'!AC$4="P","0",IF('ชื่อ-คะแนน'!AC$4="A","0","0")))+IF('ชื่อ-คะแนน'!AD$4="K",'ชื่อ-คะแนน'!AD14,IF('ชื่อ-คะแนน'!AD$4="P","0",IF('ชื่อ-คะแนน'!AD$4="A","0","0")))+IF('ชื่อ-คะแนน'!AE$4="K",'ชื่อ-คะแนน'!AE14,IF('ชื่อ-คะแนน'!AE$4="P","0",IF('ชื่อ-คะแนน'!AE$4="A","0","0")))+IF('ชื่อ-คะแนน'!AF$4="K",'ชื่อ-คะแนน'!AF14,IF('ชื่อ-คะแนน'!AF$4="P","0",IF('ชื่อ-คะแนน'!AF$4="A","0","0")))+IF('ชื่อ-คะแนน'!AG$4="K",'ชื่อ-คะแนน'!AG14,IF('ชื่อ-คะแนน'!AG$4="P","0",IF('ชื่อ-คะแนน'!AG$4="A","0","0")))+IF('ชื่อ-คะแนน'!AH$4="K",'ชื่อ-คะแนน'!AH14,IF('ชื่อ-คะแนน'!AH$4="P","0",IF('ชื่อ-คะแนน'!AH$4="A","0","0")))+IF('ชื่อ-คะแนน'!AI$4="K",'ชื่อ-คะแนน'!AI14,IF('ชื่อ-คะแนน'!AI$4="P","0",IF('ชื่อ-คะแนน'!AI$4="A","0","0")))+IF('ชื่อ-คะแนน'!AJ$4="K",'ชื่อ-คะแนน'!AJ14,IF('ชื่อ-คะแนน'!AJ$4="P","0",IF('ชื่อ-คะแนน'!AJ$4="A","0","0")))+IF('ชื่อ-คะแนน'!AK$4="K",'ชื่อ-คะแนน'!AK14,IF('ชื่อ-คะแนน'!AK$4="P","0",IF('ชื่อ-คะแนน'!AK$4="A","0","0"))))</f>
        <v>0</v>
      </c>
      <c r="M16" s="432">
        <f>IF('ชื่อ-คะแนน'!C14="","",IF('ชื่อ-คะแนน'!AC$4="P",'ชื่อ-คะแนน'!AC14,IF('ชื่อ-คะแนน'!AC$4="K","0",IF('ชื่อ-คะแนน'!AC$4="A","0","0")))+IF('ชื่อ-คะแนน'!AD$4="P",'ชื่อ-คะแนน'!AD14,IF('ชื่อ-คะแนน'!AD$4="K","0",IF('ชื่อ-คะแนน'!AD$4="A","0","0")))+IF('ชื่อ-คะแนน'!AE$4="P",'ชื่อ-คะแนน'!AE14,IF('ชื่อ-คะแนน'!AE$4="K","0",IF('ชื่อ-คะแนน'!AE$4="A","0","0")))+IF('ชื่อ-คะแนน'!AF$4="P",'ชื่อ-คะแนน'!AF14,IF('ชื่อ-คะแนน'!AF$4="K","0",IF('ชื่อ-คะแนน'!AF$4="A","0","0")))+IF('ชื่อ-คะแนน'!AG$4="P",'ชื่อ-คะแนน'!AG14,IF('ชื่อ-คะแนน'!AG$4="K","0",IF('ชื่อ-คะแนน'!AG$4="A","0","0")))+IF('ชื่อ-คะแนน'!AH$4="P",'ชื่อ-คะแนน'!AH14,IF('ชื่อ-คะแนน'!AH$4="K","0",IF('ชื่อ-คะแนน'!AH$4="A","0","0")))+IF('ชื่อ-คะแนน'!AI$4="P",'ชื่อ-คะแนน'!AI14,IF('ชื่อ-คะแนน'!AI$4="K","0",IF('ชื่อ-คะแนน'!AI$4="A","0","0")))+IF('ชื่อ-คะแนน'!AJ$4="P",'ชื่อ-คะแนน'!AJ14,IF('ชื่อ-คะแนน'!AJ$4="K","0",IF('ชื่อ-คะแนน'!AJ$4="A","0","0")))+IF('ชื่อ-คะแนน'!AK$4="P",'ชื่อ-คะแนน'!AK14,IF('ชื่อ-คะแนน'!AK$4="K","0",IF('ชื่อ-คะแนน'!AK$4="A","0","0"))))</f>
        <v>0</v>
      </c>
      <c r="N16" s="433">
        <f>IF('ชื่อ-คะแนน'!C14="","",IF('ชื่อ-คะแนน'!AC$4="A",'ชื่อ-คะแนน'!AC14,IF('ชื่อ-คะแนน'!AC$4="P","0",IF('ชื่อ-คะแนน'!AC$4="K","0","0")))+IF('ชื่อ-คะแนน'!AD$4="A",'ชื่อ-คะแนน'!AD14,IF('ชื่อ-คะแนน'!AD$4="P","0",IF('ชื่อ-คะแนน'!AD$4="K","0","0")))+IF('ชื่อ-คะแนน'!AE$4="A",'ชื่อ-คะแนน'!AE14,IF('ชื่อ-คะแนน'!AE$4="P","0",IF('ชื่อ-คะแนน'!AE$4="K","0","0")))+IF('ชื่อ-คะแนน'!AF$4="A",'ชื่อ-คะแนน'!AF14,IF('ชื่อ-คะแนน'!AF$4="P","0",IF('ชื่อ-คะแนน'!AF$4="K","0","0")))+IF('ชื่อ-คะแนน'!AG$4="A",'ชื่อ-คะแนน'!AG14,IF('ชื่อ-คะแนน'!AG$4="P","0",IF('ชื่อ-คะแนน'!AG$4="K","0","0")))+IF('ชื่อ-คะแนน'!AH$4="A",'ชื่อ-คะแนน'!AH14,IF('ชื่อ-คะแนน'!AH$4="P","0",IF('ชื่อ-คะแนน'!AH$4="K","0","0")))+IF('ชื่อ-คะแนน'!AI$4="A",'ชื่อ-คะแนน'!AI14,IF('ชื่อ-คะแนน'!AI$4="P","0",IF('ชื่อ-คะแนน'!AI$4="K","0","0")))+IF('ชื่อ-คะแนน'!AJ$4="A",'ชื่อ-คะแนน'!AJ14,IF('ชื่อ-คะแนน'!AJ$4="P","0",IF('ชื่อ-คะแนน'!AJ$4="K","0","0")))+IF('ชื่อ-คะแนน'!AK$4="A",'ชื่อ-คะแนน'!AK14,IF('ชื่อ-คะแนน'!AK$4="P","0",IF('ชื่อ-คะแนน'!AK$4="K","0","0"))))</f>
        <v>0</v>
      </c>
      <c r="O16" s="434">
        <f>IF('ชื่อ-คะแนน'!C14="","",IF('ชื่อ-คะแนน'!AN$4="K",'ชื่อ-คะแนน'!AN14,IF('ชื่อ-คะแนน'!AN$4="P","0",IF('ชื่อ-คะแนน'!AN$4="A","0","0")))+IF('ชื่อ-คะแนน'!AO$4="K",'ชื่อ-คะแนน'!AO14,IF('ชื่อ-คะแนน'!AO$4="P","0",IF('ชื่อ-คะแนน'!AO$4="A","0","0")))+IF('ชื่อ-คะแนน'!AP$4="K",'ชื่อ-คะแนน'!AP14,IF('ชื่อ-คะแนน'!AP$4="P","0",IF('ชื่อ-คะแนน'!AP$4="A","0","0")))+IF('ชื่อ-คะแนน'!AQ$4="K",'ชื่อ-คะแนน'!AQ14,IF('ชื่อ-คะแนน'!AQ$4="P","0",IF('ชื่อ-คะแนน'!AQ$4="A","0","0")))+IF('ชื่อ-คะแนน'!AR$4="K",'ชื่อ-คะแนน'!AR14,IF('ชื่อ-คะแนน'!AR$4="P","0",IF('ชื่อ-คะแนน'!AR$4="A","0","0")))+IF('ชื่อ-คะแนน'!AS$4="K",'ชื่อ-คะแนน'!AS14,IF('ชื่อ-คะแนน'!AS$4="P","0",IF('ชื่อ-คะแนน'!AS$4="A","0","0"))))</f>
        <v>20</v>
      </c>
      <c r="P16" s="435">
        <f>IF('ชื่อ-คะแนน'!C14="","",IF('ชื่อ-คะแนน'!AN$4="P",'ชื่อ-คะแนน'!AN14,IF('ชื่อ-คะแนน'!AN$4="K","0",IF('ชื่อ-คะแนน'!AN$4="A","0","0")))+IF('ชื่อ-คะแนน'!AO$4="P",'ชื่อ-คะแนน'!AO14,IF('ชื่อ-คะแนน'!AO$4="K","0",IF('ชื่อ-คะแนน'!AO$4="A","0","0")))+IF('ชื่อ-คะแนน'!AP$4="P",'ชื่อ-คะแนน'!AP14,IF('ชื่อ-คะแนน'!AP$4="K","0",IF('ชื่อ-คะแนน'!AP$4="A","0","0")))+IF('ชื่อ-คะแนน'!AQ$4="P",'ชื่อ-คะแนน'!AQ14,IF('ชื่อ-คะแนน'!AQ$4="K","0",IF('ชื่อ-คะแนน'!AQ$4="A","0","0")))+IF('ชื่อ-คะแนน'!AR$4="P",'ชื่อ-คะแนน'!AR14,IF('ชื่อ-คะแนน'!AR$4="K","0",IF('ชื่อ-คะแนน'!AR$4="A","0","0")))+IF('ชื่อ-คะแนน'!AS$4="P",'ชื่อ-คะแนน'!AS14,IF('ชื่อ-คะแนน'!AS$4="K","0",IF('ชื่อ-คะแนน'!AS$4="A","0","0"))))</f>
        <v>0</v>
      </c>
      <c r="Q16" s="436">
        <f>IF('ชื่อ-คะแนน'!C14="","",IF('ชื่อ-คะแนน'!AN$4="A",'ชื่อ-คะแนน'!AN14,IF('ชื่อ-คะแนน'!AN$4="P","0",IF('ชื่อ-คะแนน'!AN$4="K","0","0")))+IF('ชื่อ-คะแนน'!AO$4="A",'ชื่อ-คะแนน'!AO14,IF('ชื่อ-คะแนน'!AO$4="P","0",IF('ชื่อ-คะแนน'!AO$4="K","0","0")))+IF('ชื่อ-คะแนน'!AP$4="A",'ชื่อ-คะแนน'!AP14,IF('ชื่อ-คะแนน'!AP$4="P","0",IF('ชื่อ-คะแนน'!AP$4="K","0","0")))+IF('ชื่อ-คะแนน'!AQ$4="A",'ชื่อ-คะแนน'!AQ14,IF('ชื่อ-คะแนน'!AQ$4="P","0",IF('ชื่อ-คะแนน'!AQ$4="K","0","0")))+IF('ชื่อ-คะแนน'!AR$4="A",'ชื่อ-คะแนน'!AR14,IF('ชื่อ-คะแนน'!AR$4="P","0",IF('ชื่อ-คะแนน'!AR$4="K","0","0")))+IF('ชื่อ-คะแนน'!AS$4="A",'ชื่อ-คะแนน'!AS14,IF('ชื่อ-คะแนน'!AS$4="P","0",IF('ชื่อ-คะแนน'!AS$4="K","0","0"))))</f>
        <v>0</v>
      </c>
      <c r="R16" s="1051">
        <f>IF('ชื่อ-คะแนน'!C14="","",IF('ชื่อ-คะแนน'!BA$4="K",'ชื่อ-คะแนน'!BA14,IF('ชื่อ-คะแนน'!BA$4="P","0",IF('ชื่อ-คะแนน'!BA$4="A","0","0")))+IF('ชื่อ-คะแนน'!BB$4="K",'ชื่อ-คะแนน'!BB14,IF('ชื่อ-คะแนน'!BB$4="P","0",IF('ชื่อ-คะแนน'!BB$4="A","0","0")))+IF('ชื่อ-คะแนน'!BC$4="K",'ชื่อ-คะแนน'!BC14,IF('ชื่อ-คะแนน'!BC$4="P","0",IF('ชื่อ-คะแนน'!BC$4="A","0","0")))+IF('ชื่อ-คะแนน'!BD$4="K",'ชื่อ-คะแนน'!BD14,IF('ชื่อ-คะแนน'!BD$4="P","0",IF('ชื่อ-คะแนน'!BD$4="A","0","0")))+IF('ชื่อ-คะแนน'!BE$4="K",'ชื่อ-คะแนน'!BE14,IF('ชื่อ-คะแนน'!BE$4="P","0",IF('ชื่อ-คะแนน'!BE$4="A","0","0")))+IF('ชื่อ-คะแนน'!BF$4="K",'ชื่อ-คะแนน'!BF14,IF('ชื่อ-คะแนน'!BF$4="P","0",IF('ชื่อ-คะแนน'!BF$4="A","0","0")))+IF('ชื่อ-คะแนน'!BG$4="K",'ชื่อ-คะแนน'!BG14,IF('ชื่อ-คะแนน'!BG$4="P","0",IF('ชื่อ-คะแนน'!BG$4="A","0","0")))+IF('ชื่อ-คะแนน'!BH$4="K",'ชื่อ-คะแนน'!BH14,IF('ชื่อ-คะแนน'!BH$4="P","0",IF('ชื่อ-คะแนน'!BH$4="A","0","0"))))</f>
        <v>0</v>
      </c>
      <c r="S16" s="1052">
        <f>IF('ชื่อ-คะแนน'!C14="","",IF('ชื่อ-คะแนน'!BA$4="P",'ชื่อ-คะแนน'!BA14,IF('ชื่อ-คะแนน'!BA$4="K","0",IF('ชื่อ-คะแนน'!BA$4="A","0","0")))+IF('ชื่อ-คะแนน'!BB$4="P",'ชื่อ-คะแนน'!BB14,IF('ชื่อ-คะแนน'!BB$4="K","0",IF('ชื่อ-คะแนน'!BB$4="A","0","0")))+IF('ชื่อ-คะแนน'!BC$4="P",'ชื่อ-คะแนน'!BC14,IF('ชื่อ-คะแนน'!BC$4="K","0",IF('ชื่อ-คะแนน'!BC$4="A","0","0")))+IF('ชื่อ-คะแนน'!BD$4="P",'ชื่อ-คะแนน'!BD14,IF('ชื่อ-คะแนน'!BD$4="K","0",IF('ชื่อ-คะแนน'!BD$4="A","0","0")))+IF('ชื่อ-คะแนน'!BE$4="P",'ชื่อ-คะแนน'!BE14,IF('ชื่อ-คะแนน'!BE$4="K","0",IF('ชื่อ-คะแนน'!BE$4="A","0","0")))+IF('ชื่อ-คะแนน'!BF$4="P",'ชื่อ-คะแนน'!BF14,IF('ชื่อ-คะแนน'!BF$4="K","0",IF('ชื่อ-คะแนน'!BF$4="A","0","0")))+IF('ชื่อ-คะแนน'!BG$4="P",'ชื่อ-คะแนน'!BG14,IF('ชื่อ-คะแนน'!BG$4="K","0",IF('ชื่อ-คะแนน'!BG$4="A","0","0")))+IF('ชื่อ-คะแนน'!BH$4="P",'ชื่อ-คะแนน'!BH14,IF('ชื่อ-คะแนน'!BH$4="K","0",IF('ชื่อ-คะแนน'!BH$4="A","0","0"))))</f>
        <v>0</v>
      </c>
      <c r="T16" s="1070">
        <f>IF('ชื่อ-คะแนน'!C14="","",IF('ชื่อ-คะแนน'!BA$4="A",'ชื่อ-คะแนน'!BA14,IF('ชื่อ-คะแนน'!BA$4="P","0",IF('ชื่อ-คะแนน'!BA$4="K","0","0")))+IF('ชื่อ-คะแนน'!BB$4="A",'ชื่อ-คะแนน'!BB14,IF('ชื่อ-คะแนน'!BB$4="P","0",IF('ชื่อ-คะแนน'!BB$4="K","0","0")))+IF('ชื่อ-คะแนน'!BC$4="A",'ชื่อ-คะแนน'!BC14,IF('ชื่อ-คะแนน'!BC$4="P","0",IF('ชื่อ-คะแนน'!BC$4="K","0","0")))+IF('ชื่อ-คะแนน'!BD$4="A",'ชื่อ-คะแนน'!BD14,IF('ชื่อ-คะแนน'!BD$4="P","0",IF('ชื่อ-คะแนน'!BD$4="K","0","0")))+IF('ชื่อ-คะแนน'!BE$4="A",'ชื่อ-คะแนน'!BE14,IF('ชื่อ-คะแนน'!BE$4="P","0",IF('ชื่อ-คะแนน'!BE$4="K","0","0")))+IF('ชื่อ-คะแนน'!BF$4="A",'ชื่อ-คะแนน'!BF14,IF('ชื่อ-คะแนน'!BF$4="P","0",IF('ชื่อ-คะแนน'!BF$4="K","0","0")))+IF('ชื่อ-คะแนน'!BG$4="A",'ชื่อ-คะแนน'!BG14,IF('ชื่อ-คะแนน'!BG$4="P","0",IF('ชื่อ-คะแนน'!BG$4="K","0","0")))+IF('ชื่อ-คะแนน'!BH$4="A",'ชื่อ-คะแนน'!BH14,IF('ชื่อ-คะแนน'!BH$4="P","0",IF('ชื่อ-คะแนน'!BH$4="K","0","0"))))</f>
        <v>0</v>
      </c>
      <c r="U16" s="1053">
        <f>IF('ชื่อ-คะแนน'!C14="","",IF('ชื่อ-คะแนน'!BK$4="K",'ชื่อ-คะแนน'!BK14,IF('ชื่อ-คะแนน'!BK$4="P","0",IF('ชื่อ-คะแนน'!BK$4="A","0","0")))+IF('ชื่อ-คะแนน'!BL$4="K",'ชื่อ-คะแนน'!BL14,IF('ชื่อ-คะแนน'!BL$4="P","0",IF('ชื่อ-คะแนน'!BL$4="A","0","0")))+IF('ชื่อ-คะแนน'!BM$4="K",'ชื่อ-คะแนน'!BM14,IF('ชื่อ-คะแนน'!BM$4="P","0",IF('ชื่อ-คะแนน'!BM$4="A","0","0")))+IF('ชื่อ-คะแนน'!BN$4="K",'ชื่อ-คะแนน'!BN14,IF('ชื่อ-คะแนน'!BN$4="P","0",IF('ชื่อ-คะแนน'!BN$4="A","0","0")))+IF('ชื่อ-คะแนน'!BO$4="K",'ชื่อ-คะแนน'!BO14,IF('ชื่อ-คะแนน'!BO$4="P","0",IF('ชื่อ-คะแนน'!BO$4="A","0","0")))+IF('ชื่อ-คะแนน'!BP$4="K",'ชื่อ-คะแนน'!BP14,IF('ชื่อ-คะแนน'!BP$4="P","0",IF('ชื่อ-คะแนน'!BP$4="A","0","0"))))</f>
        <v>0</v>
      </c>
      <c r="V16" s="1054">
        <f>IF('ชื่อ-คะแนน'!C14="","",IF('ชื่อ-คะแนน'!BK$4="P",'ชื่อ-คะแนน'!BK14,IF('ชื่อ-คะแนน'!BK$4="K","0",IF('ชื่อ-คะแนน'!BK$4="A","0","0")))+IF('ชื่อ-คะแนน'!BL$4="P",'ชื่อ-คะแนน'!BL14,IF('ชื่อ-คะแนน'!BL$4="K","0",IF('ชื่อ-คะแนน'!BL$4="A","0","0")))+IF('ชื่อ-คะแนน'!BM$4="P",'ชื่อ-คะแนน'!BM14,IF('ชื่อ-คะแนน'!BM$4="K","0",IF('ชื่อ-คะแนน'!BM$4="A","0","0")))+IF('ชื่อ-คะแนน'!BN$4="P",'ชื่อ-คะแนน'!BN14,IF('ชื่อ-คะแนน'!BN$4="K","0",IF('ชื่อ-คะแนน'!BN$4="A","0","0")))+IF('ชื่อ-คะแนน'!BO$4="P",'ชื่อ-คะแนน'!BO14,IF('ชื่อ-คะแนน'!BO$4="K","0",IF('ชื่อ-คะแนน'!BO$4="A","0","0")))+IF('ชื่อ-คะแนน'!BP$4="P",'ชื่อ-คะแนน'!BP14,IF('ชื่อ-คะแนน'!BP$4="K","0",IF('ชื่อ-คะแนน'!BP$4="A","0","0"))))</f>
        <v>0</v>
      </c>
      <c r="W16" s="1055">
        <f>IF('ชื่อ-คะแนน'!C14="","",IF('ชื่อ-คะแนน'!BK$4="A",'ชื่อ-คะแนน'!BK14,IF('ชื่อ-คะแนน'!BK$4="P","0",IF('ชื่อ-คะแนน'!BK$4="K","0","0")))+IF('ชื่อ-คะแนน'!BL$4="A",'ชื่อ-คะแนน'!BL14,IF('ชื่อ-คะแนน'!BL$4="P","0",IF('ชื่อ-คะแนน'!BL$4="K","0","0")))+IF('ชื่อ-คะแนน'!BM$4="A",'ชื่อ-คะแนน'!BM14,IF('ชื่อ-คะแนน'!BM$4="P","0",IF('ชื่อ-คะแนน'!BM$4="K","0","0")))+IF('ชื่อ-คะแนน'!BN$4="A",'ชื่อ-คะแนน'!BN14,IF('ชื่อ-คะแนน'!BN$4="P","0",IF('ชื่อ-คะแนน'!BN$4="K","0","0")))+IF('ชื่อ-คะแนน'!BO$4="A",'ชื่อ-คะแนน'!BO14,IF('ชื่อ-คะแนน'!BO$4="P","0",IF('ชื่อ-คะแนน'!BO$4="K","0","0")))+IF('ชื่อ-คะแนน'!BP$4="A",'ชื่อ-คะแนน'!BP14,IF('ชื่อ-คะแนน'!BP$4="P","0",IF('ชื่อ-คะแนน'!BP$4="K","0","0"))))</f>
        <v>0</v>
      </c>
      <c r="X16" s="1051">
        <f>IF('ชื่อ-คะแนน'!C14="","",IF('ชื่อ-คะแนน'!BU$4="K",'ชื่อ-คะแนน'!BU14,IF('ชื่อ-คะแนน'!BU$4="P","0",IF('ชื่อ-คะแนน'!BU$4="A","0","0")))+IF('ชื่อ-คะแนน'!BV$4="K",'ชื่อ-คะแนน'!BV14,IF('ชื่อ-คะแนน'!BV$4="P","0",IF('ชื่อ-คะแนน'!BV$4="A","0","0")))+IF('ชื่อ-คะแนน'!BW$4="K",'ชื่อ-คะแนน'!BW14,IF('ชื่อ-คะแนน'!BW$4="P","0",IF('ชื่อ-คะแนน'!BW$4="A","0","0")))+IF('ชื่อ-คะแนน'!BX$4="K",'ชื่อ-คะแนน'!BX14,IF('ชื่อ-คะแนน'!BX$4="P","0",IF('ชื่อ-คะแนน'!BX$4="A","0","0")))+IF('ชื่อ-คะแนน'!BY$4="K",'ชื่อ-คะแนน'!BY14,IF('ชื่อ-คะแนน'!BY$4="P","0",IF('ชื่อ-คะแนน'!BY$4="A","0","0")))+IF('ชื่อ-คะแนน'!BZ$4="K",'ชื่อ-คะแนน'!BZ14,IF('ชื่อ-คะแนน'!BZ$4="P","0",IF('ชื่อ-คะแนน'!BZ$4="A","0","0")))+IF('ชื่อ-คะแนน'!CA$4="K",'ชื่อ-คะแนน'!CA14,IF('ชื่อ-คะแนน'!CA$4="P","0",IF('ชื่อ-คะแนน'!CA$4="A","0","0")))+IF('ชื่อ-คะแนน'!CB$4="K",'ชื่อ-คะแนน'!CB14,IF('ชื่อ-คะแนน'!CB$4="P","0",IF('ชื่อ-คะแนน'!CB$4="A","0","0"))))</f>
        <v>0</v>
      </c>
      <c r="Y16" s="1052">
        <f>IF('ชื่อ-คะแนน'!C14="","",IF('ชื่อ-คะแนน'!BU$4="P",'ชื่อ-คะแนน'!BU14,IF('ชื่อ-คะแนน'!BU$4="K","0",IF('ชื่อ-คะแนน'!BU$4="A","0","0")))+IF('ชื่อ-คะแนน'!BV$4="P",'ชื่อ-คะแนน'!BV14,IF('ชื่อ-คะแนน'!BV$4="K","0",IF('ชื่อ-คะแนน'!BV$4="A","0","0")))+IF('ชื่อ-คะแนน'!BW$4="P",'ชื่อ-คะแนน'!BW14,IF('ชื่อ-คะแนน'!BW$4="K","0",IF('ชื่อ-คะแนน'!BW$4="A","0","0")))+IF('ชื่อ-คะแนน'!BX$4="P",'ชื่อ-คะแนน'!BX14,IF('ชื่อ-คะแนน'!BX$4="K","0",IF('ชื่อ-คะแนน'!BX$4="A","0","0")))+IF('ชื่อ-คะแนน'!BY$4="P",'ชื่อ-คะแนน'!BY14,IF('ชื่อ-คะแนน'!BY$4="K","0",IF('ชื่อ-คะแนน'!BY$4="A","0","0")))+IF('ชื่อ-คะแนน'!BZ$4="P",'ชื่อ-คะแนน'!BZ14,IF('ชื่อ-คะแนน'!BZ$4="K","0",IF('ชื่อ-คะแนน'!BZ$4="A","0","0")))+IF('ชื่อ-คะแนน'!CA$4="P",'ชื่อ-คะแนน'!CA14,IF('ชื่อ-คะแนน'!CA$4="K","0",IF('ชื่อ-คะแนน'!CA$4="A","0","0")))+IF('ชื่อ-คะแนน'!CB$4="P",'ชื่อ-คะแนน'!CB14,IF('ชื่อ-คะแนน'!CB$4="K","0",IF('ชื่อ-คะแนน'!CB$4="A","0","0"))))</f>
        <v>0</v>
      </c>
      <c r="Z16" s="1070">
        <f>IF('ชื่อ-คะแนน'!C14="","",IF('ชื่อ-คะแนน'!BU$4="A",'ชื่อ-คะแนน'!BU14,IF('ชื่อ-คะแนน'!BU$4="P","0",IF('ชื่อ-คะแนน'!BU$4="K","0","0")))+IF('ชื่อ-คะแนน'!BV$4="A",'ชื่อ-คะแนน'!BV14,IF('ชื่อ-คะแนน'!BV$4="P","0",IF('ชื่อ-คะแนน'!BV$4="K","0","0")))+IF('ชื่อ-คะแนน'!BW$4="A",'ชื่อ-คะแนน'!BW14,IF('ชื่อ-คะแนน'!BW$4="P","0",IF('ชื่อ-คะแนน'!BW$4="K","0","0")))+IF('ชื่อ-คะแนน'!BX$4="A",'ชื่อ-คะแนน'!BX14,IF('ชื่อ-คะแนน'!BX$4="P","0",IF('ชื่อ-คะแนน'!BX$4="K","0","0")))+IF('ชื่อ-คะแนน'!BY$4="A",'ชื่อ-คะแนน'!BY14,IF('ชื่อ-คะแนน'!BY$4="P","0",IF('ชื่อ-คะแนน'!BY$4="K","0","0")))+IF('ชื่อ-คะแนน'!BZ$4="A",'ชื่อ-คะแนน'!BZ14,IF('ชื่อ-คะแนน'!BZ$4="P","0",IF('ชื่อ-คะแนน'!BZ$4="K","0","0")))+IF('ชื่อ-คะแนน'!CA$4="A",'ชื่อ-คะแนน'!CA14,IF('ชื่อ-คะแนน'!CA$4="P","0",IF('ชื่อ-คะแนน'!CA$4="K","0","0")))+IF('ชื่อ-คะแนน'!CB$4="A",'ชื่อ-คะแนน'!CB14,IF('ชื่อ-คะแนน'!CB$4="P","0",IF('ชื่อ-คะแนน'!CB$4="K","0","0"))))</f>
        <v>0</v>
      </c>
      <c r="AA16" s="1053">
        <f>IF('ชื่อ-คะแนน'!CF$4="K",'ชื่อ-คะแนน'!CF14,IF('ชื่อ-คะแนน'!CF$4="P","0",IF('ชื่อ-คะแนน'!CF$4="A","0","0")))+IF('ชื่อ-คะแนน'!CG$4="K",'ชื่อ-คะแนน'!CG14,IF('ชื่อ-คะแนน'!CG$4="P","0",IF('ชื่อ-คะแนน'!CG$4="A","0","0")))+IF('ชื่อ-คะแนน'!CH$4="K",'ชื่อ-คะแนน'!CH14,IF('ชื่อ-คะแนน'!CH$4="P","0",IF('ชื่อ-คะแนน'!CH$4="A","0","0")))</f>
        <v>0</v>
      </c>
      <c r="AB16" s="1054">
        <f>IF('ชื่อ-คะแนน'!CF$4="P",'ชื่อ-คะแนน'!CF14,IF('ชื่อ-คะแนน'!CF$4="K","0",IF('ชื่อ-คะแนน'!CF$4="A","0","0")))+IF('ชื่อ-คะแนน'!CG$4="P",'ชื่อ-คะแนน'!CG14,IF('ชื่อ-คะแนน'!CG$4="K","0",IF('ชื่อ-คะแนน'!CG$4="A","0","0")))+IF('ชื่อ-คะแนน'!CH$4="P",'ชื่อ-คะแนน'!CH14,IF('ชื่อ-คะแนน'!CH$4="K","0",IF('ชื่อ-คะแนน'!CH$4="A","0","0")))</f>
        <v>0</v>
      </c>
      <c r="AC16" s="1055">
        <f>IF('ชื่อ-คะแนน'!CF$4="A",'ชื่อ-คะแนน'!CF14,IF('ชื่อ-คะแนน'!CF$4="P","0",IF('ชื่อ-คะแนน'!CF$4="K","0","0")))+IF('ชื่อ-คะแนน'!CG$4="A",'ชื่อ-คะแนน'!CG14,IF('ชื่อ-คะแนน'!CG$4="P","0",IF('ชื่อ-คะแนน'!CG$4="K","0","0")))+IF('ชื่อ-คะแนน'!CH$4="A",'ชื่อ-คะแนน'!CH14,IF('ชื่อ-คะแนน'!CH$4="P","0",IF('ชื่อ-คะแนน'!CH$4="K","0","0")))</f>
        <v>0</v>
      </c>
      <c r="AD16" s="1071">
        <f>IF('ชื่อ-คะแนน'!C14="","",IF(E16="พัก","--",IF(E16="ออก","--",IF(E16="ย้าย","--",(F16+I16+L16+O16+R16+U16+X16+AA16)/2))))</f>
        <v>10</v>
      </c>
      <c r="AE16" s="1056">
        <f>IF('ชื่อ-คะแนน'!C14="","",IF(E16="พัก","--",IF(E16="ออก","--",IF(E16="ย้าย","--",(G16+J16+M16+P16+S16+V16+Y16+AB16)/2))))</f>
        <v>0</v>
      </c>
      <c r="AF16" s="1057">
        <f>IF('ชื่อ-คะแนน'!C14="","",IF(E16="พัก","--",IF(E16="ออก","--",IF(E16="ย้าย","--",(H16+K16+N16+Q16+T16+W16+Z16+AC16)/2))))</f>
        <v>0</v>
      </c>
      <c r="AG16" s="305"/>
    </row>
    <row r="17" spans="1:33" s="5" customFormat="1" ht="18" customHeight="1" thickBot="1" x14ac:dyDescent="0.55000000000000004">
      <c r="A17" s="281"/>
      <c r="B17" s="246">
        <f>'ชื่อ-คะแนน'!A15</f>
        <v>10</v>
      </c>
      <c r="C17" s="429" t="str">
        <f>'ชื่อ-คะแนน'!B15</f>
        <v>12813</v>
      </c>
      <c r="D17" s="336" t="str">
        <f>'ชื่อ-คะแนน'!DB15</f>
        <v>เด็กชาย ศุภชัย  สินวิริยะนนท์</v>
      </c>
      <c r="E17" s="437" t="str">
        <f>'ชื่อ-คะแนน'!D15</f>
        <v>เรียน</v>
      </c>
      <c r="F17" s="438">
        <f>IF('ชื่อ-คะแนน'!C15="","",IF('ชื่อ-คะแนน'!H$4="K",'ชื่อ-คะแนน'!H15,IF('ชื่อ-คะแนน'!H$4="P","0",IF('ชื่อ-คะแนน'!H$4="A","0","0")))+IF('ชื่อ-คะแนน'!I$4="K",'ชื่อ-คะแนน'!I15,IF('ชื่อ-คะแนน'!I$4="P","0",IF('ชื่อ-คะแนน'!I$4="A","0","0")))+IF('ชื่อ-คะแนน'!J$4="K",'ชื่อ-คะแนน'!J15,IF('ชื่อ-คะแนน'!J$4="P","0",IF('ชื่อ-คะแนน'!J$4="A","0","0")))+IF('ชื่อ-คะแนน'!K$4="K",'ชื่อ-คะแนน'!K15,IF('ชื่อ-คะแนน'!K$4="P","0",IF('ชื่อ-คะแนน'!K$4="A","0","0")))+IF('ชื่อ-คะแนน'!L$4="K",'ชื่อ-คะแนน'!L15,IF('ชื่อ-คะแนน'!L$4="P","0",IF('ชื่อ-คะแนน'!L$4="A","0","0")))+IF('ชื่อ-คะแนน'!M$4="K",'ชื่อ-คะแนน'!M15,IF('ชื่อ-คะแนน'!M$4="P","0",IF('ชื่อ-คะแนน'!M$4="A","0","0")))+IF('ชื่อ-คะแนน'!N$4="K",'ชื่อ-คะแนน'!N15,IF('ชื่อ-คะแนน'!N$4="P","0",IF('ชื่อ-คะแนน'!N$4="A","0","0")))+IF('ชื่อ-คะแนน'!O$4="K",'ชื่อ-คะแนน'!O15,IF('ชื่อ-คะแนน'!O$4="P","0",IF('ชื่อ-คะแนน'!O$4="A","0","0")))+IF('ชื่อ-คะแนน'!P$4="K",'ชื่อ-คะแนน'!P15,IF('ชื่อ-คะแนน'!P$4="P","0",IF('ชื่อ-คะแนน'!P$4="A","0","0"))))</f>
        <v>0</v>
      </c>
      <c r="G17" s="439">
        <f>IF('ชื่อ-คะแนน'!C15="","",IF('ชื่อ-คะแนน'!H$4="P",'ชื่อ-คะแนน'!H15,IF('ชื่อ-คะแนน'!H$4="K","0",IF('ชื่อ-คะแนน'!H$4="A","0","0")))+IF('ชื่อ-คะแนน'!I$4="P",'ชื่อ-คะแนน'!I15,IF('ชื่อ-คะแนน'!I$4="K","0",IF('ชื่อ-คะแนน'!I$4="A","0","0")))+IF('ชื่อ-คะแนน'!J$4="P",'ชื่อ-คะแนน'!J15,IF('ชื่อ-คะแนน'!J$4="K","0",IF('ชื่อ-คะแนน'!J$4="A","0","0")))+IF('ชื่อ-คะแนน'!K$4="P",'ชื่อ-คะแนน'!K15,IF('ชื่อ-คะแนน'!K$4="K","0",IF('ชื่อ-คะแนน'!K$4="A","0","0")))+IF('ชื่อ-คะแนน'!L$4="P",'ชื่อ-คะแนน'!L15,IF('ชื่อ-คะแนน'!L$4="K","0",IF('ชื่อ-คะแนน'!L$4="A","0","0")))+IF('ชื่อ-คะแนน'!M$4="P",'ชื่อ-คะแนน'!M15,IF('ชื่อ-คะแนน'!M$4="K","0",IF('ชื่อ-คะแนน'!M$4="A","0","0")))+IF('ชื่อ-คะแนน'!N$4="P",'ชื่อ-คะแนน'!N15,IF('ชื่อ-คะแนน'!N$4="K","0",IF('ชื่อ-คะแนน'!N$4="A","0","0")))+IF('ชื่อ-คะแนน'!O$4="P",'ชื่อ-คะแนน'!O15,IF('ชื่อ-คะแนน'!O$4="K","0",IF('ชื่อ-คะแนน'!O$4="A","0","0")))+IF('ชื่อ-คะแนน'!P$4="P",'ชื่อ-คะแนน'!P15,IF('ชื่อ-คะแนน'!P$4="K","0",IF('ชื่อ-คะแนน'!P$4="A","0","0"))))</f>
        <v>0</v>
      </c>
      <c r="H17" s="440">
        <f>IF('ชื่อ-คะแนน'!C15="","",IF('ชื่อ-คะแนน'!H$4="A",'ชื่อ-คะแนน'!H15,IF('ชื่อ-คะแนน'!H$4="P","0",IF('ชื่อ-คะแนน'!H$4="K","0","0")))+IF('ชื่อ-คะแนน'!I$4="A",'ชื่อ-คะแนน'!I15,IF('ชื่อ-คะแนน'!I$4="P","0",IF('ชื่อ-คะแนน'!I$4="K","0","0")))+IF('ชื่อ-คะแนน'!J$4="A",'ชื่อ-คะแนน'!J15,IF('ชื่อ-คะแนน'!J$4="P","0",IF('ชื่อ-คะแนน'!J$4="K","0","0")))+IF('ชื่อ-คะแนน'!K$4="A",'ชื่อ-คะแนน'!K15,IF('ชื่อ-คะแนน'!K$4="P","0",IF('ชื่อ-คะแนน'!K$4="K","0","0")))+IF('ชื่อ-คะแนน'!L$4="A",'ชื่อ-คะแนน'!L15,IF('ชื่อ-คะแนน'!L$4="P","0",IF('ชื่อ-คะแนน'!L$4="K","0","0")))+IF('ชื่อ-คะแนน'!M$4="A",'ชื่อ-คะแนน'!M15,IF('ชื่อ-คะแนน'!M$4="P","0",IF('ชื่อ-คะแนน'!M$4="K","0","0")))+IF('ชื่อ-คะแนน'!N$4="A",'ชื่อ-คะแนน'!N15,IF('ชื่อ-คะแนน'!N$4="P","0",IF('ชื่อ-คะแนน'!N$4="K","0","0")))+IF('ชื่อ-คะแนน'!O$4="A",'ชื่อ-คะแนน'!O15,IF('ชื่อ-คะแนน'!O$4="P","0",IF('ชื่อ-คะแนน'!O$4="K","0","0")))+IF('ชื่อ-คะแนน'!P$4="A",'ชื่อ-คะแนน'!P15,IF('ชื่อ-คะแนน'!P$4="P","0",IF('ชื่อ-คะแนน'!P$4="K","0","0"))))</f>
        <v>0</v>
      </c>
      <c r="I17" s="441">
        <f>IF('ชื่อ-คะแนน'!C15="","",IF('ชื่อ-คะแนน'!S$4="K",'ชื่อ-คะแนน'!S15,IF('ชื่อ-คะแนน'!S$4="P","0",IF('ชื่อ-คะแนน'!S$4="A","0","0")))+IF('ชื่อ-คะแนน'!T$4="K",'ชื่อ-คะแนน'!T15,IF('ชื่อ-คะแนน'!T$4="P","0",IF('ชื่อ-คะแนน'!T$4="A","0","0")))+IF('ชื่อ-คะแนน'!U$4="K",'ชื่อ-คะแนน'!U15,IF('ชื่อ-คะแนน'!U$4="P","0",IF('ชื่อ-คะแนน'!U$4="A","0","0")))+IF('ชื่อ-คะแนน'!V$4="K",'ชื่อ-คะแนน'!V15,IF('ชื่อ-คะแนน'!V$4="P","0",IF('ชื่อ-คะแนน'!V$4="A","0","0")))+IF('ชื่อ-คะแนน'!W$4="K",'ชื่อ-คะแนน'!W15,IF('ชื่อ-คะแนน'!W$4="P","0",IF('ชื่อ-คะแนน'!W$4="A","0","0")))+IF('ชื่อ-คะแนน'!X$4="K",'ชื่อ-คะแนน'!X15,IF('ชื่อ-คะแนน'!X$4="P","0",IF('ชื่อ-คะแนน'!X$4="A","0","0"))))</f>
        <v>0</v>
      </c>
      <c r="J17" s="442">
        <f>IF('ชื่อ-คะแนน'!C15="","",IF('ชื่อ-คะแนน'!S$4="P",'ชื่อ-คะแนน'!S15,IF('ชื่อ-คะแนน'!S$4="K","0",IF('ชื่อ-คะแนน'!S$4="A","0","0")))+IF('ชื่อ-คะแนน'!T$4="P",'ชื่อ-คะแนน'!T15,IF('ชื่อ-คะแนน'!T$4="K","0",IF('ชื่อ-คะแนน'!T$4="A","0","0")))+IF('ชื่อ-คะแนน'!U$4="P",'ชื่อ-คะแนน'!U15,IF('ชื่อ-คะแนน'!U$4="K","0",IF('ชื่อ-คะแนน'!U$4="A","0","0")))+IF('ชื่อ-คะแนน'!V$4="P",'ชื่อ-คะแนน'!V15,IF('ชื่อ-คะแนน'!V$4="K","0",IF('ชื่อ-คะแนน'!V$4="A","0","0")))+IF('ชื่อ-คะแนน'!W$4="P",'ชื่อ-คะแนน'!W15,IF('ชื่อ-คะแนน'!W$4="K","0",IF('ชื่อ-คะแนน'!W$4="A","0","0")))+IF('ชื่อ-คะแนน'!X$4="P",'ชื่อ-คะแนน'!X15,IF('ชื่อ-คะแนน'!X$4="K","0",IF('ชื่อ-คะแนน'!X$4="A","0","0"))))</f>
        <v>0</v>
      </c>
      <c r="K17" s="443">
        <f>IF('ชื่อ-คะแนน'!C15="","",IF('ชื่อ-คะแนน'!S$4="A",'ชื่อ-คะแนน'!S15,IF('ชื่อ-คะแนน'!S$4="P","0",IF('ชื่อ-คะแนน'!S$4="K","0","0")))+IF('ชื่อ-คะแนน'!T$4="A",'ชื่อ-คะแนน'!T15,IF('ชื่อ-คะแนน'!T$4="P","0",IF('ชื่อ-คะแนน'!T$4="K","0","0")))+IF('ชื่อ-คะแนน'!U$4="A",'ชื่อ-คะแนน'!U15,IF('ชื่อ-คะแนน'!U$4="P","0",IF('ชื่อ-คะแนน'!U$4="K","0","0")))+IF('ชื่อ-คะแนน'!V$4="A",'ชื่อ-คะแนน'!V15,IF('ชื่อ-คะแนน'!V$4="P","0",IF('ชื่อ-คะแนน'!V$4="K","0","0")))+IF('ชื่อ-คะแนน'!W$4="A",'ชื่อ-คะแนน'!W15,IF('ชื่อ-คะแนน'!W$4="P","0",IF('ชื่อ-คะแนน'!W$4="K","0","0")))+IF('ชื่อ-คะแนน'!X$4="A",'ชื่อ-คะแนน'!X15,IF('ชื่อ-คะแนน'!X$4="P","0",IF('ชื่อ-คะแนน'!X$4="K","0","0"))))</f>
        <v>0</v>
      </c>
      <c r="L17" s="438">
        <f>IF('ชื่อ-คะแนน'!C15="","",IF('ชื่อ-คะแนน'!AC$4="K",'ชื่อ-คะแนน'!AC15,IF('ชื่อ-คะแนน'!AC$4="P","0",IF('ชื่อ-คะแนน'!AC$4="A","0","0")))+IF('ชื่อ-คะแนน'!AD$4="K",'ชื่อ-คะแนน'!AD15,IF('ชื่อ-คะแนน'!AD$4="P","0",IF('ชื่อ-คะแนน'!AD$4="A","0","0")))+IF('ชื่อ-คะแนน'!AE$4="K",'ชื่อ-คะแนน'!AE15,IF('ชื่อ-คะแนน'!AE$4="P","0",IF('ชื่อ-คะแนน'!AE$4="A","0","0")))+IF('ชื่อ-คะแนน'!AF$4="K",'ชื่อ-คะแนน'!AF15,IF('ชื่อ-คะแนน'!AF$4="P","0",IF('ชื่อ-คะแนน'!AF$4="A","0","0")))+IF('ชื่อ-คะแนน'!AG$4="K",'ชื่อ-คะแนน'!AG15,IF('ชื่อ-คะแนน'!AG$4="P","0",IF('ชื่อ-คะแนน'!AG$4="A","0","0")))+IF('ชื่อ-คะแนน'!AH$4="K",'ชื่อ-คะแนน'!AH15,IF('ชื่อ-คะแนน'!AH$4="P","0",IF('ชื่อ-คะแนน'!AH$4="A","0","0")))+IF('ชื่อ-คะแนน'!AI$4="K",'ชื่อ-คะแนน'!AI15,IF('ชื่อ-คะแนน'!AI$4="P","0",IF('ชื่อ-คะแนน'!AI$4="A","0","0")))+IF('ชื่อ-คะแนน'!AJ$4="K",'ชื่อ-คะแนน'!AJ15,IF('ชื่อ-คะแนน'!AJ$4="P","0",IF('ชื่อ-คะแนน'!AJ$4="A","0","0")))+IF('ชื่อ-คะแนน'!AK$4="K",'ชื่อ-คะแนน'!AK15,IF('ชื่อ-คะแนน'!AK$4="P","0",IF('ชื่อ-คะแนน'!AK$4="A","0","0"))))</f>
        <v>0</v>
      </c>
      <c r="M17" s="439">
        <f>IF('ชื่อ-คะแนน'!C15="","",IF('ชื่อ-คะแนน'!AC$4="P",'ชื่อ-คะแนน'!AC15,IF('ชื่อ-คะแนน'!AC$4="K","0",IF('ชื่อ-คะแนน'!AC$4="A","0","0")))+IF('ชื่อ-คะแนน'!AD$4="P",'ชื่อ-คะแนน'!AD15,IF('ชื่อ-คะแนน'!AD$4="K","0",IF('ชื่อ-คะแนน'!AD$4="A","0","0")))+IF('ชื่อ-คะแนน'!AE$4="P",'ชื่อ-คะแนน'!AE15,IF('ชื่อ-คะแนน'!AE$4="K","0",IF('ชื่อ-คะแนน'!AE$4="A","0","0")))+IF('ชื่อ-คะแนน'!AF$4="P",'ชื่อ-คะแนน'!AF15,IF('ชื่อ-คะแนน'!AF$4="K","0",IF('ชื่อ-คะแนน'!AF$4="A","0","0")))+IF('ชื่อ-คะแนน'!AG$4="P",'ชื่อ-คะแนน'!AG15,IF('ชื่อ-คะแนน'!AG$4="K","0",IF('ชื่อ-คะแนน'!AG$4="A","0","0")))+IF('ชื่อ-คะแนน'!AH$4="P",'ชื่อ-คะแนน'!AH15,IF('ชื่อ-คะแนน'!AH$4="K","0",IF('ชื่อ-คะแนน'!AH$4="A","0","0")))+IF('ชื่อ-คะแนน'!AI$4="P",'ชื่อ-คะแนน'!AI15,IF('ชื่อ-คะแนน'!AI$4="K","0",IF('ชื่อ-คะแนน'!AI$4="A","0","0")))+IF('ชื่อ-คะแนน'!AJ$4="P",'ชื่อ-คะแนน'!AJ15,IF('ชื่อ-คะแนน'!AJ$4="K","0",IF('ชื่อ-คะแนน'!AJ$4="A","0","0")))+IF('ชื่อ-คะแนน'!AK$4="P",'ชื่อ-คะแนน'!AK15,IF('ชื่อ-คะแนน'!AK$4="K","0",IF('ชื่อ-คะแนน'!AK$4="A","0","0"))))</f>
        <v>0</v>
      </c>
      <c r="N17" s="440">
        <f>IF('ชื่อ-คะแนน'!C15="","",IF('ชื่อ-คะแนน'!AC$4="A",'ชื่อ-คะแนน'!AC15,IF('ชื่อ-คะแนน'!AC$4="P","0",IF('ชื่อ-คะแนน'!AC$4="K","0","0")))+IF('ชื่อ-คะแนน'!AD$4="A",'ชื่อ-คะแนน'!AD15,IF('ชื่อ-คะแนน'!AD$4="P","0",IF('ชื่อ-คะแนน'!AD$4="K","0","0")))+IF('ชื่อ-คะแนน'!AE$4="A",'ชื่อ-คะแนน'!AE15,IF('ชื่อ-คะแนน'!AE$4="P","0",IF('ชื่อ-คะแนน'!AE$4="K","0","0")))+IF('ชื่อ-คะแนน'!AF$4="A",'ชื่อ-คะแนน'!AF15,IF('ชื่อ-คะแนน'!AF$4="P","0",IF('ชื่อ-คะแนน'!AF$4="K","0","0")))+IF('ชื่อ-คะแนน'!AG$4="A",'ชื่อ-คะแนน'!AG15,IF('ชื่อ-คะแนน'!AG$4="P","0",IF('ชื่อ-คะแนน'!AG$4="K","0","0")))+IF('ชื่อ-คะแนน'!AH$4="A",'ชื่อ-คะแนน'!AH15,IF('ชื่อ-คะแนน'!AH$4="P","0",IF('ชื่อ-คะแนน'!AH$4="K","0","0")))+IF('ชื่อ-คะแนน'!AI$4="A",'ชื่อ-คะแนน'!AI15,IF('ชื่อ-คะแนน'!AI$4="P","0",IF('ชื่อ-คะแนน'!AI$4="K","0","0")))+IF('ชื่อ-คะแนน'!AJ$4="A",'ชื่อ-คะแนน'!AJ15,IF('ชื่อ-คะแนน'!AJ$4="P","0",IF('ชื่อ-คะแนน'!AJ$4="K","0","0")))+IF('ชื่อ-คะแนน'!AK$4="A",'ชื่อ-คะแนน'!AK15,IF('ชื่อ-คะแนน'!AK$4="P","0",IF('ชื่อ-คะแนน'!AK$4="K","0","0"))))</f>
        <v>0</v>
      </c>
      <c r="O17" s="441">
        <f>IF('ชื่อ-คะแนน'!C15="","",IF('ชื่อ-คะแนน'!AN$4="K",'ชื่อ-คะแนน'!AN15,IF('ชื่อ-คะแนน'!AN$4="P","0",IF('ชื่อ-คะแนน'!AN$4="A","0","0")))+IF('ชื่อ-คะแนน'!AO$4="K",'ชื่อ-คะแนน'!AO15,IF('ชื่อ-คะแนน'!AO$4="P","0",IF('ชื่อ-คะแนน'!AO$4="A","0","0")))+IF('ชื่อ-คะแนน'!AP$4="K",'ชื่อ-คะแนน'!AP15,IF('ชื่อ-คะแนน'!AP$4="P","0",IF('ชื่อ-คะแนน'!AP$4="A","0","0")))+IF('ชื่อ-คะแนน'!AQ$4="K",'ชื่อ-คะแนน'!AQ15,IF('ชื่อ-คะแนน'!AQ$4="P","0",IF('ชื่อ-คะแนน'!AQ$4="A","0","0")))+IF('ชื่อ-คะแนน'!AR$4="K",'ชื่อ-คะแนน'!AR15,IF('ชื่อ-คะแนน'!AR$4="P","0",IF('ชื่อ-คะแนน'!AR$4="A","0","0")))+IF('ชื่อ-คะแนน'!AS$4="K",'ชื่อ-คะแนน'!AS15,IF('ชื่อ-คะแนน'!AS$4="P","0",IF('ชื่อ-คะแนน'!AS$4="A","0","0"))))</f>
        <v>20</v>
      </c>
      <c r="P17" s="442">
        <f>IF('ชื่อ-คะแนน'!C15="","",IF('ชื่อ-คะแนน'!AN$4="P",'ชื่อ-คะแนน'!AN15,IF('ชื่อ-คะแนน'!AN$4="K","0",IF('ชื่อ-คะแนน'!AN$4="A","0","0")))+IF('ชื่อ-คะแนน'!AO$4="P",'ชื่อ-คะแนน'!AO15,IF('ชื่อ-คะแนน'!AO$4="K","0",IF('ชื่อ-คะแนน'!AO$4="A","0","0")))+IF('ชื่อ-คะแนน'!AP$4="P",'ชื่อ-คะแนน'!AP15,IF('ชื่อ-คะแนน'!AP$4="K","0",IF('ชื่อ-คะแนน'!AP$4="A","0","0")))+IF('ชื่อ-คะแนน'!AQ$4="P",'ชื่อ-คะแนน'!AQ15,IF('ชื่อ-คะแนน'!AQ$4="K","0",IF('ชื่อ-คะแนน'!AQ$4="A","0","0")))+IF('ชื่อ-คะแนน'!AR$4="P",'ชื่อ-คะแนน'!AR15,IF('ชื่อ-คะแนน'!AR$4="K","0",IF('ชื่อ-คะแนน'!AR$4="A","0","0")))+IF('ชื่อ-คะแนน'!AS$4="P",'ชื่อ-คะแนน'!AS15,IF('ชื่อ-คะแนน'!AS$4="K","0",IF('ชื่อ-คะแนน'!AS$4="A","0","0"))))</f>
        <v>0</v>
      </c>
      <c r="Q17" s="443">
        <f>IF('ชื่อ-คะแนน'!C15="","",IF('ชื่อ-คะแนน'!AN$4="A",'ชื่อ-คะแนน'!AN15,IF('ชื่อ-คะแนน'!AN$4="P","0",IF('ชื่อ-คะแนน'!AN$4="K","0","0")))+IF('ชื่อ-คะแนน'!AO$4="A",'ชื่อ-คะแนน'!AO15,IF('ชื่อ-คะแนน'!AO$4="P","0",IF('ชื่อ-คะแนน'!AO$4="K","0","0")))+IF('ชื่อ-คะแนน'!AP$4="A",'ชื่อ-คะแนน'!AP15,IF('ชื่อ-คะแนน'!AP$4="P","0",IF('ชื่อ-คะแนน'!AP$4="K","0","0")))+IF('ชื่อ-คะแนน'!AQ$4="A",'ชื่อ-คะแนน'!AQ15,IF('ชื่อ-คะแนน'!AQ$4="P","0",IF('ชื่อ-คะแนน'!AQ$4="K","0","0")))+IF('ชื่อ-คะแนน'!AR$4="A",'ชื่อ-คะแนน'!AR15,IF('ชื่อ-คะแนน'!AR$4="P","0",IF('ชื่อ-คะแนน'!AR$4="K","0","0")))+IF('ชื่อ-คะแนน'!AS$4="A",'ชื่อ-คะแนน'!AS15,IF('ชื่อ-คะแนน'!AS$4="P","0",IF('ชื่อ-คะแนน'!AS$4="K","0","0"))))</f>
        <v>0</v>
      </c>
      <c r="R17" s="1058">
        <f>IF('ชื่อ-คะแนน'!C15="","",IF('ชื่อ-คะแนน'!BA$4="K",'ชื่อ-คะแนน'!BA15,IF('ชื่อ-คะแนน'!BA$4="P","0",IF('ชื่อ-คะแนน'!BA$4="A","0","0")))+IF('ชื่อ-คะแนน'!BB$4="K",'ชื่อ-คะแนน'!BB15,IF('ชื่อ-คะแนน'!BB$4="P","0",IF('ชื่อ-คะแนน'!BB$4="A","0","0")))+IF('ชื่อ-คะแนน'!BC$4="K",'ชื่อ-คะแนน'!BC15,IF('ชื่อ-คะแนน'!BC$4="P","0",IF('ชื่อ-คะแนน'!BC$4="A","0","0")))+IF('ชื่อ-คะแนน'!BD$4="K",'ชื่อ-คะแนน'!BD15,IF('ชื่อ-คะแนน'!BD$4="P","0",IF('ชื่อ-คะแนน'!BD$4="A","0","0")))+IF('ชื่อ-คะแนน'!BE$4="K",'ชื่อ-คะแนน'!BE15,IF('ชื่อ-คะแนน'!BE$4="P","0",IF('ชื่อ-คะแนน'!BE$4="A","0","0")))+IF('ชื่อ-คะแนน'!BF$4="K",'ชื่อ-คะแนน'!BF15,IF('ชื่อ-คะแนน'!BF$4="P","0",IF('ชื่อ-คะแนน'!BF$4="A","0","0")))+IF('ชื่อ-คะแนน'!BG$4="K",'ชื่อ-คะแนน'!BG15,IF('ชื่อ-คะแนน'!BG$4="P","0",IF('ชื่อ-คะแนน'!BG$4="A","0","0")))+IF('ชื่อ-คะแนน'!BH$4="K",'ชื่อ-คะแนน'!BH15,IF('ชื่อ-คะแนน'!BH$4="P","0",IF('ชื่อ-คะแนน'!BH$4="A","0","0"))))</f>
        <v>0</v>
      </c>
      <c r="S17" s="1059">
        <f>IF('ชื่อ-คะแนน'!C15="","",IF('ชื่อ-คะแนน'!BA$4="P",'ชื่อ-คะแนน'!BA15,IF('ชื่อ-คะแนน'!BA$4="K","0",IF('ชื่อ-คะแนน'!BA$4="A","0","0")))+IF('ชื่อ-คะแนน'!BB$4="P",'ชื่อ-คะแนน'!BB15,IF('ชื่อ-คะแนน'!BB$4="K","0",IF('ชื่อ-คะแนน'!BB$4="A","0","0")))+IF('ชื่อ-คะแนน'!BC$4="P",'ชื่อ-คะแนน'!BC15,IF('ชื่อ-คะแนน'!BC$4="K","0",IF('ชื่อ-คะแนน'!BC$4="A","0","0")))+IF('ชื่อ-คะแนน'!BD$4="P",'ชื่อ-คะแนน'!BD15,IF('ชื่อ-คะแนน'!BD$4="K","0",IF('ชื่อ-คะแนน'!BD$4="A","0","0")))+IF('ชื่อ-คะแนน'!BE$4="P",'ชื่อ-คะแนน'!BE15,IF('ชื่อ-คะแนน'!BE$4="K","0",IF('ชื่อ-คะแนน'!BE$4="A","0","0")))+IF('ชื่อ-คะแนน'!BF$4="P",'ชื่อ-คะแนน'!BF15,IF('ชื่อ-คะแนน'!BF$4="K","0",IF('ชื่อ-คะแนน'!BF$4="A","0","0")))+IF('ชื่อ-คะแนน'!BG$4="P",'ชื่อ-คะแนน'!BG15,IF('ชื่อ-คะแนน'!BG$4="K","0",IF('ชื่อ-คะแนน'!BG$4="A","0","0")))+IF('ชื่อ-คะแนน'!BH$4="P",'ชื่อ-คะแนน'!BH15,IF('ชื่อ-คะแนน'!BH$4="K","0",IF('ชื่อ-คะแนน'!BH$4="A","0","0"))))</f>
        <v>0</v>
      </c>
      <c r="T17" s="1072">
        <f>IF('ชื่อ-คะแนน'!C15="","",IF('ชื่อ-คะแนน'!BA$4="A",'ชื่อ-คะแนน'!BA15,IF('ชื่อ-คะแนน'!BA$4="P","0",IF('ชื่อ-คะแนน'!BA$4="K","0","0")))+IF('ชื่อ-คะแนน'!BB$4="A",'ชื่อ-คะแนน'!BB15,IF('ชื่อ-คะแนน'!BB$4="P","0",IF('ชื่อ-คะแนน'!BB$4="K","0","0")))+IF('ชื่อ-คะแนน'!BC$4="A",'ชื่อ-คะแนน'!BC15,IF('ชื่อ-คะแนน'!BC$4="P","0",IF('ชื่อ-คะแนน'!BC$4="K","0","0")))+IF('ชื่อ-คะแนน'!BD$4="A",'ชื่อ-คะแนน'!BD15,IF('ชื่อ-คะแนน'!BD$4="P","0",IF('ชื่อ-คะแนน'!BD$4="K","0","0")))+IF('ชื่อ-คะแนน'!BE$4="A",'ชื่อ-คะแนน'!BE15,IF('ชื่อ-คะแนน'!BE$4="P","0",IF('ชื่อ-คะแนน'!BE$4="K","0","0")))+IF('ชื่อ-คะแนน'!BF$4="A",'ชื่อ-คะแนน'!BF15,IF('ชื่อ-คะแนน'!BF$4="P","0",IF('ชื่อ-คะแนน'!BF$4="K","0","0")))+IF('ชื่อ-คะแนน'!BG$4="A",'ชื่อ-คะแนน'!BG15,IF('ชื่อ-คะแนน'!BG$4="P","0",IF('ชื่อ-คะแนน'!BG$4="K","0","0")))+IF('ชื่อ-คะแนน'!BH$4="A",'ชื่อ-คะแนน'!BH15,IF('ชื่อ-คะแนน'!BH$4="P","0",IF('ชื่อ-คะแนน'!BH$4="K","0","0"))))</f>
        <v>0</v>
      </c>
      <c r="U17" s="1060">
        <f>IF('ชื่อ-คะแนน'!C15="","",IF('ชื่อ-คะแนน'!BK$4="K",'ชื่อ-คะแนน'!BK15,IF('ชื่อ-คะแนน'!BK$4="P","0",IF('ชื่อ-คะแนน'!BK$4="A","0","0")))+IF('ชื่อ-คะแนน'!BL$4="K",'ชื่อ-คะแนน'!BL15,IF('ชื่อ-คะแนน'!BL$4="P","0",IF('ชื่อ-คะแนน'!BL$4="A","0","0")))+IF('ชื่อ-คะแนน'!BM$4="K",'ชื่อ-คะแนน'!BM15,IF('ชื่อ-คะแนน'!BM$4="P","0",IF('ชื่อ-คะแนน'!BM$4="A","0","0")))+IF('ชื่อ-คะแนน'!BN$4="K",'ชื่อ-คะแนน'!BN15,IF('ชื่อ-คะแนน'!BN$4="P","0",IF('ชื่อ-คะแนน'!BN$4="A","0","0")))+IF('ชื่อ-คะแนน'!BO$4="K",'ชื่อ-คะแนน'!BO15,IF('ชื่อ-คะแนน'!BO$4="P","0",IF('ชื่อ-คะแนน'!BO$4="A","0","0")))+IF('ชื่อ-คะแนน'!BP$4="K",'ชื่อ-คะแนน'!BP15,IF('ชื่อ-คะแนน'!BP$4="P","0",IF('ชื่อ-คะแนน'!BP$4="A","0","0"))))</f>
        <v>0</v>
      </c>
      <c r="V17" s="1061">
        <f>IF('ชื่อ-คะแนน'!C15="","",IF('ชื่อ-คะแนน'!BK$4="P",'ชื่อ-คะแนน'!BK15,IF('ชื่อ-คะแนน'!BK$4="K","0",IF('ชื่อ-คะแนน'!BK$4="A","0","0")))+IF('ชื่อ-คะแนน'!BL$4="P",'ชื่อ-คะแนน'!BL15,IF('ชื่อ-คะแนน'!BL$4="K","0",IF('ชื่อ-คะแนน'!BL$4="A","0","0")))+IF('ชื่อ-คะแนน'!BM$4="P",'ชื่อ-คะแนน'!BM15,IF('ชื่อ-คะแนน'!BM$4="K","0",IF('ชื่อ-คะแนน'!BM$4="A","0","0")))+IF('ชื่อ-คะแนน'!BN$4="P",'ชื่อ-คะแนน'!BN15,IF('ชื่อ-คะแนน'!BN$4="K","0",IF('ชื่อ-คะแนน'!BN$4="A","0","0")))+IF('ชื่อ-คะแนน'!BO$4="P",'ชื่อ-คะแนน'!BO15,IF('ชื่อ-คะแนน'!BO$4="K","0",IF('ชื่อ-คะแนน'!BO$4="A","0","0")))+IF('ชื่อ-คะแนน'!BP$4="P",'ชื่อ-คะแนน'!BP15,IF('ชื่อ-คะแนน'!BP$4="K","0",IF('ชื่อ-คะแนน'!BP$4="A","0","0"))))</f>
        <v>0</v>
      </c>
      <c r="W17" s="1062">
        <f>IF('ชื่อ-คะแนน'!C15="","",IF('ชื่อ-คะแนน'!BK$4="A",'ชื่อ-คะแนน'!BK15,IF('ชื่อ-คะแนน'!BK$4="P","0",IF('ชื่อ-คะแนน'!BK$4="K","0","0")))+IF('ชื่อ-คะแนน'!BL$4="A",'ชื่อ-คะแนน'!BL15,IF('ชื่อ-คะแนน'!BL$4="P","0",IF('ชื่อ-คะแนน'!BL$4="K","0","0")))+IF('ชื่อ-คะแนน'!BM$4="A",'ชื่อ-คะแนน'!BM15,IF('ชื่อ-คะแนน'!BM$4="P","0",IF('ชื่อ-คะแนน'!BM$4="K","0","0")))+IF('ชื่อ-คะแนน'!BN$4="A",'ชื่อ-คะแนน'!BN15,IF('ชื่อ-คะแนน'!BN$4="P","0",IF('ชื่อ-คะแนน'!BN$4="K","0","0")))+IF('ชื่อ-คะแนน'!BO$4="A",'ชื่อ-คะแนน'!BO15,IF('ชื่อ-คะแนน'!BO$4="P","0",IF('ชื่อ-คะแนน'!BO$4="K","0","0")))+IF('ชื่อ-คะแนน'!BP$4="A",'ชื่อ-คะแนน'!BP15,IF('ชื่อ-คะแนน'!BP$4="P","0",IF('ชื่อ-คะแนน'!BP$4="K","0","0"))))</f>
        <v>0</v>
      </c>
      <c r="X17" s="1058">
        <f>IF('ชื่อ-คะแนน'!C15="","",IF('ชื่อ-คะแนน'!BU$4="K",'ชื่อ-คะแนน'!BU15,IF('ชื่อ-คะแนน'!BU$4="P","0",IF('ชื่อ-คะแนน'!BU$4="A","0","0")))+IF('ชื่อ-คะแนน'!BV$4="K",'ชื่อ-คะแนน'!BV15,IF('ชื่อ-คะแนน'!BV$4="P","0",IF('ชื่อ-คะแนน'!BV$4="A","0","0")))+IF('ชื่อ-คะแนน'!BW$4="K",'ชื่อ-คะแนน'!BW15,IF('ชื่อ-คะแนน'!BW$4="P","0",IF('ชื่อ-คะแนน'!BW$4="A","0","0")))+IF('ชื่อ-คะแนน'!BX$4="K",'ชื่อ-คะแนน'!BX15,IF('ชื่อ-คะแนน'!BX$4="P","0",IF('ชื่อ-คะแนน'!BX$4="A","0","0")))+IF('ชื่อ-คะแนน'!BY$4="K",'ชื่อ-คะแนน'!BY15,IF('ชื่อ-คะแนน'!BY$4="P","0",IF('ชื่อ-คะแนน'!BY$4="A","0","0")))+IF('ชื่อ-คะแนน'!BZ$4="K",'ชื่อ-คะแนน'!BZ15,IF('ชื่อ-คะแนน'!BZ$4="P","0",IF('ชื่อ-คะแนน'!BZ$4="A","0","0")))+IF('ชื่อ-คะแนน'!CA$4="K",'ชื่อ-คะแนน'!CA15,IF('ชื่อ-คะแนน'!CA$4="P","0",IF('ชื่อ-คะแนน'!CA$4="A","0","0")))+IF('ชื่อ-คะแนน'!CB$4="K",'ชื่อ-คะแนน'!CB15,IF('ชื่อ-คะแนน'!CB$4="P","0",IF('ชื่อ-คะแนน'!CB$4="A","0","0"))))</f>
        <v>0</v>
      </c>
      <c r="Y17" s="1059">
        <f>IF('ชื่อ-คะแนน'!C15="","",IF('ชื่อ-คะแนน'!BU$4="P",'ชื่อ-คะแนน'!BU15,IF('ชื่อ-คะแนน'!BU$4="K","0",IF('ชื่อ-คะแนน'!BU$4="A","0","0")))+IF('ชื่อ-คะแนน'!BV$4="P",'ชื่อ-คะแนน'!BV15,IF('ชื่อ-คะแนน'!BV$4="K","0",IF('ชื่อ-คะแนน'!BV$4="A","0","0")))+IF('ชื่อ-คะแนน'!BW$4="P",'ชื่อ-คะแนน'!BW15,IF('ชื่อ-คะแนน'!BW$4="K","0",IF('ชื่อ-คะแนน'!BW$4="A","0","0")))+IF('ชื่อ-คะแนน'!BX$4="P",'ชื่อ-คะแนน'!BX15,IF('ชื่อ-คะแนน'!BX$4="K","0",IF('ชื่อ-คะแนน'!BX$4="A","0","0")))+IF('ชื่อ-คะแนน'!BY$4="P",'ชื่อ-คะแนน'!BY15,IF('ชื่อ-คะแนน'!BY$4="K","0",IF('ชื่อ-คะแนน'!BY$4="A","0","0")))+IF('ชื่อ-คะแนน'!BZ$4="P",'ชื่อ-คะแนน'!BZ15,IF('ชื่อ-คะแนน'!BZ$4="K","0",IF('ชื่อ-คะแนน'!BZ$4="A","0","0")))+IF('ชื่อ-คะแนน'!CA$4="P",'ชื่อ-คะแนน'!CA15,IF('ชื่อ-คะแนน'!CA$4="K","0",IF('ชื่อ-คะแนน'!CA$4="A","0","0")))+IF('ชื่อ-คะแนน'!CB$4="P",'ชื่อ-คะแนน'!CB15,IF('ชื่อ-คะแนน'!CB$4="K","0",IF('ชื่อ-คะแนน'!CB$4="A","0","0"))))</f>
        <v>0</v>
      </c>
      <c r="Z17" s="1072">
        <f>IF('ชื่อ-คะแนน'!C15="","",IF('ชื่อ-คะแนน'!BU$4="A",'ชื่อ-คะแนน'!BU15,IF('ชื่อ-คะแนน'!BU$4="P","0",IF('ชื่อ-คะแนน'!BU$4="K","0","0")))+IF('ชื่อ-คะแนน'!BV$4="A",'ชื่อ-คะแนน'!BV15,IF('ชื่อ-คะแนน'!BV$4="P","0",IF('ชื่อ-คะแนน'!BV$4="K","0","0")))+IF('ชื่อ-คะแนน'!BW$4="A",'ชื่อ-คะแนน'!BW15,IF('ชื่อ-คะแนน'!BW$4="P","0",IF('ชื่อ-คะแนน'!BW$4="K","0","0")))+IF('ชื่อ-คะแนน'!BX$4="A",'ชื่อ-คะแนน'!BX15,IF('ชื่อ-คะแนน'!BX$4="P","0",IF('ชื่อ-คะแนน'!BX$4="K","0","0")))+IF('ชื่อ-คะแนน'!BY$4="A",'ชื่อ-คะแนน'!BY15,IF('ชื่อ-คะแนน'!BY$4="P","0",IF('ชื่อ-คะแนน'!BY$4="K","0","0")))+IF('ชื่อ-คะแนน'!BZ$4="A",'ชื่อ-คะแนน'!BZ15,IF('ชื่อ-คะแนน'!BZ$4="P","0",IF('ชื่อ-คะแนน'!BZ$4="K","0","0")))+IF('ชื่อ-คะแนน'!CA$4="A",'ชื่อ-คะแนน'!CA15,IF('ชื่อ-คะแนน'!CA$4="P","0",IF('ชื่อ-คะแนน'!CA$4="K","0","0")))+IF('ชื่อ-คะแนน'!CB$4="A",'ชื่อ-คะแนน'!CB15,IF('ชื่อ-คะแนน'!CB$4="P","0",IF('ชื่อ-คะแนน'!CB$4="K","0","0"))))</f>
        <v>0</v>
      </c>
      <c r="AA17" s="1060">
        <f>IF('ชื่อ-คะแนน'!CF$4="K",'ชื่อ-คะแนน'!CF15,IF('ชื่อ-คะแนน'!CF$4="P","0",IF('ชื่อ-คะแนน'!CF$4="A","0","0")))+IF('ชื่อ-คะแนน'!CG$4="K",'ชื่อ-คะแนน'!CG15,IF('ชื่อ-คะแนน'!CG$4="P","0",IF('ชื่อ-คะแนน'!CG$4="A","0","0")))+IF('ชื่อ-คะแนน'!CH$4="K",'ชื่อ-คะแนน'!CH15,IF('ชื่อ-คะแนน'!CH$4="P","0",IF('ชื่อ-คะแนน'!CH$4="A","0","0")))</f>
        <v>0</v>
      </c>
      <c r="AB17" s="1061">
        <f>IF('ชื่อ-คะแนน'!CF$4="P",'ชื่อ-คะแนน'!CF15,IF('ชื่อ-คะแนน'!CF$4="K","0",IF('ชื่อ-คะแนน'!CF$4="A","0","0")))+IF('ชื่อ-คะแนน'!CG$4="P",'ชื่อ-คะแนน'!CG15,IF('ชื่อ-คะแนน'!CG$4="K","0",IF('ชื่อ-คะแนน'!CG$4="A","0","0")))+IF('ชื่อ-คะแนน'!CH$4="P",'ชื่อ-คะแนน'!CH15,IF('ชื่อ-คะแนน'!CH$4="K","0",IF('ชื่อ-คะแนน'!CH$4="A","0","0")))</f>
        <v>0</v>
      </c>
      <c r="AC17" s="1062">
        <f>IF('ชื่อ-คะแนน'!CF$4="A",'ชื่อ-คะแนน'!CF15,IF('ชื่อ-คะแนน'!CF$4="P","0",IF('ชื่อ-คะแนน'!CF$4="K","0","0")))+IF('ชื่อ-คะแนน'!CG$4="A",'ชื่อ-คะแนน'!CG15,IF('ชื่อ-คะแนน'!CG$4="P","0",IF('ชื่อ-คะแนน'!CG$4="K","0","0")))+IF('ชื่อ-คะแนน'!CH$4="A",'ชื่อ-คะแนน'!CH15,IF('ชื่อ-คะแนน'!CH$4="P","0",IF('ชื่อ-คะแนน'!CH$4="K","0","0")))</f>
        <v>0</v>
      </c>
      <c r="AD17" s="1073">
        <f>IF('ชื่อ-คะแนน'!C15="","",IF(E17="พัก","--",IF(E17="ออก","--",IF(E17="ย้าย","--",(F17+I17+L17+O17+R17+U17+X17+AA17)/2))))</f>
        <v>10</v>
      </c>
      <c r="AE17" s="1063">
        <f>IF('ชื่อ-คะแนน'!C15="","",IF(E17="พัก","--",IF(E17="ออก","--",IF(E17="ย้าย","--",(G17+J17+M17+P17+S17+V17+Y17+AB17)/2))))</f>
        <v>0</v>
      </c>
      <c r="AF17" s="1064">
        <f>IF('ชื่อ-คะแนน'!C15="","",IF(E17="พัก","--",IF(E17="ออก","--",IF(E17="ย้าย","--",(H17+K17+N17+Q17+T17+W17+Z17+AC17)/2))))</f>
        <v>0</v>
      </c>
      <c r="AG17" s="305"/>
    </row>
    <row r="18" spans="1:33" s="5" customFormat="1" ht="18" customHeight="1" x14ac:dyDescent="0.5">
      <c r="A18" s="281"/>
      <c r="B18" s="239">
        <f>'ชื่อ-คะแนน'!A16</f>
        <v>11</v>
      </c>
      <c r="C18" s="420" t="str">
        <f>'ชื่อ-คะแนน'!B16</f>
        <v>12814</v>
      </c>
      <c r="D18" s="325" t="str">
        <f>'ชื่อ-คะแนน'!DB16</f>
        <v>เด็กชาย วุฒิกร  สิทธิกัน</v>
      </c>
      <c r="E18" s="422" t="str">
        <f>'ชื่อ-คะแนน'!D16</f>
        <v>เรียน</v>
      </c>
      <c r="F18" s="423">
        <f>IF('ชื่อ-คะแนน'!C16="","",IF('ชื่อ-คะแนน'!H$4="K",'ชื่อ-คะแนน'!H16,IF('ชื่อ-คะแนน'!H$4="P","0",IF('ชื่อ-คะแนน'!H$4="A","0","0")))+IF('ชื่อ-คะแนน'!I$4="K",'ชื่อ-คะแนน'!I16,IF('ชื่อ-คะแนน'!I$4="P","0",IF('ชื่อ-คะแนน'!I$4="A","0","0")))+IF('ชื่อ-คะแนน'!J$4="K",'ชื่อ-คะแนน'!J16,IF('ชื่อ-คะแนน'!J$4="P","0",IF('ชื่อ-คะแนน'!J$4="A","0","0")))+IF('ชื่อ-คะแนน'!K$4="K",'ชื่อ-คะแนน'!K16,IF('ชื่อ-คะแนน'!K$4="P","0",IF('ชื่อ-คะแนน'!K$4="A","0","0")))+IF('ชื่อ-คะแนน'!L$4="K",'ชื่อ-คะแนน'!L16,IF('ชื่อ-คะแนน'!L$4="P","0",IF('ชื่อ-คะแนน'!L$4="A","0","0")))+IF('ชื่อ-คะแนน'!M$4="K",'ชื่อ-คะแนน'!M16,IF('ชื่อ-คะแนน'!M$4="P","0",IF('ชื่อ-คะแนน'!M$4="A","0","0")))+IF('ชื่อ-คะแนน'!N$4="K",'ชื่อ-คะแนน'!N16,IF('ชื่อ-คะแนน'!N$4="P","0",IF('ชื่อ-คะแนน'!N$4="A","0","0")))+IF('ชื่อ-คะแนน'!O$4="K",'ชื่อ-คะแนน'!O16,IF('ชื่อ-คะแนน'!O$4="P","0",IF('ชื่อ-คะแนน'!O$4="A","0","0")))+IF('ชื่อ-คะแนน'!P$4="K",'ชื่อ-คะแนน'!P16,IF('ชื่อ-คะแนน'!P$4="P","0",IF('ชื่อ-คะแนน'!P$4="A","0","0"))))</f>
        <v>0</v>
      </c>
      <c r="G18" s="424">
        <f>IF('ชื่อ-คะแนน'!C16="","",IF('ชื่อ-คะแนน'!H$4="P",'ชื่อ-คะแนน'!H16,IF('ชื่อ-คะแนน'!H$4="K","0",IF('ชื่อ-คะแนน'!H$4="A","0","0")))+IF('ชื่อ-คะแนน'!I$4="P",'ชื่อ-คะแนน'!I16,IF('ชื่อ-คะแนน'!I$4="K","0",IF('ชื่อ-คะแนน'!I$4="A","0","0")))+IF('ชื่อ-คะแนน'!J$4="P",'ชื่อ-คะแนน'!J16,IF('ชื่อ-คะแนน'!J$4="K","0",IF('ชื่อ-คะแนน'!J$4="A","0","0")))+IF('ชื่อ-คะแนน'!K$4="P",'ชื่อ-คะแนน'!K16,IF('ชื่อ-คะแนน'!K$4="K","0",IF('ชื่อ-คะแนน'!K$4="A","0","0")))+IF('ชื่อ-คะแนน'!L$4="P",'ชื่อ-คะแนน'!L16,IF('ชื่อ-คะแนน'!L$4="K","0",IF('ชื่อ-คะแนน'!L$4="A","0","0")))+IF('ชื่อ-คะแนน'!M$4="P",'ชื่อ-คะแนน'!M16,IF('ชื่อ-คะแนน'!M$4="K","0",IF('ชื่อ-คะแนน'!M$4="A","0","0")))+IF('ชื่อ-คะแนน'!N$4="P",'ชื่อ-คะแนน'!N16,IF('ชื่อ-คะแนน'!N$4="K","0",IF('ชื่อ-คะแนน'!N$4="A","0","0")))+IF('ชื่อ-คะแนน'!O$4="P",'ชื่อ-คะแนน'!O16,IF('ชื่อ-คะแนน'!O$4="K","0",IF('ชื่อ-คะแนน'!O$4="A","0","0")))+IF('ชื่อ-คะแนน'!P$4="P",'ชื่อ-คะแนน'!P16,IF('ชื่อ-คะแนน'!P$4="K","0",IF('ชื่อ-คะแนน'!P$4="A","0","0"))))</f>
        <v>0</v>
      </c>
      <c r="H18" s="425">
        <f>IF('ชื่อ-คะแนน'!C16="","",IF('ชื่อ-คะแนน'!H$4="A",'ชื่อ-คะแนน'!H16,IF('ชื่อ-คะแนน'!H$4="P","0",IF('ชื่อ-คะแนน'!H$4="K","0","0")))+IF('ชื่อ-คะแนน'!I$4="A",'ชื่อ-คะแนน'!I16,IF('ชื่อ-คะแนน'!I$4="P","0",IF('ชื่อ-คะแนน'!I$4="K","0","0")))+IF('ชื่อ-คะแนน'!J$4="A",'ชื่อ-คะแนน'!J16,IF('ชื่อ-คะแนน'!J$4="P","0",IF('ชื่อ-คะแนน'!J$4="K","0","0")))+IF('ชื่อ-คะแนน'!K$4="A",'ชื่อ-คะแนน'!K16,IF('ชื่อ-คะแนน'!K$4="P","0",IF('ชื่อ-คะแนน'!K$4="K","0","0")))+IF('ชื่อ-คะแนน'!L$4="A",'ชื่อ-คะแนน'!L16,IF('ชื่อ-คะแนน'!L$4="P","0",IF('ชื่อ-คะแนน'!L$4="K","0","0")))+IF('ชื่อ-คะแนน'!M$4="A",'ชื่อ-คะแนน'!M16,IF('ชื่อ-คะแนน'!M$4="P","0",IF('ชื่อ-คะแนน'!M$4="K","0","0")))+IF('ชื่อ-คะแนน'!N$4="A",'ชื่อ-คะแนน'!N16,IF('ชื่อ-คะแนน'!N$4="P","0",IF('ชื่อ-คะแนน'!N$4="K","0","0")))+IF('ชื่อ-คะแนน'!O$4="A",'ชื่อ-คะแนน'!O16,IF('ชื่อ-คะแนน'!O$4="P","0",IF('ชื่อ-คะแนน'!O$4="K","0","0")))+IF('ชื่อ-คะแนน'!P$4="A",'ชื่อ-คะแนน'!P16,IF('ชื่อ-คะแนน'!P$4="P","0",IF('ชื่อ-คะแนน'!P$4="K","0","0"))))</f>
        <v>0</v>
      </c>
      <c r="I18" s="426">
        <f>IF('ชื่อ-คะแนน'!C16="","",IF('ชื่อ-คะแนน'!S$4="K",'ชื่อ-คะแนน'!S16,IF('ชื่อ-คะแนน'!S$4="P","0",IF('ชื่อ-คะแนน'!S$4="A","0","0")))+IF('ชื่อ-คะแนน'!T$4="K",'ชื่อ-คะแนน'!T16,IF('ชื่อ-คะแนน'!T$4="P","0",IF('ชื่อ-คะแนน'!T$4="A","0","0")))+IF('ชื่อ-คะแนน'!U$4="K",'ชื่อ-คะแนน'!U16,IF('ชื่อ-คะแนน'!U$4="P","0",IF('ชื่อ-คะแนน'!U$4="A","0","0")))+IF('ชื่อ-คะแนน'!V$4="K",'ชื่อ-คะแนน'!V16,IF('ชื่อ-คะแนน'!V$4="P","0",IF('ชื่อ-คะแนน'!V$4="A","0","0")))+IF('ชื่อ-คะแนน'!W$4="K",'ชื่อ-คะแนน'!W16,IF('ชื่อ-คะแนน'!W$4="P","0",IF('ชื่อ-คะแนน'!W$4="A","0","0")))+IF('ชื่อ-คะแนน'!X$4="K",'ชื่อ-คะแนน'!X16,IF('ชื่อ-คะแนน'!X$4="P","0",IF('ชื่อ-คะแนน'!X$4="A","0","0"))))</f>
        <v>0</v>
      </c>
      <c r="J18" s="427">
        <f>IF('ชื่อ-คะแนน'!C16="","",IF('ชื่อ-คะแนน'!S$4="P",'ชื่อ-คะแนน'!S16,IF('ชื่อ-คะแนน'!S$4="K","0",IF('ชื่อ-คะแนน'!S$4="A","0","0")))+IF('ชื่อ-คะแนน'!T$4="P",'ชื่อ-คะแนน'!T16,IF('ชื่อ-คะแนน'!T$4="K","0",IF('ชื่อ-คะแนน'!T$4="A","0","0")))+IF('ชื่อ-คะแนน'!U$4="P",'ชื่อ-คะแนน'!U16,IF('ชื่อ-คะแนน'!U$4="K","0",IF('ชื่อ-คะแนน'!U$4="A","0","0")))+IF('ชื่อ-คะแนน'!V$4="P",'ชื่อ-คะแนน'!V16,IF('ชื่อ-คะแนน'!V$4="K","0",IF('ชื่อ-คะแนน'!V$4="A","0","0")))+IF('ชื่อ-คะแนน'!W$4="P",'ชื่อ-คะแนน'!W16,IF('ชื่อ-คะแนน'!W$4="K","0",IF('ชื่อ-คะแนน'!W$4="A","0","0")))+IF('ชื่อ-คะแนน'!X$4="P",'ชื่อ-คะแนน'!X16,IF('ชื่อ-คะแนน'!X$4="K","0",IF('ชื่อ-คะแนน'!X$4="A","0","0"))))</f>
        <v>0</v>
      </c>
      <c r="K18" s="428">
        <f>IF('ชื่อ-คะแนน'!C16="","",IF('ชื่อ-คะแนน'!S$4="A",'ชื่อ-คะแนน'!S16,IF('ชื่อ-คะแนน'!S$4="P","0",IF('ชื่อ-คะแนน'!S$4="K","0","0")))+IF('ชื่อ-คะแนน'!T$4="A",'ชื่อ-คะแนน'!T16,IF('ชื่อ-คะแนน'!T$4="P","0",IF('ชื่อ-คะแนน'!T$4="K","0","0")))+IF('ชื่อ-คะแนน'!U$4="A",'ชื่อ-คะแนน'!U16,IF('ชื่อ-คะแนน'!U$4="P","0",IF('ชื่อ-คะแนน'!U$4="K","0","0")))+IF('ชื่อ-คะแนน'!V$4="A",'ชื่อ-คะแนน'!V16,IF('ชื่อ-คะแนน'!V$4="P","0",IF('ชื่อ-คะแนน'!V$4="K","0","0")))+IF('ชื่อ-คะแนน'!W$4="A",'ชื่อ-คะแนน'!W16,IF('ชื่อ-คะแนน'!W$4="P","0",IF('ชื่อ-คะแนน'!W$4="K","0","0")))+IF('ชื่อ-คะแนน'!X$4="A",'ชื่อ-คะแนน'!X16,IF('ชื่อ-คะแนน'!X$4="P","0",IF('ชื่อ-คะแนน'!X$4="K","0","0"))))</f>
        <v>0</v>
      </c>
      <c r="L18" s="423">
        <f>IF('ชื่อ-คะแนน'!C16="","",IF('ชื่อ-คะแนน'!AC$4="K",'ชื่อ-คะแนน'!AC16,IF('ชื่อ-คะแนน'!AC$4="P","0",IF('ชื่อ-คะแนน'!AC$4="A","0","0")))+IF('ชื่อ-คะแนน'!AD$4="K",'ชื่อ-คะแนน'!AD16,IF('ชื่อ-คะแนน'!AD$4="P","0",IF('ชื่อ-คะแนน'!AD$4="A","0","0")))+IF('ชื่อ-คะแนน'!AE$4="K",'ชื่อ-คะแนน'!AE16,IF('ชื่อ-คะแนน'!AE$4="P","0",IF('ชื่อ-คะแนน'!AE$4="A","0","0")))+IF('ชื่อ-คะแนน'!AF$4="K",'ชื่อ-คะแนน'!AF16,IF('ชื่อ-คะแนน'!AF$4="P","0",IF('ชื่อ-คะแนน'!AF$4="A","0","0")))+IF('ชื่อ-คะแนน'!AG$4="K",'ชื่อ-คะแนน'!AG16,IF('ชื่อ-คะแนน'!AG$4="P","0",IF('ชื่อ-คะแนน'!AG$4="A","0","0")))+IF('ชื่อ-คะแนน'!AH$4="K",'ชื่อ-คะแนน'!AH16,IF('ชื่อ-คะแนน'!AH$4="P","0",IF('ชื่อ-คะแนน'!AH$4="A","0","0")))+IF('ชื่อ-คะแนน'!AI$4="K",'ชื่อ-คะแนน'!AI16,IF('ชื่อ-คะแนน'!AI$4="P","0",IF('ชื่อ-คะแนน'!AI$4="A","0","0")))+IF('ชื่อ-คะแนน'!AJ$4="K",'ชื่อ-คะแนน'!AJ16,IF('ชื่อ-คะแนน'!AJ$4="P","0",IF('ชื่อ-คะแนน'!AJ$4="A","0","0")))+IF('ชื่อ-คะแนน'!AK$4="K",'ชื่อ-คะแนน'!AK16,IF('ชื่อ-คะแนน'!AK$4="P","0",IF('ชื่อ-คะแนน'!AK$4="A","0","0"))))</f>
        <v>0</v>
      </c>
      <c r="M18" s="424">
        <f>IF('ชื่อ-คะแนน'!C16="","",IF('ชื่อ-คะแนน'!AC$4="P",'ชื่อ-คะแนน'!AC16,IF('ชื่อ-คะแนน'!AC$4="K","0",IF('ชื่อ-คะแนน'!AC$4="A","0","0")))+IF('ชื่อ-คะแนน'!AD$4="P",'ชื่อ-คะแนน'!AD16,IF('ชื่อ-คะแนน'!AD$4="K","0",IF('ชื่อ-คะแนน'!AD$4="A","0","0")))+IF('ชื่อ-คะแนน'!AE$4="P",'ชื่อ-คะแนน'!AE16,IF('ชื่อ-คะแนน'!AE$4="K","0",IF('ชื่อ-คะแนน'!AE$4="A","0","0")))+IF('ชื่อ-คะแนน'!AF$4="P",'ชื่อ-คะแนน'!AF16,IF('ชื่อ-คะแนน'!AF$4="K","0",IF('ชื่อ-คะแนน'!AF$4="A","0","0")))+IF('ชื่อ-คะแนน'!AG$4="P",'ชื่อ-คะแนน'!AG16,IF('ชื่อ-คะแนน'!AG$4="K","0",IF('ชื่อ-คะแนน'!AG$4="A","0","0")))+IF('ชื่อ-คะแนน'!AH$4="P",'ชื่อ-คะแนน'!AH16,IF('ชื่อ-คะแนน'!AH$4="K","0",IF('ชื่อ-คะแนน'!AH$4="A","0","0")))+IF('ชื่อ-คะแนน'!AI$4="P",'ชื่อ-คะแนน'!AI16,IF('ชื่อ-คะแนน'!AI$4="K","0",IF('ชื่อ-คะแนน'!AI$4="A","0","0")))+IF('ชื่อ-คะแนน'!AJ$4="P",'ชื่อ-คะแนน'!AJ16,IF('ชื่อ-คะแนน'!AJ$4="K","0",IF('ชื่อ-คะแนน'!AJ$4="A","0","0")))+IF('ชื่อ-คะแนน'!AK$4="P",'ชื่อ-คะแนน'!AK16,IF('ชื่อ-คะแนน'!AK$4="K","0",IF('ชื่อ-คะแนน'!AK$4="A","0","0"))))</f>
        <v>0</v>
      </c>
      <c r="N18" s="425">
        <f>IF('ชื่อ-คะแนน'!C16="","",IF('ชื่อ-คะแนน'!AC$4="A",'ชื่อ-คะแนน'!AC16,IF('ชื่อ-คะแนน'!AC$4="P","0",IF('ชื่อ-คะแนน'!AC$4="K","0","0")))+IF('ชื่อ-คะแนน'!AD$4="A",'ชื่อ-คะแนน'!AD16,IF('ชื่อ-คะแนน'!AD$4="P","0",IF('ชื่อ-คะแนน'!AD$4="K","0","0")))+IF('ชื่อ-คะแนน'!AE$4="A",'ชื่อ-คะแนน'!AE16,IF('ชื่อ-คะแนน'!AE$4="P","0",IF('ชื่อ-คะแนน'!AE$4="K","0","0")))+IF('ชื่อ-คะแนน'!AF$4="A",'ชื่อ-คะแนน'!AF16,IF('ชื่อ-คะแนน'!AF$4="P","0",IF('ชื่อ-คะแนน'!AF$4="K","0","0")))+IF('ชื่อ-คะแนน'!AG$4="A",'ชื่อ-คะแนน'!AG16,IF('ชื่อ-คะแนน'!AG$4="P","0",IF('ชื่อ-คะแนน'!AG$4="K","0","0")))+IF('ชื่อ-คะแนน'!AH$4="A",'ชื่อ-คะแนน'!AH16,IF('ชื่อ-คะแนน'!AH$4="P","0",IF('ชื่อ-คะแนน'!AH$4="K","0","0")))+IF('ชื่อ-คะแนน'!AI$4="A",'ชื่อ-คะแนน'!AI16,IF('ชื่อ-คะแนน'!AI$4="P","0",IF('ชื่อ-คะแนน'!AI$4="K","0","0")))+IF('ชื่อ-คะแนน'!AJ$4="A",'ชื่อ-คะแนน'!AJ16,IF('ชื่อ-คะแนน'!AJ$4="P","0",IF('ชื่อ-คะแนน'!AJ$4="K","0","0")))+IF('ชื่อ-คะแนน'!AK$4="A",'ชื่อ-คะแนน'!AK16,IF('ชื่อ-คะแนน'!AK$4="P","0",IF('ชื่อ-คะแนน'!AK$4="K","0","0"))))</f>
        <v>0</v>
      </c>
      <c r="O18" s="426">
        <f>IF('ชื่อ-คะแนน'!C16="","",IF('ชื่อ-คะแนน'!AN$4="K",'ชื่อ-คะแนน'!AN16,IF('ชื่อ-คะแนน'!AN$4="P","0",IF('ชื่อ-คะแนน'!AN$4="A","0","0")))+IF('ชื่อ-คะแนน'!AO$4="K",'ชื่อ-คะแนน'!AO16,IF('ชื่อ-คะแนน'!AO$4="P","0",IF('ชื่อ-คะแนน'!AO$4="A","0","0")))+IF('ชื่อ-คะแนน'!AP$4="K",'ชื่อ-คะแนน'!AP16,IF('ชื่อ-คะแนน'!AP$4="P","0",IF('ชื่อ-คะแนน'!AP$4="A","0","0")))+IF('ชื่อ-คะแนน'!AQ$4="K",'ชื่อ-คะแนน'!AQ16,IF('ชื่อ-คะแนน'!AQ$4="P","0",IF('ชื่อ-คะแนน'!AQ$4="A","0","0")))+IF('ชื่อ-คะแนน'!AR$4="K",'ชื่อ-คะแนน'!AR16,IF('ชื่อ-คะแนน'!AR$4="P","0",IF('ชื่อ-คะแนน'!AR$4="A","0","0")))+IF('ชื่อ-คะแนน'!AS$4="K",'ชื่อ-คะแนน'!AS16,IF('ชื่อ-คะแนน'!AS$4="P","0",IF('ชื่อ-คะแนน'!AS$4="A","0","0"))))</f>
        <v>0</v>
      </c>
      <c r="P18" s="427">
        <f>IF('ชื่อ-คะแนน'!C16="","",IF('ชื่อ-คะแนน'!AN$4="P",'ชื่อ-คะแนน'!AN16,IF('ชื่อ-คะแนน'!AN$4="K","0",IF('ชื่อ-คะแนน'!AN$4="A","0","0")))+IF('ชื่อ-คะแนน'!AO$4="P",'ชื่อ-คะแนน'!AO16,IF('ชื่อ-คะแนน'!AO$4="K","0",IF('ชื่อ-คะแนน'!AO$4="A","0","0")))+IF('ชื่อ-คะแนน'!AP$4="P",'ชื่อ-คะแนน'!AP16,IF('ชื่อ-คะแนน'!AP$4="K","0",IF('ชื่อ-คะแนน'!AP$4="A","0","0")))+IF('ชื่อ-คะแนน'!AQ$4="P",'ชื่อ-คะแนน'!AQ16,IF('ชื่อ-คะแนน'!AQ$4="K","0",IF('ชื่อ-คะแนน'!AQ$4="A","0","0")))+IF('ชื่อ-คะแนน'!AR$4="P",'ชื่อ-คะแนน'!AR16,IF('ชื่อ-คะแนน'!AR$4="K","0",IF('ชื่อ-คะแนน'!AR$4="A","0","0")))+IF('ชื่อ-คะแนน'!AS$4="P",'ชื่อ-คะแนน'!AS16,IF('ชื่อ-คะแนน'!AS$4="K","0",IF('ชื่อ-คะแนน'!AS$4="A","0","0"))))</f>
        <v>0</v>
      </c>
      <c r="Q18" s="428">
        <f>IF('ชื่อ-คะแนน'!C16="","",IF('ชื่อ-คะแนน'!AN$4="A",'ชื่อ-คะแนน'!AN16,IF('ชื่อ-คะแนน'!AN$4="P","0",IF('ชื่อ-คะแนน'!AN$4="K","0","0")))+IF('ชื่อ-คะแนน'!AO$4="A",'ชื่อ-คะแนน'!AO16,IF('ชื่อ-คะแนน'!AO$4="P","0",IF('ชื่อ-คะแนน'!AO$4="K","0","0")))+IF('ชื่อ-คะแนน'!AP$4="A",'ชื่อ-คะแนน'!AP16,IF('ชื่อ-คะแนน'!AP$4="P","0",IF('ชื่อ-คะแนน'!AP$4="K","0","0")))+IF('ชื่อ-คะแนน'!AQ$4="A",'ชื่อ-คะแนน'!AQ16,IF('ชื่อ-คะแนน'!AQ$4="P","0",IF('ชื่อ-คะแนน'!AQ$4="K","0","0")))+IF('ชื่อ-คะแนน'!AR$4="A",'ชื่อ-คะแนน'!AR16,IF('ชื่อ-คะแนน'!AR$4="P","0",IF('ชื่อ-คะแนน'!AR$4="K","0","0")))+IF('ชื่อ-คะแนน'!AS$4="A",'ชื่อ-คะแนน'!AS16,IF('ชื่อ-คะแนน'!AS$4="P","0",IF('ชื่อ-คะแนน'!AS$4="K","0","0"))))</f>
        <v>0</v>
      </c>
      <c r="R18" s="1045">
        <f>IF('ชื่อ-คะแนน'!C16="","",IF('ชื่อ-คะแนน'!BA$4="K",'ชื่อ-คะแนน'!BA16,IF('ชื่อ-คะแนน'!BA$4="P","0",IF('ชื่อ-คะแนน'!BA$4="A","0","0")))+IF('ชื่อ-คะแนน'!BB$4="K",'ชื่อ-คะแนน'!BB16,IF('ชื่อ-คะแนน'!BB$4="P","0",IF('ชื่อ-คะแนน'!BB$4="A","0","0")))+IF('ชื่อ-คะแนน'!BC$4="K",'ชื่อ-คะแนน'!BC16,IF('ชื่อ-คะแนน'!BC$4="P","0",IF('ชื่อ-คะแนน'!BC$4="A","0","0")))+IF('ชื่อ-คะแนน'!BD$4="K",'ชื่อ-คะแนน'!BD16,IF('ชื่อ-คะแนน'!BD$4="P","0",IF('ชื่อ-คะแนน'!BD$4="A","0","0")))+IF('ชื่อ-คะแนน'!BE$4="K",'ชื่อ-คะแนน'!BE16,IF('ชื่อ-คะแนน'!BE$4="P","0",IF('ชื่อ-คะแนน'!BE$4="A","0","0")))+IF('ชื่อ-คะแนน'!BF$4="K",'ชื่อ-คะแนน'!BF16,IF('ชื่อ-คะแนน'!BF$4="P","0",IF('ชื่อ-คะแนน'!BF$4="A","0","0")))+IF('ชื่อ-คะแนน'!BG$4="K",'ชื่อ-คะแนน'!BG16,IF('ชื่อ-คะแนน'!BG$4="P","0",IF('ชื่อ-คะแนน'!BG$4="A","0","0")))+IF('ชื่อ-คะแนน'!BH$4="K",'ชื่อ-คะแนน'!BH16,IF('ชื่อ-คะแนน'!BH$4="P","0",IF('ชื่อ-คะแนน'!BH$4="A","0","0"))))</f>
        <v>0</v>
      </c>
      <c r="S18" s="1046">
        <f>IF('ชื่อ-คะแนน'!C16="","",IF('ชื่อ-คะแนน'!BA$4="P",'ชื่อ-คะแนน'!BA16,IF('ชื่อ-คะแนน'!BA$4="K","0",IF('ชื่อ-คะแนน'!BA$4="A","0","0")))+IF('ชื่อ-คะแนน'!BB$4="P",'ชื่อ-คะแนน'!BB16,IF('ชื่อ-คะแนน'!BB$4="K","0",IF('ชื่อ-คะแนน'!BB$4="A","0","0")))+IF('ชื่อ-คะแนน'!BC$4="P",'ชื่อ-คะแนน'!BC16,IF('ชื่อ-คะแนน'!BC$4="K","0",IF('ชื่อ-คะแนน'!BC$4="A","0","0")))+IF('ชื่อ-คะแนน'!BD$4="P",'ชื่อ-คะแนน'!BD16,IF('ชื่อ-คะแนน'!BD$4="K","0",IF('ชื่อ-คะแนน'!BD$4="A","0","0")))+IF('ชื่อ-คะแนน'!BE$4="P",'ชื่อ-คะแนน'!BE16,IF('ชื่อ-คะแนน'!BE$4="K","0",IF('ชื่อ-คะแนน'!BE$4="A","0","0")))+IF('ชื่อ-คะแนน'!BF$4="P",'ชื่อ-คะแนน'!BF16,IF('ชื่อ-คะแนน'!BF$4="K","0",IF('ชื่อ-คะแนน'!BF$4="A","0","0")))+IF('ชื่อ-คะแนน'!BG$4="P",'ชื่อ-คะแนน'!BG16,IF('ชื่อ-คะแนน'!BG$4="K","0",IF('ชื่อ-คะแนน'!BG$4="A","0","0")))+IF('ชื่อ-คะแนน'!BH$4="P",'ชื่อ-คะแนน'!BH16,IF('ชื่อ-คะแนน'!BH$4="K","0",IF('ชื่อ-คะแนน'!BH$4="A","0","0"))))</f>
        <v>0</v>
      </c>
      <c r="T18" s="1066">
        <f>IF('ชื่อ-คะแนน'!C16="","",IF('ชื่อ-คะแนน'!BA$4="A",'ชื่อ-คะแนน'!BA16,IF('ชื่อ-คะแนน'!BA$4="P","0",IF('ชื่อ-คะแนน'!BA$4="K","0","0")))+IF('ชื่อ-คะแนน'!BB$4="A",'ชื่อ-คะแนน'!BB16,IF('ชื่อ-คะแนน'!BB$4="P","0",IF('ชื่อ-คะแนน'!BB$4="K","0","0")))+IF('ชื่อ-คะแนน'!BC$4="A",'ชื่อ-คะแนน'!BC16,IF('ชื่อ-คะแนน'!BC$4="P","0",IF('ชื่อ-คะแนน'!BC$4="K","0","0")))+IF('ชื่อ-คะแนน'!BD$4="A",'ชื่อ-คะแนน'!BD16,IF('ชื่อ-คะแนน'!BD$4="P","0",IF('ชื่อ-คะแนน'!BD$4="K","0","0")))+IF('ชื่อ-คะแนน'!BE$4="A",'ชื่อ-คะแนน'!BE16,IF('ชื่อ-คะแนน'!BE$4="P","0",IF('ชื่อ-คะแนน'!BE$4="K","0","0")))+IF('ชื่อ-คะแนน'!BF$4="A",'ชื่อ-คะแนน'!BF16,IF('ชื่อ-คะแนน'!BF$4="P","0",IF('ชื่อ-คะแนน'!BF$4="K","0","0")))+IF('ชื่อ-คะแนน'!BG$4="A",'ชื่อ-คะแนน'!BG16,IF('ชื่อ-คะแนน'!BG$4="P","0",IF('ชื่อ-คะแนน'!BG$4="K","0","0")))+IF('ชื่อ-คะแนน'!BH$4="A",'ชื่อ-คะแนน'!BH16,IF('ชื่อ-คะแนน'!BH$4="P","0",IF('ชื่อ-คะแนน'!BH$4="K","0","0"))))</f>
        <v>0</v>
      </c>
      <c r="U18" s="1047">
        <f>IF('ชื่อ-คะแนน'!C16="","",IF('ชื่อ-คะแนน'!BK$4="K",'ชื่อ-คะแนน'!BK16,IF('ชื่อ-คะแนน'!BK$4="P","0",IF('ชื่อ-คะแนน'!BK$4="A","0","0")))+IF('ชื่อ-คะแนน'!BL$4="K",'ชื่อ-คะแนน'!BL16,IF('ชื่อ-คะแนน'!BL$4="P","0",IF('ชื่อ-คะแนน'!BL$4="A","0","0")))+IF('ชื่อ-คะแนน'!BM$4="K",'ชื่อ-คะแนน'!BM16,IF('ชื่อ-คะแนน'!BM$4="P","0",IF('ชื่อ-คะแนน'!BM$4="A","0","0")))+IF('ชื่อ-คะแนน'!BN$4="K",'ชื่อ-คะแนน'!BN16,IF('ชื่อ-คะแนน'!BN$4="P","0",IF('ชื่อ-คะแนน'!BN$4="A","0","0")))+IF('ชื่อ-คะแนน'!BO$4="K",'ชื่อ-คะแนน'!BO16,IF('ชื่อ-คะแนน'!BO$4="P","0",IF('ชื่อ-คะแนน'!BO$4="A","0","0")))+IF('ชื่อ-คะแนน'!BP$4="K",'ชื่อ-คะแนน'!BP16,IF('ชื่อ-คะแนน'!BP$4="P","0",IF('ชื่อ-คะแนน'!BP$4="A","0","0"))))</f>
        <v>0</v>
      </c>
      <c r="V18" s="1048">
        <f>IF('ชื่อ-คะแนน'!C16="","",IF('ชื่อ-คะแนน'!BK$4="P",'ชื่อ-คะแนน'!BK16,IF('ชื่อ-คะแนน'!BK$4="K","0",IF('ชื่อ-คะแนน'!BK$4="A","0","0")))+IF('ชื่อ-คะแนน'!BL$4="P",'ชื่อ-คะแนน'!BL16,IF('ชื่อ-คะแนน'!BL$4="K","0",IF('ชื่อ-คะแนน'!BL$4="A","0","0")))+IF('ชื่อ-คะแนน'!BM$4="P",'ชื่อ-คะแนน'!BM16,IF('ชื่อ-คะแนน'!BM$4="K","0",IF('ชื่อ-คะแนน'!BM$4="A","0","0")))+IF('ชื่อ-คะแนน'!BN$4="P",'ชื่อ-คะแนน'!BN16,IF('ชื่อ-คะแนน'!BN$4="K","0",IF('ชื่อ-คะแนน'!BN$4="A","0","0")))+IF('ชื่อ-คะแนน'!BO$4="P",'ชื่อ-คะแนน'!BO16,IF('ชื่อ-คะแนน'!BO$4="K","0",IF('ชื่อ-คะแนน'!BO$4="A","0","0")))+IF('ชื่อ-คะแนน'!BP$4="P",'ชื่อ-คะแนน'!BP16,IF('ชื่อ-คะแนน'!BP$4="K","0",IF('ชื่อ-คะแนน'!BP$4="A","0","0"))))</f>
        <v>0</v>
      </c>
      <c r="W18" s="1049">
        <f>IF('ชื่อ-คะแนน'!C16="","",IF('ชื่อ-คะแนน'!BK$4="A",'ชื่อ-คะแนน'!BK16,IF('ชื่อ-คะแนน'!BK$4="P","0",IF('ชื่อ-คะแนน'!BK$4="K","0","0")))+IF('ชื่อ-คะแนน'!BL$4="A",'ชื่อ-คะแนน'!BL16,IF('ชื่อ-คะแนน'!BL$4="P","0",IF('ชื่อ-คะแนน'!BL$4="K","0","0")))+IF('ชื่อ-คะแนน'!BM$4="A",'ชื่อ-คะแนน'!BM16,IF('ชื่อ-คะแนน'!BM$4="P","0",IF('ชื่อ-คะแนน'!BM$4="K","0","0")))+IF('ชื่อ-คะแนน'!BN$4="A",'ชื่อ-คะแนน'!BN16,IF('ชื่อ-คะแนน'!BN$4="P","0",IF('ชื่อ-คะแนน'!BN$4="K","0","0")))+IF('ชื่อ-คะแนน'!BO$4="A",'ชื่อ-คะแนน'!BO16,IF('ชื่อ-คะแนน'!BO$4="P","0",IF('ชื่อ-คะแนน'!BO$4="K","0","0")))+IF('ชื่อ-คะแนน'!BP$4="A",'ชื่อ-คะแนน'!BP16,IF('ชื่อ-คะแนน'!BP$4="P","0",IF('ชื่อ-คะแนน'!BP$4="K","0","0"))))</f>
        <v>0</v>
      </c>
      <c r="X18" s="1045">
        <f>IF('ชื่อ-คะแนน'!C16="","",IF('ชื่อ-คะแนน'!BU$4="K",'ชื่อ-คะแนน'!BU16,IF('ชื่อ-คะแนน'!BU$4="P","0",IF('ชื่อ-คะแนน'!BU$4="A","0","0")))+IF('ชื่อ-คะแนน'!BV$4="K",'ชื่อ-คะแนน'!BV16,IF('ชื่อ-คะแนน'!BV$4="P","0",IF('ชื่อ-คะแนน'!BV$4="A","0","0")))+IF('ชื่อ-คะแนน'!BW$4="K",'ชื่อ-คะแนน'!BW16,IF('ชื่อ-คะแนน'!BW$4="P","0",IF('ชื่อ-คะแนน'!BW$4="A","0","0")))+IF('ชื่อ-คะแนน'!BX$4="K",'ชื่อ-คะแนน'!BX16,IF('ชื่อ-คะแนน'!BX$4="P","0",IF('ชื่อ-คะแนน'!BX$4="A","0","0")))+IF('ชื่อ-คะแนน'!BY$4="K",'ชื่อ-คะแนน'!BY16,IF('ชื่อ-คะแนน'!BY$4="P","0",IF('ชื่อ-คะแนน'!BY$4="A","0","0")))+IF('ชื่อ-คะแนน'!BZ$4="K",'ชื่อ-คะแนน'!BZ16,IF('ชื่อ-คะแนน'!BZ$4="P","0",IF('ชื่อ-คะแนน'!BZ$4="A","0","0")))+IF('ชื่อ-คะแนน'!CA$4="K",'ชื่อ-คะแนน'!CA16,IF('ชื่อ-คะแนน'!CA$4="P","0",IF('ชื่อ-คะแนน'!CA$4="A","0","0")))+IF('ชื่อ-คะแนน'!CB$4="K",'ชื่อ-คะแนน'!CB16,IF('ชื่อ-คะแนน'!CB$4="P","0",IF('ชื่อ-คะแนน'!CB$4="A","0","0"))))</f>
        <v>0</v>
      </c>
      <c r="Y18" s="1046">
        <f>IF('ชื่อ-คะแนน'!C16="","",IF('ชื่อ-คะแนน'!BU$4="P",'ชื่อ-คะแนน'!BU16,IF('ชื่อ-คะแนน'!BU$4="K","0",IF('ชื่อ-คะแนน'!BU$4="A","0","0")))+IF('ชื่อ-คะแนน'!BV$4="P",'ชื่อ-คะแนน'!BV16,IF('ชื่อ-คะแนน'!BV$4="K","0",IF('ชื่อ-คะแนน'!BV$4="A","0","0")))+IF('ชื่อ-คะแนน'!BW$4="P",'ชื่อ-คะแนน'!BW16,IF('ชื่อ-คะแนน'!BW$4="K","0",IF('ชื่อ-คะแนน'!BW$4="A","0","0")))+IF('ชื่อ-คะแนน'!BX$4="P",'ชื่อ-คะแนน'!BX16,IF('ชื่อ-คะแนน'!BX$4="K","0",IF('ชื่อ-คะแนน'!BX$4="A","0","0")))+IF('ชื่อ-คะแนน'!BY$4="P",'ชื่อ-คะแนน'!BY16,IF('ชื่อ-คะแนน'!BY$4="K","0",IF('ชื่อ-คะแนน'!BY$4="A","0","0")))+IF('ชื่อ-คะแนน'!BZ$4="P",'ชื่อ-คะแนน'!BZ16,IF('ชื่อ-คะแนน'!BZ$4="K","0",IF('ชื่อ-คะแนน'!BZ$4="A","0","0")))+IF('ชื่อ-คะแนน'!CA$4="P",'ชื่อ-คะแนน'!CA16,IF('ชื่อ-คะแนน'!CA$4="K","0",IF('ชื่อ-คะแนน'!CA$4="A","0","0")))+IF('ชื่อ-คะแนน'!CB$4="P",'ชื่อ-คะแนน'!CB16,IF('ชื่อ-คะแนน'!CB$4="K","0",IF('ชื่อ-คะแนน'!CB$4="A","0","0"))))</f>
        <v>0</v>
      </c>
      <c r="Z18" s="1066">
        <f>IF('ชื่อ-คะแนน'!C16="","",IF('ชื่อ-คะแนน'!BU$4="A",'ชื่อ-คะแนน'!BU16,IF('ชื่อ-คะแนน'!BU$4="P","0",IF('ชื่อ-คะแนน'!BU$4="K","0","0")))+IF('ชื่อ-คะแนน'!BV$4="A",'ชื่อ-คะแนน'!BV16,IF('ชื่อ-คะแนน'!BV$4="P","0",IF('ชื่อ-คะแนน'!BV$4="K","0","0")))+IF('ชื่อ-คะแนน'!BW$4="A",'ชื่อ-คะแนน'!BW16,IF('ชื่อ-คะแนน'!BW$4="P","0",IF('ชื่อ-คะแนน'!BW$4="K","0","0")))+IF('ชื่อ-คะแนน'!BX$4="A",'ชื่อ-คะแนน'!BX16,IF('ชื่อ-คะแนน'!BX$4="P","0",IF('ชื่อ-คะแนน'!BX$4="K","0","0")))+IF('ชื่อ-คะแนน'!BY$4="A",'ชื่อ-คะแนน'!BY16,IF('ชื่อ-คะแนน'!BY$4="P","0",IF('ชื่อ-คะแนน'!BY$4="K","0","0")))+IF('ชื่อ-คะแนน'!BZ$4="A",'ชื่อ-คะแนน'!BZ16,IF('ชื่อ-คะแนน'!BZ$4="P","0",IF('ชื่อ-คะแนน'!BZ$4="K","0","0")))+IF('ชื่อ-คะแนน'!CA$4="A",'ชื่อ-คะแนน'!CA16,IF('ชื่อ-คะแนน'!CA$4="P","0",IF('ชื่อ-คะแนน'!CA$4="K","0","0")))+IF('ชื่อ-คะแนน'!CB$4="A",'ชื่อ-คะแนน'!CB16,IF('ชื่อ-คะแนน'!CB$4="P","0",IF('ชื่อ-คะแนน'!CB$4="K","0","0"))))</f>
        <v>0</v>
      </c>
      <c r="AA18" s="1047">
        <f>IF('ชื่อ-คะแนน'!CF$4="K",'ชื่อ-คะแนน'!CF16,IF('ชื่อ-คะแนน'!CF$4="P","0",IF('ชื่อ-คะแนน'!CF$4="A","0","0")))+IF('ชื่อ-คะแนน'!CG$4="K",'ชื่อ-คะแนน'!CG16,IF('ชื่อ-คะแนน'!CG$4="P","0",IF('ชื่อ-คะแนน'!CG$4="A","0","0")))+IF('ชื่อ-คะแนน'!CH$4="K",'ชื่อ-คะแนน'!CH16,IF('ชื่อ-คะแนน'!CH$4="P","0",IF('ชื่อ-คะแนน'!CH$4="A","0","0")))</f>
        <v>0</v>
      </c>
      <c r="AB18" s="1048">
        <f>IF('ชื่อ-คะแนน'!CF$4="P",'ชื่อ-คะแนน'!CF16,IF('ชื่อ-คะแนน'!CF$4="K","0",IF('ชื่อ-คะแนน'!CF$4="A","0","0")))+IF('ชื่อ-คะแนน'!CG$4="P",'ชื่อ-คะแนน'!CG16,IF('ชื่อ-คะแนน'!CG$4="K","0",IF('ชื่อ-คะแนน'!CG$4="A","0","0")))+IF('ชื่อ-คะแนน'!CH$4="P",'ชื่อ-คะแนน'!CH16,IF('ชื่อ-คะแนน'!CH$4="K","0",IF('ชื่อ-คะแนน'!CH$4="A","0","0")))</f>
        <v>0</v>
      </c>
      <c r="AC18" s="1049">
        <f>IF('ชื่อ-คะแนน'!CF$4="A",'ชื่อ-คะแนน'!CF16,IF('ชื่อ-คะแนน'!CF$4="P","0",IF('ชื่อ-คะแนน'!CF$4="K","0","0")))+IF('ชื่อ-คะแนน'!CG$4="A",'ชื่อ-คะแนน'!CG16,IF('ชื่อ-คะแนน'!CG$4="P","0",IF('ชื่อ-คะแนน'!CG$4="K","0","0")))+IF('ชื่อ-คะแนน'!CH$4="A",'ชื่อ-คะแนน'!CH16,IF('ชื่อ-คะแนน'!CH$4="P","0",IF('ชื่อ-คะแนน'!CH$4="K","0","0")))</f>
        <v>0</v>
      </c>
      <c r="AD18" s="1067">
        <f>IF('ชื่อ-คะแนน'!C16="","",IF(E18="พัก","--",IF(E18="ออก","--",IF(E18="ย้าย","--",(F18+I18+L18+O18+R18+U18+X18+AA18)/2))))</f>
        <v>0</v>
      </c>
      <c r="AE18" s="1068">
        <f>IF('ชื่อ-คะแนน'!C16="","",IF(E18="พัก","--",IF(E18="ออก","--",IF(E18="ย้าย","--",(G18+J18+M18+P18+S18+V18+Y18+AB18)/2))))</f>
        <v>0</v>
      </c>
      <c r="AF18" s="1069">
        <f>IF('ชื่อ-คะแนน'!C16="","",IF(E18="พัก","--",IF(E18="ออก","--",IF(E18="ย้าย","--",(H18+K18+N18+Q18+T18+W18+Z18+AC18)/2))))</f>
        <v>0</v>
      </c>
      <c r="AG18" s="304"/>
    </row>
    <row r="19" spans="1:33" s="5" customFormat="1" ht="18" customHeight="1" x14ac:dyDescent="0.5">
      <c r="A19" s="281"/>
      <c r="B19" s="246" t="str">
        <f>'ชื่อ-คะแนน'!A17</f>
        <v/>
      </c>
      <c r="C19" s="429">
        <f>'ชื่อ-คะแนน'!B17</f>
        <v>0</v>
      </c>
      <c r="D19" s="336" t="str">
        <f>'ชื่อ-คะแนน'!DB17</f>
        <v/>
      </c>
      <c r="E19" s="430" t="str">
        <f>'ชื่อ-คะแนน'!D17</f>
        <v/>
      </c>
      <c r="F19" s="431" t="str">
        <f>IF('ชื่อ-คะแนน'!C17="","",IF('ชื่อ-คะแนน'!H$4="K",'ชื่อ-คะแนน'!H17,IF('ชื่อ-คะแนน'!H$4="P","0",IF('ชื่อ-คะแนน'!H$4="A","0","0")))+IF('ชื่อ-คะแนน'!I$4="K",'ชื่อ-คะแนน'!I17,IF('ชื่อ-คะแนน'!I$4="P","0",IF('ชื่อ-คะแนน'!I$4="A","0","0")))+IF('ชื่อ-คะแนน'!J$4="K",'ชื่อ-คะแนน'!J17,IF('ชื่อ-คะแนน'!J$4="P","0",IF('ชื่อ-คะแนน'!J$4="A","0","0")))+IF('ชื่อ-คะแนน'!K$4="K",'ชื่อ-คะแนน'!K17,IF('ชื่อ-คะแนน'!K$4="P","0",IF('ชื่อ-คะแนน'!K$4="A","0","0")))+IF('ชื่อ-คะแนน'!L$4="K",'ชื่อ-คะแนน'!L17,IF('ชื่อ-คะแนน'!L$4="P","0",IF('ชื่อ-คะแนน'!L$4="A","0","0")))+IF('ชื่อ-คะแนน'!M$4="K",'ชื่อ-คะแนน'!M17,IF('ชื่อ-คะแนน'!M$4="P","0",IF('ชื่อ-คะแนน'!M$4="A","0","0")))+IF('ชื่อ-คะแนน'!N$4="K",'ชื่อ-คะแนน'!N17,IF('ชื่อ-คะแนน'!N$4="P","0",IF('ชื่อ-คะแนน'!N$4="A","0","0")))+IF('ชื่อ-คะแนน'!O$4="K",'ชื่อ-คะแนน'!O17,IF('ชื่อ-คะแนน'!O$4="P","0",IF('ชื่อ-คะแนน'!O$4="A","0","0")))+IF('ชื่อ-คะแนน'!P$4="K",'ชื่อ-คะแนน'!P17,IF('ชื่อ-คะแนน'!P$4="P","0",IF('ชื่อ-คะแนน'!P$4="A","0","0"))))</f>
        <v/>
      </c>
      <c r="G19" s="432" t="str">
        <f>IF('ชื่อ-คะแนน'!C17="","",IF('ชื่อ-คะแนน'!H$4="P",'ชื่อ-คะแนน'!H17,IF('ชื่อ-คะแนน'!H$4="K","0",IF('ชื่อ-คะแนน'!H$4="A","0","0")))+IF('ชื่อ-คะแนน'!I$4="P",'ชื่อ-คะแนน'!I17,IF('ชื่อ-คะแนน'!I$4="K","0",IF('ชื่อ-คะแนน'!I$4="A","0","0")))+IF('ชื่อ-คะแนน'!J$4="P",'ชื่อ-คะแนน'!J17,IF('ชื่อ-คะแนน'!J$4="K","0",IF('ชื่อ-คะแนน'!J$4="A","0","0")))+IF('ชื่อ-คะแนน'!K$4="P",'ชื่อ-คะแนน'!K17,IF('ชื่อ-คะแนน'!K$4="K","0",IF('ชื่อ-คะแนน'!K$4="A","0","0")))+IF('ชื่อ-คะแนน'!L$4="P",'ชื่อ-คะแนน'!L17,IF('ชื่อ-คะแนน'!L$4="K","0",IF('ชื่อ-คะแนน'!L$4="A","0","0")))+IF('ชื่อ-คะแนน'!M$4="P",'ชื่อ-คะแนน'!M17,IF('ชื่อ-คะแนน'!M$4="K","0",IF('ชื่อ-คะแนน'!M$4="A","0","0")))+IF('ชื่อ-คะแนน'!N$4="P",'ชื่อ-คะแนน'!N17,IF('ชื่อ-คะแนน'!N$4="K","0",IF('ชื่อ-คะแนน'!N$4="A","0","0")))+IF('ชื่อ-คะแนน'!O$4="P",'ชื่อ-คะแนน'!O17,IF('ชื่อ-คะแนน'!O$4="K","0",IF('ชื่อ-คะแนน'!O$4="A","0","0")))+IF('ชื่อ-คะแนน'!P$4="P",'ชื่อ-คะแนน'!P17,IF('ชื่อ-คะแนน'!P$4="K","0",IF('ชื่อ-คะแนน'!P$4="A","0","0"))))</f>
        <v/>
      </c>
      <c r="H19" s="433" t="str">
        <f>IF('ชื่อ-คะแนน'!C17="","",IF('ชื่อ-คะแนน'!H$4="A",'ชื่อ-คะแนน'!H17,IF('ชื่อ-คะแนน'!H$4="P","0",IF('ชื่อ-คะแนน'!H$4="K","0","0")))+IF('ชื่อ-คะแนน'!I$4="A",'ชื่อ-คะแนน'!I17,IF('ชื่อ-คะแนน'!I$4="P","0",IF('ชื่อ-คะแนน'!I$4="K","0","0")))+IF('ชื่อ-คะแนน'!J$4="A",'ชื่อ-คะแนน'!J17,IF('ชื่อ-คะแนน'!J$4="P","0",IF('ชื่อ-คะแนน'!J$4="K","0","0")))+IF('ชื่อ-คะแนน'!K$4="A",'ชื่อ-คะแนน'!K17,IF('ชื่อ-คะแนน'!K$4="P","0",IF('ชื่อ-คะแนน'!K$4="K","0","0")))+IF('ชื่อ-คะแนน'!L$4="A",'ชื่อ-คะแนน'!L17,IF('ชื่อ-คะแนน'!L$4="P","0",IF('ชื่อ-คะแนน'!L$4="K","0","0")))+IF('ชื่อ-คะแนน'!M$4="A",'ชื่อ-คะแนน'!M17,IF('ชื่อ-คะแนน'!M$4="P","0",IF('ชื่อ-คะแนน'!M$4="K","0","0")))+IF('ชื่อ-คะแนน'!N$4="A",'ชื่อ-คะแนน'!N17,IF('ชื่อ-คะแนน'!N$4="P","0",IF('ชื่อ-คะแนน'!N$4="K","0","0")))+IF('ชื่อ-คะแนน'!O$4="A",'ชื่อ-คะแนน'!O17,IF('ชื่อ-คะแนน'!O$4="P","0",IF('ชื่อ-คะแนน'!O$4="K","0","0")))+IF('ชื่อ-คะแนน'!P$4="A",'ชื่อ-คะแนน'!P17,IF('ชื่อ-คะแนน'!P$4="P","0",IF('ชื่อ-คะแนน'!P$4="K","0","0"))))</f>
        <v/>
      </c>
      <c r="I19" s="434" t="str">
        <f>IF('ชื่อ-คะแนน'!C17="","",IF('ชื่อ-คะแนน'!S$4="K",'ชื่อ-คะแนน'!S17,IF('ชื่อ-คะแนน'!S$4="P","0",IF('ชื่อ-คะแนน'!S$4="A","0","0")))+IF('ชื่อ-คะแนน'!T$4="K",'ชื่อ-คะแนน'!T17,IF('ชื่อ-คะแนน'!T$4="P","0",IF('ชื่อ-คะแนน'!T$4="A","0","0")))+IF('ชื่อ-คะแนน'!U$4="K",'ชื่อ-คะแนน'!U17,IF('ชื่อ-คะแนน'!U$4="P","0",IF('ชื่อ-คะแนน'!U$4="A","0","0")))+IF('ชื่อ-คะแนน'!V$4="K",'ชื่อ-คะแนน'!V17,IF('ชื่อ-คะแนน'!V$4="P","0",IF('ชื่อ-คะแนน'!V$4="A","0","0")))+IF('ชื่อ-คะแนน'!W$4="K",'ชื่อ-คะแนน'!W17,IF('ชื่อ-คะแนน'!W$4="P","0",IF('ชื่อ-คะแนน'!W$4="A","0","0")))+IF('ชื่อ-คะแนน'!X$4="K",'ชื่อ-คะแนน'!X17,IF('ชื่อ-คะแนน'!X$4="P","0",IF('ชื่อ-คะแนน'!X$4="A","0","0"))))</f>
        <v/>
      </c>
      <c r="J19" s="435" t="str">
        <f>IF('ชื่อ-คะแนน'!C17="","",IF('ชื่อ-คะแนน'!S$4="P",'ชื่อ-คะแนน'!S17,IF('ชื่อ-คะแนน'!S$4="K","0",IF('ชื่อ-คะแนน'!S$4="A","0","0")))+IF('ชื่อ-คะแนน'!T$4="P",'ชื่อ-คะแนน'!T17,IF('ชื่อ-คะแนน'!T$4="K","0",IF('ชื่อ-คะแนน'!T$4="A","0","0")))+IF('ชื่อ-คะแนน'!U$4="P",'ชื่อ-คะแนน'!U17,IF('ชื่อ-คะแนน'!U$4="K","0",IF('ชื่อ-คะแนน'!U$4="A","0","0")))+IF('ชื่อ-คะแนน'!V$4="P",'ชื่อ-คะแนน'!V17,IF('ชื่อ-คะแนน'!V$4="K","0",IF('ชื่อ-คะแนน'!V$4="A","0","0")))+IF('ชื่อ-คะแนน'!W$4="P",'ชื่อ-คะแนน'!W17,IF('ชื่อ-คะแนน'!W$4="K","0",IF('ชื่อ-คะแนน'!W$4="A","0","0")))+IF('ชื่อ-คะแนน'!X$4="P",'ชื่อ-คะแนน'!X17,IF('ชื่อ-คะแนน'!X$4="K","0",IF('ชื่อ-คะแนน'!X$4="A","0","0"))))</f>
        <v/>
      </c>
      <c r="K19" s="436" t="str">
        <f>IF('ชื่อ-คะแนน'!C17="","",IF('ชื่อ-คะแนน'!S$4="A",'ชื่อ-คะแนน'!S17,IF('ชื่อ-คะแนน'!S$4="P","0",IF('ชื่อ-คะแนน'!S$4="K","0","0")))+IF('ชื่อ-คะแนน'!T$4="A",'ชื่อ-คะแนน'!T17,IF('ชื่อ-คะแนน'!T$4="P","0",IF('ชื่อ-คะแนน'!T$4="K","0","0")))+IF('ชื่อ-คะแนน'!U$4="A",'ชื่อ-คะแนน'!U17,IF('ชื่อ-คะแนน'!U$4="P","0",IF('ชื่อ-คะแนน'!U$4="K","0","0")))+IF('ชื่อ-คะแนน'!V$4="A",'ชื่อ-คะแนน'!V17,IF('ชื่อ-คะแนน'!V$4="P","0",IF('ชื่อ-คะแนน'!V$4="K","0","0")))+IF('ชื่อ-คะแนน'!W$4="A",'ชื่อ-คะแนน'!W17,IF('ชื่อ-คะแนน'!W$4="P","0",IF('ชื่อ-คะแนน'!W$4="K","0","0")))+IF('ชื่อ-คะแนน'!X$4="A",'ชื่อ-คะแนน'!X17,IF('ชื่อ-คะแนน'!X$4="P","0",IF('ชื่อ-คะแนน'!X$4="K","0","0"))))</f>
        <v/>
      </c>
      <c r="L19" s="431" t="str">
        <f>IF('ชื่อ-คะแนน'!C17="","",IF('ชื่อ-คะแนน'!AC$4="K",'ชื่อ-คะแนน'!AC17,IF('ชื่อ-คะแนน'!AC$4="P","0",IF('ชื่อ-คะแนน'!AC$4="A","0","0")))+IF('ชื่อ-คะแนน'!AD$4="K",'ชื่อ-คะแนน'!AD17,IF('ชื่อ-คะแนน'!AD$4="P","0",IF('ชื่อ-คะแนน'!AD$4="A","0","0")))+IF('ชื่อ-คะแนน'!AE$4="K",'ชื่อ-คะแนน'!AE17,IF('ชื่อ-คะแนน'!AE$4="P","0",IF('ชื่อ-คะแนน'!AE$4="A","0","0")))+IF('ชื่อ-คะแนน'!AF$4="K",'ชื่อ-คะแนน'!AF17,IF('ชื่อ-คะแนน'!AF$4="P","0",IF('ชื่อ-คะแนน'!AF$4="A","0","0")))+IF('ชื่อ-คะแนน'!AG$4="K",'ชื่อ-คะแนน'!AG17,IF('ชื่อ-คะแนน'!AG$4="P","0",IF('ชื่อ-คะแนน'!AG$4="A","0","0")))+IF('ชื่อ-คะแนน'!AH$4="K",'ชื่อ-คะแนน'!AH17,IF('ชื่อ-คะแนน'!AH$4="P","0",IF('ชื่อ-คะแนน'!AH$4="A","0","0")))+IF('ชื่อ-คะแนน'!AI$4="K",'ชื่อ-คะแนน'!AI17,IF('ชื่อ-คะแนน'!AI$4="P","0",IF('ชื่อ-คะแนน'!AI$4="A","0","0")))+IF('ชื่อ-คะแนน'!AJ$4="K",'ชื่อ-คะแนน'!AJ17,IF('ชื่อ-คะแนน'!AJ$4="P","0",IF('ชื่อ-คะแนน'!AJ$4="A","0","0")))+IF('ชื่อ-คะแนน'!AK$4="K",'ชื่อ-คะแนน'!AK17,IF('ชื่อ-คะแนน'!AK$4="P","0",IF('ชื่อ-คะแนน'!AK$4="A","0","0"))))</f>
        <v/>
      </c>
      <c r="M19" s="432" t="str">
        <f>IF('ชื่อ-คะแนน'!C17="","",IF('ชื่อ-คะแนน'!AC$4="P",'ชื่อ-คะแนน'!AC17,IF('ชื่อ-คะแนน'!AC$4="K","0",IF('ชื่อ-คะแนน'!AC$4="A","0","0")))+IF('ชื่อ-คะแนน'!AD$4="P",'ชื่อ-คะแนน'!AD17,IF('ชื่อ-คะแนน'!AD$4="K","0",IF('ชื่อ-คะแนน'!AD$4="A","0","0")))+IF('ชื่อ-คะแนน'!AE$4="P",'ชื่อ-คะแนน'!AE17,IF('ชื่อ-คะแนน'!AE$4="K","0",IF('ชื่อ-คะแนน'!AE$4="A","0","0")))+IF('ชื่อ-คะแนน'!AF$4="P",'ชื่อ-คะแนน'!AF17,IF('ชื่อ-คะแนน'!AF$4="K","0",IF('ชื่อ-คะแนน'!AF$4="A","0","0")))+IF('ชื่อ-คะแนน'!AG$4="P",'ชื่อ-คะแนน'!AG17,IF('ชื่อ-คะแนน'!AG$4="K","0",IF('ชื่อ-คะแนน'!AG$4="A","0","0")))+IF('ชื่อ-คะแนน'!AH$4="P",'ชื่อ-คะแนน'!AH17,IF('ชื่อ-คะแนน'!AH$4="K","0",IF('ชื่อ-คะแนน'!AH$4="A","0","0")))+IF('ชื่อ-คะแนน'!AI$4="P",'ชื่อ-คะแนน'!AI17,IF('ชื่อ-คะแนน'!AI$4="K","0",IF('ชื่อ-คะแนน'!AI$4="A","0","0")))+IF('ชื่อ-คะแนน'!AJ$4="P",'ชื่อ-คะแนน'!AJ17,IF('ชื่อ-คะแนน'!AJ$4="K","0",IF('ชื่อ-คะแนน'!AJ$4="A","0","0")))+IF('ชื่อ-คะแนน'!AK$4="P",'ชื่อ-คะแนน'!AK17,IF('ชื่อ-คะแนน'!AK$4="K","0",IF('ชื่อ-คะแนน'!AK$4="A","0","0"))))</f>
        <v/>
      </c>
      <c r="N19" s="433" t="str">
        <f>IF('ชื่อ-คะแนน'!C17="","",IF('ชื่อ-คะแนน'!AC$4="A",'ชื่อ-คะแนน'!AC17,IF('ชื่อ-คะแนน'!AC$4="P","0",IF('ชื่อ-คะแนน'!AC$4="K","0","0")))+IF('ชื่อ-คะแนน'!AD$4="A",'ชื่อ-คะแนน'!AD17,IF('ชื่อ-คะแนน'!AD$4="P","0",IF('ชื่อ-คะแนน'!AD$4="K","0","0")))+IF('ชื่อ-คะแนน'!AE$4="A",'ชื่อ-คะแนน'!AE17,IF('ชื่อ-คะแนน'!AE$4="P","0",IF('ชื่อ-คะแนน'!AE$4="K","0","0")))+IF('ชื่อ-คะแนน'!AF$4="A",'ชื่อ-คะแนน'!AF17,IF('ชื่อ-คะแนน'!AF$4="P","0",IF('ชื่อ-คะแนน'!AF$4="K","0","0")))+IF('ชื่อ-คะแนน'!AG$4="A",'ชื่อ-คะแนน'!AG17,IF('ชื่อ-คะแนน'!AG$4="P","0",IF('ชื่อ-คะแนน'!AG$4="K","0","0")))+IF('ชื่อ-คะแนน'!AH$4="A",'ชื่อ-คะแนน'!AH17,IF('ชื่อ-คะแนน'!AH$4="P","0",IF('ชื่อ-คะแนน'!AH$4="K","0","0")))+IF('ชื่อ-คะแนน'!AI$4="A",'ชื่อ-คะแนน'!AI17,IF('ชื่อ-คะแนน'!AI$4="P","0",IF('ชื่อ-คะแนน'!AI$4="K","0","0")))+IF('ชื่อ-คะแนน'!AJ$4="A",'ชื่อ-คะแนน'!AJ17,IF('ชื่อ-คะแนน'!AJ$4="P","0",IF('ชื่อ-คะแนน'!AJ$4="K","0","0")))+IF('ชื่อ-คะแนน'!AK$4="A",'ชื่อ-คะแนน'!AK17,IF('ชื่อ-คะแนน'!AK$4="P","0",IF('ชื่อ-คะแนน'!AK$4="K","0","0"))))</f>
        <v/>
      </c>
      <c r="O19" s="434" t="str">
        <f>IF('ชื่อ-คะแนน'!C17="","",IF('ชื่อ-คะแนน'!AN$4="K",'ชื่อ-คะแนน'!AN17,IF('ชื่อ-คะแนน'!AN$4="P","0",IF('ชื่อ-คะแนน'!AN$4="A","0","0")))+IF('ชื่อ-คะแนน'!AO$4="K",'ชื่อ-คะแนน'!AO17,IF('ชื่อ-คะแนน'!AO$4="P","0",IF('ชื่อ-คะแนน'!AO$4="A","0","0")))+IF('ชื่อ-คะแนน'!AP$4="K",'ชื่อ-คะแนน'!AP17,IF('ชื่อ-คะแนน'!AP$4="P","0",IF('ชื่อ-คะแนน'!AP$4="A","0","0")))+IF('ชื่อ-คะแนน'!AQ$4="K",'ชื่อ-คะแนน'!AQ17,IF('ชื่อ-คะแนน'!AQ$4="P","0",IF('ชื่อ-คะแนน'!AQ$4="A","0","0")))+IF('ชื่อ-คะแนน'!AR$4="K",'ชื่อ-คะแนน'!AR17,IF('ชื่อ-คะแนน'!AR$4="P","0",IF('ชื่อ-คะแนน'!AR$4="A","0","0")))+IF('ชื่อ-คะแนน'!AS$4="K",'ชื่อ-คะแนน'!AS17,IF('ชื่อ-คะแนน'!AS$4="P","0",IF('ชื่อ-คะแนน'!AS$4="A","0","0"))))</f>
        <v/>
      </c>
      <c r="P19" s="435" t="str">
        <f>IF('ชื่อ-คะแนน'!C17="","",IF('ชื่อ-คะแนน'!AN$4="P",'ชื่อ-คะแนน'!AN17,IF('ชื่อ-คะแนน'!AN$4="K","0",IF('ชื่อ-คะแนน'!AN$4="A","0","0")))+IF('ชื่อ-คะแนน'!AO$4="P",'ชื่อ-คะแนน'!AO17,IF('ชื่อ-คะแนน'!AO$4="K","0",IF('ชื่อ-คะแนน'!AO$4="A","0","0")))+IF('ชื่อ-คะแนน'!AP$4="P",'ชื่อ-คะแนน'!AP17,IF('ชื่อ-คะแนน'!AP$4="K","0",IF('ชื่อ-คะแนน'!AP$4="A","0","0")))+IF('ชื่อ-คะแนน'!AQ$4="P",'ชื่อ-คะแนน'!AQ17,IF('ชื่อ-คะแนน'!AQ$4="K","0",IF('ชื่อ-คะแนน'!AQ$4="A","0","0")))+IF('ชื่อ-คะแนน'!AR$4="P",'ชื่อ-คะแนน'!AR17,IF('ชื่อ-คะแนน'!AR$4="K","0",IF('ชื่อ-คะแนน'!AR$4="A","0","0")))+IF('ชื่อ-คะแนน'!AS$4="P",'ชื่อ-คะแนน'!AS17,IF('ชื่อ-คะแนน'!AS$4="K","0",IF('ชื่อ-คะแนน'!AS$4="A","0","0"))))</f>
        <v/>
      </c>
      <c r="Q19" s="436" t="str">
        <f>IF('ชื่อ-คะแนน'!C17="","",IF('ชื่อ-คะแนน'!AN$4="A",'ชื่อ-คะแนน'!AN17,IF('ชื่อ-คะแนน'!AN$4="P","0",IF('ชื่อ-คะแนน'!AN$4="K","0","0")))+IF('ชื่อ-คะแนน'!AO$4="A",'ชื่อ-คะแนน'!AO17,IF('ชื่อ-คะแนน'!AO$4="P","0",IF('ชื่อ-คะแนน'!AO$4="K","0","0")))+IF('ชื่อ-คะแนน'!AP$4="A",'ชื่อ-คะแนน'!AP17,IF('ชื่อ-คะแนน'!AP$4="P","0",IF('ชื่อ-คะแนน'!AP$4="K","0","0")))+IF('ชื่อ-คะแนน'!AQ$4="A",'ชื่อ-คะแนน'!AQ17,IF('ชื่อ-คะแนน'!AQ$4="P","0",IF('ชื่อ-คะแนน'!AQ$4="K","0","0")))+IF('ชื่อ-คะแนน'!AR$4="A",'ชื่อ-คะแนน'!AR17,IF('ชื่อ-คะแนน'!AR$4="P","0",IF('ชื่อ-คะแนน'!AR$4="K","0","0")))+IF('ชื่อ-คะแนน'!AS$4="A",'ชื่อ-คะแนน'!AS17,IF('ชื่อ-คะแนน'!AS$4="P","0",IF('ชื่อ-คะแนน'!AS$4="K","0","0"))))</f>
        <v/>
      </c>
      <c r="R19" s="1051" t="str">
        <f>IF('ชื่อ-คะแนน'!C17="","",IF('ชื่อ-คะแนน'!BA$4="K",'ชื่อ-คะแนน'!BA17,IF('ชื่อ-คะแนน'!BA$4="P","0",IF('ชื่อ-คะแนน'!BA$4="A","0","0")))+IF('ชื่อ-คะแนน'!BB$4="K",'ชื่อ-คะแนน'!BB17,IF('ชื่อ-คะแนน'!BB$4="P","0",IF('ชื่อ-คะแนน'!BB$4="A","0","0")))+IF('ชื่อ-คะแนน'!BC$4="K",'ชื่อ-คะแนน'!BC17,IF('ชื่อ-คะแนน'!BC$4="P","0",IF('ชื่อ-คะแนน'!BC$4="A","0","0")))+IF('ชื่อ-คะแนน'!BD$4="K",'ชื่อ-คะแนน'!BD17,IF('ชื่อ-คะแนน'!BD$4="P","0",IF('ชื่อ-คะแนน'!BD$4="A","0","0")))+IF('ชื่อ-คะแนน'!BE$4="K",'ชื่อ-คะแนน'!BE17,IF('ชื่อ-คะแนน'!BE$4="P","0",IF('ชื่อ-คะแนน'!BE$4="A","0","0")))+IF('ชื่อ-คะแนน'!BF$4="K",'ชื่อ-คะแนน'!BF17,IF('ชื่อ-คะแนน'!BF$4="P","0",IF('ชื่อ-คะแนน'!BF$4="A","0","0")))+IF('ชื่อ-คะแนน'!BG$4="K",'ชื่อ-คะแนน'!BG17,IF('ชื่อ-คะแนน'!BG$4="P","0",IF('ชื่อ-คะแนน'!BG$4="A","0","0")))+IF('ชื่อ-คะแนน'!BH$4="K",'ชื่อ-คะแนน'!BH17,IF('ชื่อ-คะแนน'!BH$4="P","0",IF('ชื่อ-คะแนน'!BH$4="A","0","0"))))</f>
        <v/>
      </c>
      <c r="S19" s="1052" t="str">
        <f>IF('ชื่อ-คะแนน'!C17="","",IF('ชื่อ-คะแนน'!BA$4="P",'ชื่อ-คะแนน'!BA17,IF('ชื่อ-คะแนน'!BA$4="K","0",IF('ชื่อ-คะแนน'!BA$4="A","0","0")))+IF('ชื่อ-คะแนน'!BB$4="P",'ชื่อ-คะแนน'!BB17,IF('ชื่อ-คะแนน'!BB$4="K","0",IF('ชื่อ-คะแนน'!BB$4="A","0","0")))+IF('ชื่อ-คะแนน'!BC$4="P",'ชื่อ-คะแนน'!BC17,IF('ชื่อ-คะแนน'!BC$4="K","0",IF('ชื่อ-คะแนน'!BC$4="A","0","0")))+IF('ชื่อ-คะแนน'!BD$4="P",'ชื่อ-คะแนน'!BD17,IF('ชื่อ-คะแนน'!BD$4="K","0",IF('ชื่อ-คะแนน'!BD$4="A","0","0")))+IF('ชื่อ-คะแนน'!BE$4="P",'ชื่อ-คะแนน'!BE17,IF('ชื่อ-คะแนน'!BE$4="K","0",IF('ชื่อ-คะแนน'!BE$4="A","0","0")))+IF('ชื่อ-คะแนน'!BF$4="P",'ชื่อ-คะแนน'!BF17,IF('ชื่อ-คะแนน'!BF$4="K","0",IF('ชื่อ-คะแนน'!BF$4="A","0","0")))+IF('ชื่อ-คะแนน'!BG$4="P",'ชื่อ-คะแนน'!BG17,IF('ชื่อ-คะแนน'!BG$4="K","0",IF('ชื่อ-คะแนน'!BG$4="A","0","0")))+IF('ชื่อ-คะแนน'!BH$4="P",'ชื่อ-คะแนน'!BH17,IF('ชื่อ-คะแนน'!BH$4="K","0",IF('ชื่อ-คะแนน'!BH$4="A","0","0"))))</f>
        <v/>
      </c>
      <c r="T19" s="1070" t="str">
        <f>IF('ชื่อ-คะแนน'!C17="","",IF('ชื่อ-คะแนน'!BA$4="A",'ชื่อ-คะแนน'!BA17,IF('ชื่อ-คะแนน'!BA$4="P","0",IF('ชื่อ-คะแนน'!BA$4="K","0","0")))+IF('ชื่อ-คะแนน'!BB$4="A",'ชื่อ-คะแนน'!BB17,IF('ชื่อ-คะแนน'!BB$4="P","0",IF('ชื่อ-คะแนน'!BB$4="K","0","0")))+IF('ชื่อ-คะแนน'!BC$4="A",'ชื่อ-คะแนน'!BC17,IF('ชื่อ-คะแนน'!BC$4="P","0",IF('ชื่อ-คะแนน'!BC$4="K","0","0")))+IF('ชื่อ-คะแนน'!BD$4="A",'ชื่อ-คะแนน'!BD17,IF('ชื่อ-คะแนน'!BD$4="P","0",IF('ชื่อ-คะแนน'!BD$4="K","0","0")))+IF('ชื่อ-คะแนน'!BE$4="A",'ชื่อ-คะแนน'!BE17,IF('ชื่อ-คะแนน'!BE$4="P","0",IF('ชื่อ-คะแนน'!BE$4="K","0","0")))+IF('ชื่อ-คะแนน'!BF$4="A",'ชื่อ-คะแนน'!BF17,IF('ชื่อ-คะแนน'!BF$4="P","0",IF('ชื่อ-คะแนน'!BF$4="K","0","0")))+IF('ชื่อ-คะแนน'!BG$4="A",'ชื่อ-คะแนน'!BG17,IF('ชื่อ-คะแนน'!BG$4="P","0",IF('ชื่อ-คะแนน'!BG$4="K","0","0")))+IF('ชื่อ-คะแนน'!BH$4="A",'ชื่อ-คะแนน'!BH17,IF('ชื่อ-คะแนน'!BH$4="P","0",IF('ชื่อ-คะแนน'!BH$4="K","0","0"))))</f>
        <v/>
      </c>
      <c r="U19" s="1053" t="str">
        <f>IF('ชื่อ-คะแนน'!C17="","",IF('ชื่อ-คะแนน'!BK$4="K",'ชื่อ-คะแนน'!BK17,IF('ชื่อ-คะแนน'!BK$4="P","0",IF('ชื่อ-คะแนน'!BK$4="A","0","0")))+IF('ชื่อ-คะแนน'!BL$4="K",'ชื่อ-คะแนน'!BL17,IF('ชื่อ-คะแนน'!BL$4="P","0",IF('ชื่อ-คะแนน'!BL$4="A","0","0")))+IF('ชื่อ-คะแนน'!BM$4="K",'ชื่อ-คะแนน'!BM17,IF('ชื่อ-คะแนน'!BM$4="P","0",IF('ชื่อ-คะแนน'!BM$4="A","0","0")))+IF('ชื่อ-คะแนน'!BN$4="K",'ชื่อ-คะแนน'!BN17,IF('ชื่อ-คะแนน'!BN$4="P","0",IF('ชื่อ-คะแนน'!BN$4="A","0","0")))+IF('ชื่อ-คะแนน'!BO$4="K",'ชื่อ-คะแนน'!BO17,IF('ชื่อ-คะแนน'!BO$4="P","0",IF('ชื่อ-คะแนน'!BO$4="A","0","0")))+IF('ชื่อ-คะแนน'!BP$4="K",'ชื่อ-คะแนน'!BP17,IF('ชื่อ-คะแนน'!BP$4="P","0",IF('ชื่อ-คะแนน'!BP$4="A","0","0"))))</f>
        <v/>
      </c>
      <c r="V19" s="1054" t="str">
        <f>IF('ชื่อ-คะแนน'!C17="","",IF('ชื่อ-คะแนน'!BK$4="P",'ชื่อ-คะแนน'!BK17,IF('ชื่อ-คะแนน'!BK$4="K","0",IF('ชื่อ-คะแนน'!BK$4="A","0","0")))+IF('ชื่อ-คะแนน'!BL$4="P",'ชื่อ-คะแนน'!BL17,IF('ชื่อ-คะแนน'!BL$4="K","0",IF('ชื่อ-คะแนน'!BL$4="A","0","0")))+IF('ชื่อ-คะแนน'!BM$4="P",'ชื่อ-คะแนน'!BM17,IF('ชื่อ-คะแนน'!BM$4="K","0",IF('ชื่อ-คะแนน'!BM$4="A","0","0")))+IF('ชื่อ-คะแนน'!BN$4="P",'ชื่อ-คะแนน'!BN17,IF('ชื่อ-คะแนน'!BN$4="K","0",IF('ชื่อ-คะแนน'!BN$4="A","0","0")))+IF('ชื่อ-คะแนน'!BO$4="P",'ชื่อ-คะแนน'!BO17,IF('ชื่อ-คะแนน'!BO$4="K","0",IF('ชื่อ-คะแนน'!BO$4="A","0","0")))+IF('ชื่อ-คะแนน'!BP$4="P",'ชื่อ-คะแนน'!BP17,IF('ชื่อ-คะแนน'!BP$4="K","0",IF('ชื่อ-คะแนน'!BP$4="A","0","0"))))</f>
        <v/>
      </c>
      <c r="W19" s="1055" t="str">
        <f>IF('ชื่อ-คะแนน'!C17="","",IF('ชื่อ-คะแนน'!BK$4="A",'ชื่อ-คะแนน'!BK17,IF('ชื่อ-คะแนน'!BK$4="P","0",IF('ชื่อ-คะแนน'!BK$4="K","0","0")))+IF('ชื่อ-คะแนน'!BL$4="A",'ชื่อ-คะแนน'!BL17,IF('ชื่อ-คะแนน'!BL$4="P","0",IF('ชื่อ-คะแนน'!BL$4="K","0","0")))+IF('ชื่อ-คะแนน'!BM$4="A",'ชื่อ-คะแนน'!BM17,IF('ชื่อ-คะแนน'!BM$4="P","0",IF('ชื่อ-คะแนน'!BM$4="K","0","0")))+IF('ชื่อ-คะแนน'!BN$4="A",'ชื่อ-คะแนน'!BN17,IF('ชื่อ-คะแนน'!BN$4="P","0",IF('ชื่อ-คะแนน'!BN$4="K","0","0")))+IF('ชื่อ-คะแนน'!BO$4="A",'ชื่อ-คะแนน'!BO17,IF('ชื่อ-คะแนน'!BO$4="P","0",IF('ชื่อ-คะแนน'!BO$4="K","0","0")))+IF('ชื่อ-คะแนน'!BP$4="A",'ชื่อ-คะแนน'!BP17,IF('ชื่อ-คะแนน'!BP$4="P","0",IF('ชื่อ-คะแนน'!BP$4="K","0","0"))))</f>
        <v/>
      </c>
      <c r="X19" s="1051" t="str">
        <f>IF('ชื่อ-คะแนน'!C17="","",IF('ชื่อ-คะแนน'!BU$4="K",'ชื่อ-คะแนน'!BU17,IF('ชื่อ-คะแนน'!BU$4="P","0",IF('ชื่อ-คะแนน'!BU$4="A","0","0")))+IF('ชื่อ-คะแนน'!BV$4="K",'ชื่อ-คะแนน'!BV17,IF('ชื่อ-คะแนน'!BV$4="P","0",IF('ชื่อ-คะแนน'!BV$4="A","0","0")))+IF('ชื่อ-คะแนน'!BW$4="K",'ชื่อ-คะแนน'!BW17,IF('ชื่อ-คะแนน'!BW$4="P","0",IF('ชื่อ-คะแนน'!BW$4="A","0","0")))+IF('ชื่อ-คะแนน'!BX$4="K",'ชื่อ-คะแนน'!BX17,IF('ชื่อ-คะแนน'!BX$4="P","0",IF('ชื่อ-คะแนน'!BX$4="A","0","0")))+IF('ชื่อ-คะแนน'!BY$4="K",'ชื่อ-คะแนน'!BY17,IF('ชื่อ-คะแนน'!BY$4="P","0",IF('ชื่อ-คะแนน'!BY$4="A","0","0")))+IF('ชื่อ-คะแนน'!BZ$4="K",'ชื่อ-คะแนน'!BZ17,IF('ชื่อ-คะแนน'!BZ$4="P","0",IF('ชื่อ-คะแนน'!BZ$4="A","0","0")))+IF('ชื่อ-คะแนน'!CA$4="K",'ชื่อ-คะแนน'!CA17,IF('ชื่อ-คะแนน'!CA$4="P","0",IF('ชื่อ-คะแนน'!CA$4="A","0","0")))+IF('ชื่อ-คะแนน'!CB$4="K",'ชื่อ-คะแนน'!CB17,IF('ชื่อ-คะแนน'!CB$4="P","0",IF('ชื่อ-คะแนน'!CB$4="A","0","0"))))</f>
        <v/>
      </c>
      <c r="Y19" s="1052" t="str">
        <f>IF('ชื่อ-คะแนน'!C17="","",IF('ชื่อ-คะแนน'!BU$4="P",'ชื่อ-คะแนน'!BU17,IF('ชื่อ-คะแนน'!BU$4="K","0",IF('ชื่อ-คะแนน'!BU$4="A","0","0")))+IF('ชื่อ-คะแนน'!BV$4="P",'ชื่อ-คะแนน'!BV17,IF('ชื่อ-คะแนน'!BV$4="K","0",IF('ชื่อ-คะแนน'!BV$4="A","0","0")))+IF('ชื่อ-คะแนน'!BW$4="P",'ชื่อ-คะแนน'!BW17,IF('ชื่อ-คะแนน'!BW$4="K","0",IF('ชื่อ-คะแนน'!BW$4="A","0","0")))+IF('ชื่อ-คะแนน'!BX$4="P",'ชื่อ-คะแนน'!BX17,IF('ชื่อ-คะแนน'!BX$4="K","0",IF('ชื่อ-คะแนน'!BX$4="A","0","0")))+IF('ชื่อ-คะแนน'!BY$4="P",'ชื่อ-คะแนน'!BY17,IF('ชื่อ-คะแนน'!BY$4="K","0",IF('ชื่อ-คะแนน'!BY$4="A","0","0")))+IF('ชื่อ-คะแนน'!BZ$4="P",'ชื่อ-คะแนน'!BZ17,IF('ชื่อ-คะแนน'!BZ$4="K","0",IF('ชื่อ-คะแนน'!BZ$4="A","0","0")))+IF('ชื่อ-คะแนน'!CA$4="P",'ชื่อ-คะแนน'!CA17,IF('ชื่อ-คะแนน'!CA$4="K","0",IF('ชื่อ-คะแนน'!CA$4="A","0","0")))+IF('ชื่อ-คะแนน'!CB$4="P",'ชื่อ-คะแนน'!CB17,IF('ชื่อ-คะแนน'!CB$4="K","0",IF('ชื่อ-คะแนน'!CB$4="A","0","0"))))</f>
        <v/>
      </c>
      <c r="Z19" s="1070" t="str">
        <f>IF('ชื่อ-คะแนน'!C17="","",IF('ชื่อ-คะแนน'!BU$4="A",'ชื่อ-คะแนน'!BU17,IF('ชื่อ-คะแนน'!BU$4="P","0",IF('ชื่อ-คะแนน'!BU$4="K","0","0")))+IF('ชื่อ-คะแนน'!BV$4="A",'ชื่อ-คะแนน'!BV17,IF('ชื่อ-คะแนน'!BV$4="P","0",IF('ชื่อ-คะแนน'!BV$4="K","0","0")))+IF('ชื่อ-คะแนน'!BW$4="A",'ชื่อ-คะแนน'!BW17,IF('ชื่อ-คะแนน'!BW$4="P","0",IF('ชื่อ-คะแนน'!BW$4="K","0","0")))+IF('ชื่อ-คะแนน'!BX$4="A",'ชื่อ-คะแนน'!BX17,IF('ชื่อ-คะแนน'!BX$4="P","0",IF('ชื่อ-คะแนน'!BX$4="K","0","0")))+IF('ชื่อ-คะแนน'!BY$4="A",'ชื่อ-คะแนน'!BY17,IF('ชื่อ-คะแนน'!BY$4="P","0",IF('ชื่อ-คะแนน'!BY$4="K","0","0")))+IF('ชื่อ-คะแนน'!BZ$4="A",'ชื่อ-คะแนน'!BZ17,IF('ชื่อ-คะแนน'!BZ$4="P","0",IF('ชื่อ-คะแนน'!BZ$4="K","0","0")))+IF('ชื่อ-คะแนน'!CA$4="A",'ชื่อ-คะแนน'!CA17,IF('ชื่อ-คะแนน'!CA$4="P","0",IF('ชื่อ-คะแนน'!CA$4="K","0","0")))+IF('ชื่อ-คะแนน'!CB$4="A",'ชื่อ-คะแนน'!CB17,IF('ชื่อ-คะแนน'!CB$4="P","0",IF('ชื่อ-คะแนน'!CB$4="K","0","0"))))</f>
        <v/>
      </c>
      <c r="AA19" s="1053">
        <f>IF('ชื่อ-คะแนน'!CF$4="K",'ชื่อ-คะแนน'!CF17,IF('ชื่อ-คะแนน'!CF$4="P","0",IF('ชื่อ-คะแนน'!CF$4="A","0","0")))+IF('ชื่อ-คะแนน'!CG$4="K",'ชื่อ-คะแนน'!CG17,IF('ชื่อ-คะแนน'!CG$4="P","0",IF('ชื่อ-คะแนน'!CG$4="A","0","0")))+IF('ชื่อ-คะแนน'!CH$4="K",'ชื่อ-คะแนน'!CH17,IF('ชื่อ-คะแนน'!CH$4="P","0",IF('ชื่อ-คะแนน'!CH$4="A","0","0")))</f>
        <v>0</v>
      </c>
      <c r="AB19" s="1054">
        <f>IF('ชื่อ-คะแนน'!CF$4="P",'ชื่อ-คะแนน'!CF17,IF('ชื่อ-คะแนน'!CF$4="K","0",IF('ชื่อ-คะแนน'!CF$4="A","0","0")))+IF('ชื่อ-คะแนน'!CG$4="P",'ชื่อ-คะแนน'!CG17,IF('ชื่อ-คะแนน'!CG$4="K","0",IF('ชื่อ-คะแนน'!CG$4="A","0","0")))+IF('ชื่อ-คะแนน'!CH$4="P",'ชื่อ-คะแนน'!CH17,IF('ชื่อ-คะแนน'!CH$4="K","0",IF('ชื่อ-คะแนน'!CH$4="A","0","0")))</f>
        <v>0</v>
      </c>
      <c r="AC19" s="1055">
        <f>IF('ชื่อ-คะแนน'!CF$4="A",'ชื่อ-คะแนน'!CF17,IF('ชื่อ-คะแนน'!CF$4="P","0",IF('ชื่อ-คะแนน'!CF$4="K","0","0")))+IF('ชื่อ-คะแนน'!CG$4="A",'ชื่อ-คะแนน'!CG17,IF('ชื่อ-คะแนน'!CG$4="P","0",IF('ชื่อ-คะแนน'!CG$4="K","0","0")))+IF('ชื่อ-คะแนน'!CH$4="A",'ชื่อ-คะแนน'!CH17,IF('ชื่อ-คะแนน'!CH$4="P","0",IF('ชื่อ-คะแนน'!CH$4="K","0","0")))</f>
        <v>0</v>
      </c>
      <c r="AD19" s="1071" t="str">
        <f>IF('ชื่อ-คะแนน'!C17="","",IF(E19="พัก","--",IF(E19="ออก","--",IF(E19="ย้าย","--",(F19+I19+L19+O19+R19+U19+X19+AA19)/2))))</f>
        <v/>
      </c>
      <c r="AE19" s="1056" t="str">
        <f>IF('ชื่อ-คะแนน'!C17="","",IF(E19="พัก","--",IF(E19="ออก","--",IF(E19="ย้าย","--",(G19+J19+M19+P19+S19+V19+Y19+AB19)/2))))</f>
        <v/>
      </c>
      <c r="AF19" s="1057" t="str">
        <f>IF('ชื่อ-คะแนน'!C17="","",IF(E19="พัก","--",IF(E19="ออก","--",IF(E19="ย้าย","--",(H19+K19+N19+Q19+T19+W19+Z19+AC19)/2))))</f>
        <v/>
      </c>
      <c r="AG19" s="305"/>
    </row>
    <row r="20" spans="1:33" s="5" customFormat="1" ht="18" customHeight="1" x14ac:dyDescent="0.5">
      <c r="A20" s="281"/>
      <c r="B20" s="246" t="str">
        <f>'ชื่อ-คะแนน'!A18</f>
        <v/>
      </c>
      <c r="C20" s="429">
        <f>'ชื่อ-คะแนน'!B18</f>
        <v>0</v>
      </c>
      <c r="D20" s="336" t="str">
        <f>'ชื่อ-คะแนน'!DB18</f>
        <v/>
      </c>
      <c r="E20" s="430" t="str">
        <f>'ชื่อ-คะแนน'!D18</f>
        <v/>
      </c>
      <c r="F20" s="431" t="str">
        <f>IF('ชื่อ-คะแนน'!C18="","",IF('ชื่อ-คะแนน'!H$4="K",'ชื่อ-คะแนน'!H18,IF('ชื่อ-คะแนน'!H$4="P","0",IF('ชื่อ-คะแนน'!H$4="A","0","0")))+IF('ชื่อ-คะแนน'!I$4="K",'ชื่อ-คะแนน'!I18,IF('ชื่อ-คะแนน'!I$4="P","0",IF('ชื่อ-คะแนน'!I$4="A","0","0")))+IF('ชื่อ-คะแนน'!J$4="K",'ชื่อ-คะแนน'!J18,IF('ชื่อ-คะแนน'!J$4="P","0",IF('ชื่อ-คะแนน'!J$4="A","0","0")))+IF('ชื่อ-คะแนน'!K$4="K",'ชื่อ-คะแนน'!K18,IF('ชื่อ-คะแนน'!K$4="P","0",IF('ชื่อ-คะแนน'!K$4="A","0","0")))+IF('ชื่อ-คะแนน'!L$4="K",'ชื่อ-คะแนน'!L18,IF('ชื่อ-คะแนน'!L$4="P","0",IF('ชื่อ-คะแนน'!L$4="A","0","0")))+IF('ชื่อ-คะแนน'!M$4="K",'ชื่อ-คะแนน'!M18,IF('ชื่อ-คะแนน'!M$4="P","0",IF('ชื่อ-คะแนน'!M$4="A","0","0")))+IF('ชื่อ-คะแนน'!N$4="K",'ชื่อ-คะแนน'!N18,IF('ชื่อ-คะแนน'!N$4="P","0",IF('ชื่อ-คะแนน'!N$4="A","0","0")))+IF('ชื่อ-คะแนน'!O$4="K",'ชื่อ-คะแนน'!O18,IF('ชื่อ-คะแนน'!O$4="P","0",IF('ชื่อ-คะแนน'!O$4="A","0","0")))+IF('ชื่อ-คะแนน'!P$4="K",'ชื่อ-คะแนน'!P18,IF('ชื่อ-คะแนน'!P$4="P","0",IF('ชื่อ-คะแนน'!P$4="A","0","0"))))</f>
        <v/>
      </c>
      <c r="G20" s="432" t="str">
        <f>IF('ชื่อ-คะแนน'!C18="","",IF('ชื่อ-คะแนน'!H$4="P",'ชื่อ-คะแนน'!H18,IF('ชื่อ-คะแนน'!H$4="K","0",IF('ชื่อ-คะแนน'!H$4="A","0","0")))+IF('ชื่อ-คะแนน'!I$4="P",'ชื่อ-คะแนน'!I18,IF('ชื่อ-คะแนน'!I$4="K","0",IF('ชื่อ-คะแนน'!I$4="A","0","0")))+IF('ชื่อ-คะแนน'!J$4="P",'ชื่อ-คะแนน'!J18,IF('ชื่อ-คะแนน'!J$4="K","0",IF('ชื่อ-คะแนน'!J$4="A","0","0")))+IF('ชื่อ-คะแนน'!K$4="P",'ชื่อ-คะแนน'!K18,IF('ชื่อ-คะแนน'!K$4="K","0",IF('ชื่อ-คะแนน'!K$4="A","0","0")))+IF('ชื่อ-คะแนน'!L$4="P",'ชื่อ-คะแนน'!L18,IF('ชื่อ-คะแนน'!L$4="K","0",IF('ชื่อ-คะแนน'!L$4="A","0","0")))+IF('ชื่อ-คะแนน'!M$4="P",'ชื่อ-คะแนน'!M18,IF('ชื่อ-คะแนน'!M$4="K","0",IF('ชื่อ-คะแนน'!M$4="A","0","0")))+IF('ชื่อ-คะแนน'!N$4="P",'ชื่อ-คะแนน'!N18,IF('ชื่อ-คะแนน'!N$4="K","0",IF('ชื่อ-คะแนน'!N$4="A","0","0")))+IF('ชื่อ-คะแนน'!O$4="P",'ชื่อ-คะแนน'!O18,IF('ชื่อ-คะแนน'!O$4="K","0",IF('ชื่อ-คะแนน'!O$4="A","0","0")))+IF('ชื่อ-คะแนน'!P$4="P",'ชื่อ-คะแนน'!P18,IF('ชื่อ-คะแนน'!P$4="K","0",IF('ชื่อ-คะแนน'!P$4="A","0","0"))))</f>
        <v/>
      </c>
      <c r="H20" s="433" t="str">
        <f>IF('ชื่อ-คะแนน'!C18="","",IF('ชื่อ-คะแนน'!H$4="A",'ชื่อ-คะแนน'!H18,IF('ชื่อ-คะแนน'!H$4="P","0",IF('ชื่อ-คะแนน'!H$4="K","0","0")))+IF('ชื่อ-คะแนน'!I$4="A",'ชื่อ-คะแนน'!I18,IF('ชื่อ-คะแนน'!I$4="P","0",IF('ชื่อ-คะแนน'!I$4="K","0","0")))+IF('ชื่อ-คะแนน'!J$4="A",'ชื่อ-คะแนน'!J18,IF('ชื่อ-คะแนน'!J$4="P","0",IF('ชื่อ-คะแนน'!J$4="K","0","0")))+IF('ชื่อ-คะแนน'!K$4="A",'ชื่อ-คะแนน'!K18,IF('ชื่อ-คะแนน'!K$4="P","0",IF('ชื่อ-คะแนน'!K$4="K","0","0")))+IF('ชื่อ-คะแนน'!L$4="A",'ชื่อ-คะแนน'!L18,IF('ชื่อ-คะแนน'!L$4="P","0",IF('ชื่อ-คะแนน'!L$4="K","0","0")))+IF('ชื่อ-คะแนน'!M$4="A",'ชื่อ-คะแนน'!M18,IF('ชื่อ-คะแนน'!M$4="P","0",IF('ชื่อ-คะแนน'!M$4="K","0","0")))+IF('ชื่อ-คะแนน'!N$4="A",'ชื่อ-คะแนน'!N18,IF('ชื่อ-คะแนน'!N$4="P","0",IF('ชื่อ-คะแนน'!N$4="K","0","0")))+IF('ชื่อ-คะแนน'!O$4="A",'ชื่อ-คะแนน'!O18,IF('ชื่อ-คะแนน'!O$4="P","0",IF('ชื่อ-คะแนน'!O$4="K","0","0")))+IF('ชื่อ-คะแนน'!P$4="A",'ชื่อ-คะแนน'!P18,IF('ชื่อ-คะแนน'!P$4="P","0",IF('ชื่อ-คะแนน'!P$4="K","0","0"))))</f>
        <v/>
      </c>
      <c r="I20" s="434" t="str">
        <f>IF('ชื่อ-คะแนน'!C18="","",IF('ชื่อ-คะแนน'!S$4="K",'ชื่อ-คะแนน'!S18,IF('ชื่อ-คะแนน'!S$4="P","0",IF('ชื่อ-คะแนน'!S$4="A","0","0")))+IF('ชื่อ-คะแนน'!T$4="K",'ชื่อ-คะแนน'!T18,IF('ชื่อ-คะแนน'!T$4="P","0",IF('ชื่อ-คะแนน'!T$4="A","0","0")))+IF('ชื่อ-คะแนน'!U$4="K",'ชื่อ-คะแนน'!U18,IF('ชื่อ-คะแนน'!U$4="P","0",IF('ชื่อ-คะแนน'!U$4="A","0","0")))+IF('ชื่อ-คะแนน'!V$4="K",'ชื่อ-คะแนน'!V18,IF('ชื่อ-คะแนน'!V$4="P","0",IF('ชื่อ-คะแนน'!V$4="A","0","0")))+IF('ชื่อ-คะแนน'!W$4="K",'ชื่อ-คะแนน'!W18,IF('ชื่อ-คะแนน'!W$4="P","0",IF('ชื่อ-คะแนน'!W$4="A","0","0")))+IF('ชื่อ-คะแนน'!X$4="K",'ชื่อ-คะแนน'!X18,IF('ชื่อ-คะแนน'!X$4="P","0",IF('ชื่อ-คะแนน'!X$4="A","0","0"))))</f>
        <v/>
      </c>
      <c r="J20" s="435" t="str">
        <f>IF('ชื่อ-คะแนน'!C18="","",IF('ชื่อ-คะแนน'!S$4="P",'ชื่อ-คะแนน'!S18,IF('ชื่อ-คะแนน'!S$4="K","0",IF('ชื่อ-คะแนน'!S$4="A","0","0")))+IF('ชื่อ-คะแนน'!T$4="P",'ชื่อ-คะแนน'!T18,IF('ชื่อ-คะแนน'!T$4="K","0",IF('ชื่อ-คะแนน'!T$4="A","0","0")))+IF('ชื่อ-คะแนน'!U$4="P",'ชื่อ-คะแนน'!U18,IF('ชื่อ-คะแนน'!U$4="K","0",IF('ชื่อ-คะแนน'!U$4="A","0","0")))+IF('ชื่อ-คะแนน'!V$4="P",'ชื่อ-คะแนน'!V18,IF('ชื่อ-คะแนน'!V$4="K","0",IF('ชื่อ-คะแนน'!V$4="A","0","0")))+IF('ชื่อ-คะแนน'!W$4="P",'ชื่อ-คะแนน'!W18,IF('ชื่อ-คะแนน'!W$4="K","0",IF('ชื่อ-คะแนน'!W$4="A","0","0")))+IF('ชื่อ-คะแนน'!X$4="P",'ชื่อ-คะแนน'!X18,IF('ชื่อ-คะแนน'!X$4="K","0",IF('ชื่อ-คะแนน'!X$4="A","0","0"))))</f>
        <v/>
      </c>
      <c r="K20" s="436" t="str">
        <f>IF('ชื่อ-คะแนน'!C18="","",IF('ชื่อ-คะแนน'!S$4="A",'ชื่อ-คะแนน'!S18,IF('ชื่อ-คะแนน'!S$4="P","0",IF('ชื่อ-คะแนน'!S$4="K","0","0")))+IF('ชื่อ-คะแนน'!T$4="A",'ชื่อ-คะแนน'!T18,IF('ชื่อ-คะแนน'!T$4="P","0",IF('ชื่อ-คะแนน'!T$4="K","0","0")))+IF('ชื่อ-คะแนน'!U$4="A",'ชื่อ-คะแนน'!U18,IF('ชื่อ-คะแนน'!U$4="P","0",IF('ชื่อ-คะแนน'!U$4="K","0","0")))+IF('ชื่อ-คะแนน'!V$4="A",'ชื่อ-คะแนน'!V18,IF('ชื่อ-คะแนน'!V$4="P","0",IF('ชื่อ-คะแนน'!V$4="K","0","0")))+IF('ชื่อ-คะแนน'!W$4="A",'ชื่อ-คะแนน'!W18,IF('ชื่อ-คะแนน'!W$4="P","0",IF('ชื่อ-คะแนน'!W$4="K","0","0")))+IF('ชื่อ-คะแนน'!X$4="A",'ชื่อ-คะแนน'!X18,IF('ชื่อ-คะแนน'!X$4="P","0",IF('ชื่อ-คะแนน'!X$4="K","0","0"))))</f>
        <v/>
      </c>
      <c r="L20" s="431" t="str">
        <f>IF('ชื่อ-คะแนน'!C18="","",IF('ชื่อ-คะแนน'!AC$4="K",'ชื่อ-คะแนน'!AC18,IF('ชื่อ-คะแนน'!AC$4="P","0",IF('ชื่อ-คะแนน'!AC$4="A","0","0")))+IF('ชื่อ-คะแนน'!AD$4="K",'ชื่อ-คะแนน'!AD18,IF('ชื่อ-คะแนน'!AD$4="P","0",IF('ชื่อ-คะแนน'!AD$4="A","0","0")))+IF('ชื่อ-คะแนน'!AE$4="K",'ชื่อ-คะแนน'!AE18,IF('ชื่อ-คะแนน'!AE$4="P","0",IF('ชื่อ-คะแนน'!AE$4="A","0","0")))+IF('ชื่อ-คะแนน'!AF$4="K",'ชื่อ-คะแนน'!AF18,IF('ชื่อ-คะแนน'!AF$4="P","0",IF('ชื่อ-คะแนน'!AF$4="A","0","0")))+IF('ชื่อ-คะแนน'!AG$4="K",'ชื่อ-คะแนน'!AG18,IF('ชื่อ-คะแนน'!AG$4="P","0",IF('ชื่อ-คะแนน'!AG$4="A","0","0")))+IF('ชื่อ-คะแนน'!AH$4="K",'ชื่อ-คะแนน'!AH18,IF('ชื่อ-คะแนน'!AH$4="P","0",IF('ชื่อ-คะแนน'!AH$4="A","0","0")))+IF('ชื่อ-คะแนน'!AI$4="K",'ชื่อ-คะแนน'!AI18,IF('ชื่อ-คะแนน'!AI$4="P","0",IF('ชื่อ-คะแนน'!AI$4="A","0","0")))+IF('ชื่อ-คะแนน'!AJ$4="K",'ชื่อ-คะแนน'!AJ18,IF('ชื่อ-คะแนน'!AJ$4="P","0",IF('ชื่อ-คะแนน'!AJ$4="A","0","0")))+IF('ชื่อ-คะแนน'!AK$4="K",'ชื่อ-คะแนน'!AK18,IF('ชื่อ-คะแนน'!AK$4="P","0",IF('ชื่อ-คะแนน'!AK$4="A","0","0"))))</f>
        <v/>
      </c>
      <c r="M20" s="432" t="str">
        <f>IF('ชื่อ-คะแนน'!C18="","",IF('ชื่อ-คะแนน'!AC$4="P",'ชื่อ-คะแนน'!AC18,IF('ชื่อ-คะแนน'!AC$4="K","0",IF('ชื่อ-คะแนน'!AC$4="A","0","0")))+IF('ชื่อ-คะแนน'!AD$4="P",'ชื่อ-คะแนน'!AD18,IF('ชื่อ-คะแนน'!AD$4="K","0",IF('ชื่อ-คะแนน'!AD$4="A","0","0")))+IF('ชื่อ-คะแนน'!AE$4="P",'ชื่อ-คะแนน'!AE18,IF('ชื่อ-คะแนน'!AE$4="K","0",IF('ชื่อ-คะแนน'!AE$4="A","0","0")))+IF('ชื่อ-คะแนน'!AF$4="P",'ชื่อ-คะแนน'!AF18,IF('ชื่อ-คะแนน'!AF$4="K","0",IF('ชื่อ-คะแนน'!AF$4="A","0","0")))+IF('ชื่อ-คะแนน'!AG$4="P",'ชื่อ-คะแนน'!AG18,IF('ชื่อ-คะแนน'!AG$4="K","0",IF('ชื่อ-คะแนน'!AG$4="A","0","0")))+IF('ชื่อ-คะแนน'!AH$4="P",'ชื่อ-คะแนน'!AH18,IF('ชื่อ-คะแนน'!AH$4="K","0",IF('ชื่อ-คะแนน'!AH$4="A","0","0")))+IF('ชื่อ-คะแนน'!AI$4="P",'ชื่อ-คะแนน'!AI18,IF('ชื่อ-คะแนน'!AI$4="K","0",IF('ชื่อ-คะแนน'!AI$4="A","0","0")))+IF('ชื่อ-คะแนน'!AJ$4="P",'ชื่อ-คะแนน'!AJ18,IF('ชื่อ-คะแนน'!AJ$4="K","0",IF('ชื่อ-คะแนน'!AJ$4="A","0","0")))+IF('ชื่อ-คะแนน'!AK$4="P",'ชื่อ-คะแนน'!AK18,IF('ชื่อ-คะแนน'!AK$4="K","0",IF('ชื่อ-คะแนน'!AK$4="A","0","0"))))</f>
        <v/>
      </c>
      <c r="N20" s="433" t="str">
        <f>IF('ชื่อ-คะแนน'!C18="","",IF('ชื่อ-คะแนน'!AC$4="A",'ชื่อ-คะแนน'!AC18,IF('ชื่อ-คะแนน'!AC$4="P","0",IF('ชื่อ-คะแนน'!AC$4="K","0","0")))+IF('ชื่อ-คะแนน'!AD$4="A",'ชื่อ-คะแนน'!AD18,IF('ชื่อ-คะแนน'!AD$4="P","0",IF('ชื่อ-คะแนน'!AD$4="K","0","0")))+IF('ชื่อ-คะแนน'!AE$4="A",'ชื่อ-คะแนน'!AE18,IF('ชื่อ-คะแนน'!AE$4="P","0",IF('ชื่อ-คะแนน'!AE$4="K","0","0")))+IF('ชื่อ-คะแนน'!AF$4="A",'ชื่อ-คะแนน'!AF18,IF('ชื่อ-คะแนน'!AF$4="P","0",IF('ชื่อ-คะแนน'!AF$4="K","0","0")))+IF('ชื่อ-คะแนน'!AG$4="A",'ชื่อ-คะแนน'!AG18,IF('ชื่อ-คะแนน'!AG$4="P","0",IF('ชื่อ-คะแนน'!AG$4="K","0","0")))+IF('ชื่อ-คะแนน'!AH$4="A",'ชื่อ-คะแนน'!AH18,IF('ชื่อ-คะแนน'!AH$4="P","0",IF('ชื่อ-คะแนน'!AH$4="K","0","0")))+IF('ชื่อ-คะแนน'!AI$4="A",'ชื่อ-คะแนน'!AI18,IF('ชื่อ-คะแนน'!AI$4="P","0",IF('ชื่อ-คะแนน'!AI$4="K","0","0")))+IF('ชื่อ-คะแนน'!AJ$4="A",'ชื่อ-คะแนน'!AJ18,IF('ชื่อ-คะแนน'!AJ$4="P","0",IF('ชื่อ-คะแนน'!AJ$4="K","0","0")))+IF('ชื่อ-คะแนน'!AK$4="A",'ชื่อ-คะแนน'!AK18,IF('ชื่อ-คะแนน'!AK$4="P","0",IF('ชื่อ-คะแนน'!AK$4="K","0","0"))))</f>
        <v/>
      </c>
      <c r="O20" s="434" t="str">
        <f>IF('ชื่อ-คะแนน'!C18="","",IF('ชื่อ-คะแนน'!AN$4="K",'ชื่อ-คะแนน'!AN18,IF('ชื่อ-คะแนน'!AN$4="P","0",IF('ชื่อ-คะแนน'!AN$4="A","0","0")))+IF('ชื่อ-คะแนน'!AO$4="K",'ชื่อ-คะแนน'!AO18,IF('ชื่อ-คะแนน'!AO$4="P","0",IF('ชื่อ-คะแนน'!AO$4="A","0","0")))+IF('ชื่อ-คะแนน'!AP$4="K",'ชื่อ-คะแนน'!AP18,IF('ชื่อ-คะแนน'!AP$4="P","0",IF('ชื่อ-คะแนน'!AP$4="A","0","0")))+IF('ชื่อ-คะแนน'!AQ$4="K",'ชื่อ-คะแนน'!AQ18,IF('ชื่อ-คะแนน'!AQ$4="P","0",IF('ชื่อ-คะแนน'!AQ$4="A","0","0")))+IF('ชื่อ-คะแนน'!AR$4="K",'ชื่อ-คะแนน'!AR18,IF('ชื่อ-คะแนน'!AR$4="P","0",IF('ชื่อ-คะแนน'!AR$4="A","0","0")))+IF('ชื่อ-คะแนน'!AS$4="K",'ชื่อ-คะแนน'!AS18,IF('ชื่อ-คะแนน'!AS$4="P","0",IF('ชื่อ-คะแนน'!AS$4="A","0","0"))))</f>
        <v/>
      </c>
      <c r="P20" s="435" t="str">
        <f>IF('ชื่อ-คะแนน'!C18="","",IF('ชื่อ-คะแนน'!AN$4="P",'ชื่อ-คะแนน'!AN18,IF('ชื่อ-คะแนน'!AN$4="K","0",IF('ชื่อ-คะแนน'!AN$4="A","0","0")))+IF('ชื่อ-คะแนน'!AO$4="P",'ชื่อ-คะแนน'!AO18,IF('ชื่อ-คะแนน'!AO$4="K","0",IF('ชื่อ-คะแนน'!AO$4="A","0","0")))+IF('ชื่อ-คะแนน'!AP$4="P",'ชื่อ-คะแนน'!AP18,IF('ชื่อ-คะแนน'!AP$4="K","0",IF('ชื่อ-คะแนน'!AP$4="A","0","0")))+IF('ชื่อ-คะแนน'!AQ$4="P",'ชื่อ-คะแนน'!AQ18,IF('ชื่อ-คะแนน'!AQ$4="K","0",IF('ชื่อ-คะแนน'!AQ$4="A","0","0")))+IF('ชื่อ-คะแนน'!AR$4="P",'ชื่อ-คะแนน'!AR18,IF('ชื่อ-คะแนน'!AR$4="K","0",IF('ชื่อ-คะแนน'!AR$4="A","0","0")))+IF('ชื่อ-คะแนน'!AS$4="P",'ชื่อ-คะแนน'!AS18,IF('ชื่อ-คะแนน'!AS$4="K","0",IF('ชื่อ-คะแนน'!AS$4="A","0","0"))))</f>
        <v/>
      </c>
      <c r="Q20" s="436" t="str">
        <f>IF('ชื่อ-คะแนน'!C18="","",IF('ชื่อ-คะแนน'!AN$4="A",'ชื่อ-คะแนน'!AN18,IF('ชื่อ-คะแนน'!AN$4="P","0",IF('ชื่อ-คะแนน'!AN$4="K","0","0")))+IF('ชื่อ-คะแนน'!AO$4="A",'ชื่อ-คะแนน'!AO18,IF('ชื่อ-คะแนน'!AO$4="P","0",IF('ชื่อ-คะแนน'!AO$4="K","0","0")))+IF('ชื่อ-คะแนน'!AP$4="A",'ชื่อ-คะแนน'!AP18,IF('ชื่อ-คะแนน'!AP$4="P","0",IF('ชื่อ-คะแนน'!AP$4="K","0","0")))+IF('ชื่อ-คะแนน'!AQ$4="A",'ชื่อ-คะแนน'!AQ18,IF('ชื่อ-คะแนน'!AQ$4="P","0",IF('ชื่อ-คะแนน'!AQ$4="K","0","0")))+IF('ชื่อ-คะแนน'!AR$4="A",'ชื่อ-คะแนน'!AR18,IF('ชื่อ-คะแนน'!AR$4="P","0",IF('ชื่อ-คะแนน'!AR$4="K","0","0")))+IF('ชื่อ-คะแนน'!AS$4="A",'ชื่อ-คะแนน'!AS18,IF('ชื่อ-คะแนน'!AS$4="P","0",IF('ชื่อ-คะแนน'!AS$4="K","0","0"))))</f>
        <v/>
      </c>
      <c r="R20" s="1051" t="str">
        <f>IF('ชื่อ-คะแนน'!C18="","",IF('ชื่อ-คะแนน'!BA$4="K",'ชื่อ-คะแนน'!BA18,IF('ชื่อ-คะแนน'!BA$4="P","0",IF('ชื่อ-คะแนน'!BA$4="A","0","0")))+IF('ชื่อ-คะแนน'!BB$4="K",'ชื่อ-คะแนน'!BB18,IF('ชื่อ-คะแนน'!BB$4="P","0",IF('ชื่อ-คะแนน'!BB$4="A","0","0")))+IF('ชื่อ-คะแนน'!BC$4="K",'ชื่อ-คะแนน'!BC18,IF('ชื่อ-คะแนน'!BC$4="P","0",IF('ชื่อ-คะแนน'!BC$4="A","0","0")))+IF('ชื่อ-คะแนน'!BD$4="K",'ชื่อ-คะแนน'!BD18,IF('ชื่อ-คะแนน'!BD$4="P","0",IF('ชื่อ-คะแนน'!BD$4="A","0","0")))+IF('ชื่อ-คะแนน'!BE$4="K",'ชื่อ-คะแนน'!BE18,IF('ชื่อ-คะแนน'!BE$4="P","0",IF('ชื่อ-คะแนน'!BE$4="A","0","0")))+IF('ชื่อ-คะแนน'!BF$4="K",'ชื่อ-คะแนน'!BF18,IF('ชื่อ-คะแนน'!BF$4="P","0",IF('ชื่อ-คะแนน'!BF$4="A","0","0")))+IF('ชื่อ-คะแนน'!BG$4="K",'ชื่อ-คะแนน'!BG18,IF('ชื่อ-คะแนน'!BG$4="P","0",IF('ชื่อ-คะแนน'!BG$4="A","0","0")))+IF('ชื่อ-คะแนน'!BH$4="K",'ชื่อ-คะแนน'!BH18,IF('ชื่อ-คะแนน'!BH$4="P","0",IF('ชื่อ-คะแนน'!BH$4="A","0","0"))))</f>
        <v/>
      </c>
      <c r="S20" s="1052" t="str">
        <f>IF('ชื่อ-คะแนน'!C18="","",IF('ชื่อ-คะแนน'!BA$4="P",'ชื่อ-คะแนน'!BA18,IF('ชื่อ-คะแนน'!BA$4="K","0",IF('ชื่อ-คะแนน'!BA$4="A","0","0")))+IF('ชื่อ-คะแนน'!BB$4="P",'ชื่อ-คะแนน'!BB18,IF('ชื่อ-คะแนน'!BB$4="K","0",IF('ชื่อ-คะแนน'!BB$4="A","0","0")))+IF('ชื่อ-คะแนน'!BC$4="P",'ชื่อ-คะแนน'!BC18,IF('ชื่อ-คะแนน'!BC$4="K","0",IF('ชื่อ-คะแนน'!BC$4="A","0","0")))+IF('ชื่อ-คะแนน'!BD$4="P",'ชื่อ-คะแนน'!BD18,IF('ชื่อ-คะแนน'!BD$4="K","0",IF('ชื่อ-คะแนน'!BD$4="A","0","0")))+IF('ชื่อ-คะแนน'!BE$4="P",'ชื่อ-คะแนน'!BE18,IF('ชื่อ-คะแนน'!BE$4="K","0",IF('ชื่อ-คะแนน'!BE$4="A","0","0")))+IF('ชื่อ-คะแนน'!BF$4="P",'ชื่อ-คะแนน'!BF18,IF('ชื่อ-คะแนน'!BF$4="K","0",IF('ชื่อ-คะแนน'!BF$4="A","0","0")))+IF('ชื่อ-คะแนน'!BG$4="P",'ชื่อ-คะแนน'!BG18,IF('ชื่อ-คะแนน'!BG$4="K","0",IF('ชื่อ-คะแนน'!BG$4="A","0","0")))+IF('ชื่อ-คะแนน'!BH$4="P",'ชื่อ-คะแนน'!BH18,IF('ชื่อ-คะแนน'!BH$4="K","0",IF('ชื่อ-คะแนน'!BH$4="A","0","0"))))</f>
        <v/>
      </c>
      <c r="T20" s="1070" t="str">
        <f>IF('ชื่อ-คะแนน'!C18="","",IF('ชื่อ-คะแนน'!BA$4="A",'ชื่อ-คะแนน'!BA18,IF('ชื่อ-คะแนน'!BA$4="P","0",IF('ชื่อ-คะแนน'!BA$4="K","0","0")))+IF('ชื่อ-คะแนน'!BB$4="A",'ชื่อ-คะแนน'!BB18,IF('ชื่อ-คะแนน'!BB$4="P","0",IF('ชื่อ-คะแนน'!BB$4="K","0","0")))+IF('ชื่อ-คะแนน'!BC$4="A",'ชื่อ-คะแนน'!BC18,IF('ชื่อ-คะแนน'!BC$4="P","0",IF('ชื่อ-คะแนน'!BC$4="K","0","0")))+IF('ชื่อ-คะแนน'!BD$4="A",'ชื่อ-คะแนน'!BD18,IF('ชื่อ-คะแนน'!BD$4="P","0",IF('ชื่อ-คะแนน'!BD$4="K","0","0")))+IF('ชื่อ-คะแนน'!BE$4="A",'ชื่อ-คะแนน'!BE18,IF('ชื่อ-คะแนน'!BE$4="P","0",IF('ชื่อ-คะแนน'!BE$4="K","0","0")))+IF('ชื่อ-คะแนน'!BF$4="A",'ชื่อ-คะแนน'!BF18,IF('ชื่อ-คะแนน'!BF$4="P","0",IF('ชื่อ-คะแนน'!BF$4="K","0","0")))+IF('ชื่อ-คะแนน'!BG$4="A",'ชื่อ-คะแนน'!BG18,IF('ชื่อ-คะแนน'!BG$4="P","0",IF('ชื่อ-คะแนน'!BG$4="K","0","0")))+IF('ชื่อ-คะแนน'!BH$4="A",'ชื่อ-คะแนน'!BH18,IF('ชื่อ-คะแนน'!BH$4="P","0",IF('ชื่อ-คะแนน'!BH$4="K","0","0"))))</f>
        <v/>
      </c>
      <c r="U20" s="1053" t="str">
        <f>IF('ชื่อ-คะแนน'!C18="","",IF('ชื่อ-คะแนน'!BK$4="K",'ชื่อ-คะแนน'!BK18,IF('ชื่อ-คะแนน'!BK$4="P","0",IF('ชื่อ-คะแนน'!BK$4="A","0","0")))+IF('ชื่อ-คะแนน'!BL$4="K",'ชื่อ-คะแนน'!BL18,IF('ชื่อ-คะแนน'!BL$4="P","0",IF('ชื่อ-คะแนน'!BL$4="A","0","0")))+IF('ชื่อ-คะแนน'!BM$4="K",'ชื่อ-คะแนน'!BM18,IF('ชื่อ-คะแนน'!BM$4="P","0",IF('ชื่อ-คะแนน'!BM$4="A","0","0")))+IF('ชื่อ-คะแนน'!BN$4="K",'ชื่อ-คะแนน'!BN18,IF('ชื่อ-คะแนน'!BN$4="P","0",IF('ชื่อ-คะแนน'!BN$4="A","0","0")))+IF('ชื่อ-คะแนน'!BO$4="K",'ชื่อ-คะแนน'!BO18,IF('ชื่อ-คะแนน'!BO$4="P","0",IF('ชื่อ-คะแนน'!BO$4="A","0","0")))+IF('ชื่อ-คะแนน'!BP$4="K",'ชื่อ-คะแนน'!BP18,IF('ชื่อ-คะแนน'!BP$4="P","0",IF('ชื่อ-คะแนน'!BP$4="A","0","0"))))</f>
        <v/>
      </c>
      <c r="V20" s="1054" t="str">
        <f>IF('ชื่อ-คะแนน'!C18="","",IF('ชื่อ-คะแนน'!BK$4="P",'ชื่อ-คะแนน'!BK18,IF('ชื่อ-คะแนน'!BK$4="K","0",IF('ชื่อ-คะแนน'!BK$4="A","0","0")))+IF('ชื่อ-คะแนน'!BL$4="P",'ชื่อ-คะแนน'!BL18,IF('ชื่อ-คะแนน'!BL$4="K","0",IF('ชื่อ-คะแนน'!BL$4="A","0","0")))+IF('ชื่อ-คะแนน'!BM$4="P",'ชื่อ-คะแนน'!BM18,IF('ชื่อ-คะแนน'!BM$4="K","0",IF('ชื่อ-คะแนน'!BM$4="A","0","0")))+IF('ชื่อ-คะแนน'!BN$4="P",'ชื่อ-คะแนน'!BN18,IF('ชื่อ-คะแนน'!BN$4="K","0",IF('ชื่อ-คะแนน'!BN$4="A","0","0")))+IF('ชื่อ-คะแนน'!BO$4="P",'ชื่อ-คะแนน'!BO18,IF('ชื่อ-คะแนน'!BO$4="K","0",IF('ชื่อ-คะแนน'!BO$4="A","0","0")))+IF('ชื่อ-คะแนน'!BP$4="P",'ชื่อ-คะแนน'!BP18,IF('ชื่อ-คะแนน'!BP$4="K","0",IF('ชื่อ-คะแนน'!BP$4="A","0","0"))))</f>
        <v/>
      </c>
      <c r="W20" s="1055" t="str">
        <f>IF('ชื่อ-คะแนน'!C18="","",IF('ชื่อ-คะแนน'!BK$4="A",'ชื่อ-คะแนน'!BK18,IF('ชื่อ-คะแนน'!BK$4="P","0",IF('ชื่อ-คะแนน'!BK$4="K","0","0")))+IF('ชื่อ-คะแนน'!BL$4="A",'ชื่อ-คะแนน'!BL18,IF('ชื่อ-คะแนน'!BL$4="P","0",IF('ชื่อ-คะแนน'!BL$4="K","0","0")))+IF('ชื่อ-คะแนน'!BM$4="A",'ชื่อ-คะแนน'!BM18,IF('ชื่อ-คะแนน'!BM$4="P","0",IF('ชื่อ-คะแนน'!BM$4="K","0","0")))+IF('ชื่อ-คะแนน'!BN$4="A",'ชื่อ-คะแนน'!BN18,IF('ชื่อ-คะแนน'!BN$4="P","0",IF('ชื่อ-คะแนน'!BN$4="K","0","0")))+IF('ชื่อ-คะแนน'!BO$4="A",'ชื่อ-คะแนน'!BO18,IF('ชื่อ-คะแนน'!BO$4="P","0",IF('ชื่อ-คะแนน'!BO$4="K","0","0")))+IF('ชื่อ-คะแนน'!BP$4="A",'ชื่อ-คะแนน'!BP18,IF('ชื่อ-คะแนน'!BP$4="P","0",IF('ชื่อ-คะแนน'!BP$4="K","0","0"))))</f>
        <v/>
      </c>
      <c r="X20" s="1051" t="str">
        <f>IF('ชื่อ-คะแนน'!C18="","",IF('ชื่อ-คะแนน'!BU$4="K",'ชื่อ-คะแนน'!BU18,IF('ชื่อ-คะแนน'!BU$4="P","0",IF('ชื่อ-คะแนน'!BU$4="A","0","0")))+IF('ชื่อ-คะแนน'!BV$4="K",'ชื่อ-คะแนน'!BV18,IF('ชื่อ-คะแนน'!BV$4="P","0",IF('ชื่อ-คะแนน'!BV$4="A","0","0")))+IF('ชื่อ-คะแนน'!BW$4="K",'ชื่อ-คะแนน'!BW18,IF('ชื่อ-คะแนน'!BW$4="P","0",IF('ชื่อ-คะแนน'!BW$4="A","0","0")))+IF('ชื่อ-คะแนน'!BX$4="K",'ชื่อ-คะแนน'!BX18,IF('ชื่อ-คะแนน'!BX$4="P","0",IF('ชื่อ-คะแนน'!BX$4="A","0","0")))+IF('ชื่อ-คะแนน'!BY$4="K",'ชื่อ-คะแนน'!BY18,IF('ชื่อ-คะแนน'!BY$4="P","0",IF('ชื่อ-คะแนน'!BY$4="A","0","0")))+IF('ชื่อ-คะแนน'!BZ$4="K",'ชื่อ-คะแนน'!BZ18,IF('ชื่อ-คะแนน'!BZ$4="P","0",IF('ชื่อ-คะแนน'!BZ$4="A","0","0")))+IF('ชื่อ-คะแนน'!CA$4="K",'ชื่อ-คะแนน'!CA18,IF('ชื่อ-คะแนน'!CA$4="P","0",IF('ชื่อ-คะแนน'!CA$4="A","0","0")))+IF('ชื่อ-คะแนน'!CB$4="K",'ชื่อ-คะแนน'!CB18,IF('ชื่อ-คะแนน'!CB$4="P","0",IF('ชื่อ-คะแนน'!CB$4="A","0","0"))))</f>
        <v/>
      </c>
      <c r="Y20" s="1052" t="str">
        <f>IF('ชื่อ-คะแนน'!C18="","",IF('ชื่อ-คะแนน'!BU$4="P",'ชื่อ-คะแนน'!BU18,IF('ชื่อ-คะแนน'!BU$4="K","0",IF('ชื่อ-คะแนน'!BU$4="A","0","0")))+IF('ชื่อ-คะแนน'!BV$4="P",'ชื่อ-คะแนน'!BV18,IF('ชื่อ-คะแนน'!BV$4="K","0",IF('ชื่อ-คะแนน'!BV$4="A","0","0")))+IF('ชื่อ-คะแนน'!BW$4="P",'ชื่อ-คะแนน'!BW18,IF('ชื่อ-คะแนน'!BW$4="K","0",IF('ชื่อ-คะแนน'!BW$4="A","0","0")))+IF('ชื่อ-คะแนน'!BX$4="P",'ชื่อ-คะแนน'!BX18,IF('ชื่อ-คะแนน'!BX$4="K","0",IF('ชื่อ-คะแนน'!BX$4="A","0","0")))+IF('ชื่อ-คะแนน'!BY$4="P",'ชื่อ-คะแนน'!BY18,IF('ชื่อ-คะแนน'!BY$4="K","0",IF('ชื่อ-คะแนน'!BY$4="A","0","0")))+IF('ชื่อ-คะแนน'!BZ$4="P",'ชื่อ-คะแนน'!BZ18,IF('ชื่อ-คะแนน'!BZ$4="K","0",IF('ชื่อ-คะแนน'!BZ$4="A","0","0")))+IF('ชื่อ-คะแนน'!CA$4="P",'ชื่อ-คะแนน'!CA18,IF('ชื่อ-คะแนน'!CA$4="K","0",IF('ชื่อ-คะแนน'!CA$4="A","0","0")))+IF('ชื่อ-คะแนน'!CB$4="P",'ชื่อ-คะแนน'!CB18,IF('ชื่อ-คะแนน'!CB$4="K","0",IF('ชื่อ-คะแนน'!CB$4="A","0","0"))))</f>
        <v/>
      </c>
      <c r="Z20" s="1070" t="str">
        <f>IF('ชื่อ-คะแนน'!C18="","",IF('ชื่อ-คะแนน'!BU$4="A",'ชื่อ-คะแนน'!BU18,IF('ชื่อ-คะแนน'!BU$4="P","0",IF('ชื่อ-คะแนน'!BU$4="K","0","0")))+IF('ชื่อ-คะแนน'!BV$4="A",'ชื่อ-คะแนน'!BV18,IF('ชื่อ-คะแนน'!BV$4="P","0",IF('ชื่อ-คะแนน'!BV$4="K","0","0")))+IF('ชื่อ-คะแนน'!BW$4="A",'ชื่อ-คะแนน'!BW18,IF('ชื่อ-คะแนน'!BW$4="P","0",IF('ชื่อ-คะแนน'!BW$4="K","0","0")))+IF('ชื่อ-คะแนน'!BX$4="A",'ชื่อ-คะแนน'!BX18,IF('ชื่อ-คะแนน'!BX$4="P","0",IF('ชื่อ-คะแนน'!BX$4="K","0","0")))+IF('ชื่อ-คะแนน'!BY$4="A",'ชื่อ-คะแนน'!BY18,IF('ชื่อ-คะแนน'!BY$4="P","0",IF('ชื่อ-คะแนน'!BY$4="K","0","0")))+IF('ชื่อ-คะแนน'!BZ$4="A",'ชื่อ-คะแนน'!BZ18,IF('ชื่อ-คะแนน'!BZ$4="P","0",IF('ชื่อ-คะแนน'!BZ$4="K","0","0")))+IF('ชื่อ-คะแนน'!CA$4="A",'ชื่อ-คะแนน'!CA18,IF('ชื่อ-คะแนน'!CA$4="P","0",IF('ชื่อ-คะแนน'!CA$4="K","0","0")))+IF('ชื่อ-คะแนน'!CB$4="A",'ชื่อ-คะแนน'!CB18,IF('ชื่อ-คะแนน'!CB$4="P","0",IF('ชื่อ-คะแนน'!CB$4="K","0","0"))))</f>
        <v/>
      </c>
      <c r="AA20" s="1053">
        <f>IF('ชื่อ-คะแนน'!CF$4="K",'ชื่อ-คะแนน'!CF18,IF('ชื่อ-คะแนน'!CF$4="P","0",IF('ชื่อ-คะแนน'!CF$4="A","0","0")))+IF('ชื่อ-คะแนน'!CG$4="K",'ชื่อ-คะแนน'!CG18,IF('ชื่อ-คะแนน'!CG$4="P","0",IF('ชื่อ-คะแนน'!CG$4="A","0","0")))+IF('ชื่อ-คะแนน'!CH$4="K",'ชื่อ-คะแนน'!CH18,IF('ชื่อ-คะแนน'!CH$4="P","0",IF('ชื่อ-คะแนน'!CH$4="A","0","0")))</f>
        <v>0</v>
      </c>
      <c r="AB20" s="1054">
        <f>IF('ชื่อ-คะแนน'!CF$4="P",'ชื่อ-คะแนน'!CF18,IF('ชื่อ-คะแนน'!CF$4="K","0",IF('ชื่อ-คะแนน'!CF$4="A","0","0")))+IF('ชื่อ-คะแนน'!CG$4="P",'ชื่อ-คะแนน'!CG18,IF('ชื่อ-คะแนน'!CG$4="K","0",IF('ชื่อ-คะแนน'!CG$4="A","0","0")))+IF('ชื่อ-คะแนน'!CH$4="P",'ชื่อ-คะแนน'!CH18,IF('ชื่อ-คะแนน'!CH$4="K","0",IF('ชื่อ-คะแนน'!CH$4="A","0","0")))</f>
        <v>0</v>
      </c>
      <c r="AC20" s="1055">
        <f>IF('ชื่อ-คะแนน'!CF$4="A",'ชื่อ-คะแนน'!CF18,IF('ชื่อ-คะแนน'!CF$4="P","0",IF('ชื่อ-คะแนน'!CF$4="K","0","0")))+IF('ชื่อ-คะแนน'!CG$4="A",'ชื่อ-คะแนน'!CG18,IF('ชื่อ-คะแนน'!CG$4="P","0",IF('ชื่อ-คะแนน'!CG$4="K","0","0")))+IF('ชื่อ-คะแนน'!CH$4="A",'ชื่อ-คะแนน'!CH18,IF('ชื่อ-คะแนน'!CH$4="P","0",IF('ชื่อ-คะแนน'!CH$4="K","0","0")))</f>
        <v>0</v>
      </c>
      <c r="AD20" s="1071" t="str">
        <f>IF('ชื่อ-คะแนน'!C18="","",IF(E20="พัก","--",IF(E20="ออก","--",IF(E20="ย้าย","--",(F20+I20+L20+O20+R20+U20+X20+AA20)/2))))</f>
        <v/>
      </c>
      <c r="AE20" s="1056" t="str">
        <f>IF('ชื่อ-คะแนน'!C18="","",IF(E20="พัก","--",IF(E20="ออก","--",IF(E20="ย้าย","--",(G20+J20+M20+P20+S20+V20+Y20+AB20)/2))))</f>
        <v/>
      </c>
      <c r="AF20" s="1057" t="str">
        <f>IF('ชื่อ-คะแนน'!C18="","",IF(E20="พัก","--",IF(E20="ออก","--",IF(E20="ย้าย","--",(H20+K20+N20+Q20+T20+W20+Z20+AC20)/2))))</f>
        <v/>
      </c>
      <c r="AG20" s="305"/>
    </row>
    <row r="21" spans="1:33" s="5" customFormat="1" ht="18" customHeight="1" x14ac:dyDescent="0.5">
      <c r="A21" s="281"/>
      <c r="B21" s="246" t="str">
        <f>'ชื่อ-คะแนน'!A19</f>
        <v/>
      </c>
      <c r="C21" s="429">
        <f>'ชื่อ-คะแนน'!B19</f>
        <v>0</v>
      </c>
      <c r="D21" s="336" t="str">
        <f>'ชื่อ-คะแนน'!DB19</f>
        <v/>
      </c>
      <c r="E21" s="430" t="str">
        <f>'ชื่อ-คะแนน'!D19</f>
        <v/>
      </c>
      <c r="F21" s="431" t="str">
        <f>IF('ชื่อ-คะแนน'!C19="","",IF('ชื่อ-คะแนน'!H$4="K",'ชื่อ-คะแนน'!H19,IF('ชื่อ-คะแนน'!H$4="P","0",IF('ชื่อ-คะแนน'!H$4="A","0","0")))+IF('ชื่อ-คะแนน'!I$4="K",'ชื่อ-คะแนน'!I19,IF('ชื่อ-คะแนน'!I$4="P","0",IF('ชื่อ-คะแนน'!I$4="A","0","0")))+IF('ชื่อ-คะแนน'!J$4="K",'ชื่อ-คะแนน'!J19,IF('ชื่อ-คะแนน'!J$4="P","0",IF('ชื่อ-คะแนน'!J$4="A","0","0")))+IF('ชื่อ-คะแนน'!K$4="K",'ชื่อ-คะแนน'!K19,IF('ชื่อ-คะแนน'!K$4="P","0",IF('ชื่อ-คะแนน'!K$4="A","0","0")))+IF('ชื่อ-คะแนน'!L$4="K",'ชื่อ-คะแนน'!L19,IF('ชื่อ-คะแนน'!L$4="P","0",IF('ชื่อ-คะแนน'!L$4="A","0","0")))+IF('ชื่อ-คะแนน'!M$4="K",'ชื่อ-คะแนน'!M19,IF('ชื่อ-คะแนน'!M$4="P","0",IF('ชื่อ-คะแนน'!M$4="A","0","0")))+IF('ชื่อ-คะแนน'!N$4="K",'ชื่อ-คะแนน'!N19,IF('ชื่อ-คะแนน'!N$4="P","0",IF('ชื่อ-คะแนน'!N$4="A","0","0")))+IF('ชื่อ-คะแนน'!O$4="K",'ชื่อ-คะแนน'!O19,IF('ชื่อ-คะแนน'!O$4="P","0",IF('ชื่อ-คะแนน'!O$4="A","0","0")))+IF('ชื่อ-คะแนน'!P$4="K",'ชื่อ-คะแนน'!P19,IF('ชื่อ-คะแนน'!P$4="P","0",IF('ชื่อ-คะแนน'!P$4="A","0","0"))))</f>
        <v/>
      </c>
      <c r="G21" s="432" t="str">
        <f>IF('ชื่อ-คะแนน'!C19="","",IF('ชื่อ-คะแนน'!H$4="P",'ชื่อ-คะแนน'!H19,IF('ชื่อ-คะแนน'!H$4="K","0",IF('ชื่อ-คะแนน'!H$4="A","0","0")))+IF('ชื่อ-คะแนน'!I$4="P",'ชื่อ-คะแนน'!I19,IF('ชื่อ-คะแนน'!I$4="K","0",IF('ชื่อ-คะแนน'!I$4="A","0","0")))+IF('ชื่อ-คะแนน'!J$4="P",'ชื่อ-คะแนน'!J19,IF('ชื่อ-คะแนน'!J$4="K","0",IF('ชื่อ-คะแนน'!J$4="A","0","0")))+IF('ชื่อ-คะแนน'!K$4="P",'ชื่อ-คะแนน'!K19,IF('ชื่อ-คะแนน'!K$4="K","0",IF('ชื่อ-คะแนน'!K$4="A","0","0")))+IF('ชื่อ-คะแนน'!L$4="P",'ชื่อ-คะแนน'!L19,IF('ชื่อ-คะแนน'!L$4="K","0",IF('ชื่อ-คะแนน'!L$4="A","0","0")))+IF('ชื่อ-คะแนน'!M$4="P",'ชื่อ-คะแนน'!M19,IF('ชื่อ-คะแนน'!M$4="K","0",IF('ชื่อ-คะแนน'!M$4="A","0","0")))+IF('ชื่อ-คะแนน'!N$4="P",'ชื่อ-คะแนน'!N19,IF('ชื่อ-คะแนน'!N$4="K","0",IF('ชื่อ-คะแนน'!N$4="A","0","0")))+IF('ชื่อ-คะแนน'!O$4="P",'ชื่อ-คะแนน'!O19,IF('ชื่อ-คะแนน'!O$4="K","0",IF('ชื่อ-คะแนน'!O$4="A","0","0")))+IF('ชื่อ-คะแนน'!P$4="P",'ชื่อ-คะแนน'!P19,IF('ชื่อ-คะแนน'!P$4="K","0",IF('ชื่อ-คะแนน'!P$4="A","0","0"))))</f>
        <v/>
      </c>
      <c r="H21" s="433" t="str">
        <f>IF('ชื่อ-คะแนน'!C19="","",IF('ชื่อ-คะแนน'!H$4="A",'ชื่อ-คะแนน'!H19,IF('ชื่อ-คะแนน'!H$4="P","0",IF('ชื่อ-คะแนน'!H$4="K","0","0")))+IF('ชื่อ-คะแนน'!I$4="A",'ชื่อ-คะแนน'!I19,IF('ชื่อ-คะแนน'!I$4="P","0",IF('ชื่อ-คะแนน'!I$4="K","0","0")))+IF('ชื่อ-คะแนน'!J$4="A",'ชื่อ-คะแนน'!J19,IF('ชื่อ-คะแนน'!J$4="P","0",IF('ชื่อ-คะแนน'!J$4="K","0","0")))+IF('ชื่อ-คะแนน'!K$4="A",'ชื่อ-คะแนน'!K19,IF('ชื่อ-คะแนน'!K$4="P","0",IF('ชื่อ-คะแนน'!K$4="K","0","0")))+IF('ชื่อ-คะแนน'!L$4="A",'ชื่อ-คะแนน'!L19,IF('ชื่อ-คะแนน'!L$4="P","0",IF('ชื่อ-คะแนน'!L$4="K","0","0")))+IF('ชื่อ-คะแนน'!M$4="A",'ชื่อ-คะแนน'!M19,IF('ชื่อ-คะแนน'!M$4="P","0",IF('ชื่อ-คะแนน'!M$4="K","0","0")))+IF('ชื่อ-คะแนน'!N$4="A",'ชื่อ-คะแนน'!N19,IF('ชื่อ-คะแนน'!N$4="P","0",IF('ชื่อ-คะแนน'!N$4="K","0","0")))+IF('ชื่อ-คะแนน'!O$4="A",'ชื่อ-คะแนน'!O19,IF('ชื่อ-คะแนน'!O$4="P","0",IF('ชื่อ-คะแนน'!O$4="K","0","0")))+IF('ชื่อ-คะแนน'!P$4="A",'ชื่อ-คะแนน'!P19,IF('ชื่อ-คะแนน'!P$4="P","0",IF('ชื่อ-คะแนน'!P$4="K","0","0"))))</f>
        <v/>
      </c>
      <c r="I21" s="434" t="str">
        <f>IF('ชื่อ-คะแนน'!C19="","",IF('ชื่อ-คะแนน'!S$4="K",'ชื่อ-คะแนน'!S19,IF('ชื่อ-คะแนน'!S$4="P","0",IF('ชื่อ-คะแนน'!S$4="A","0","0")))+IF('ชื่อ-คะแนน'!T$4="K",'ชื่อ-คะแนน'!T19,IF('ชื่อ-คะแนน'!T$4="P","0",IF('ชื่อ-คะแนน'!T$4="A","0","0")))+IF('ชื่อ-คะแนน'!U$4="K",'ชื่อ-คะแนน'!U19,IF('ชื่อ-คะแนน'!U$4="P","0",IF('ชื่อ-คะแนน'!U$4="A","0","0")))+IF('ชื่อ-คะแนน'!V$4="K",'ชื่อ-คะแนน'!V19,IF('ชื่อ-คะแนน'!V$4="P","0",IF('ชื่อ-คะแนน'!V$4="A","0","0")))+IF('ชื่อ-คะแนน'!W$4="K",'ชื่อ-คะแนน'!W19,IF('ชื่อ-คะแนน'!W$4="P","0",IF('ชื่อ-คะแนน'!W$4="A","0","0")))+IF('ชื่อ-คะแนน'!X$4="K",'ชื่อ-คะแนน'!X19,IF('ชื่อ-คะแนน'!X$4="P","0",IF('ชื่อ-คะแนน'!X$4="A","0","0"))))</f>
        <v/>
      </c>
      <c r="J21" s="435" t="str">
        <f>IF('ชื่อ-คะแนน'!C19="","",IF('ชื่อ-คะแนน'!S$4="P",'ชื่อ-คะแนน'!S19,IF('ชื่อ-คะแนน'!S$4="K","0",IF('ชื่อ-คะแนน'!S$4="A","0","0")))+IF('ชื่อ-คะแนน'!T$4="P",'ชื่อ-คะแนน'!T19,IF('ชื่อ-คะแนน'!T$4="K","0",IF('ชื่อ-คะแนน'!T$4="A","0","0")))+IF('ชื่อ-คะแนน'!U$4="P",'ชื่อ-คะแนน'!U19,IF('ชื่อ-คะแนน'!U$4="K","0",IF('ชื่อ-คะแนน'!U$4="A","0","0")))+IF('ชื่อ-คะแนน'!V$4="P",'ชื่อ-คะแนน'!V19,IF('ชื่อ-คะแนน'!V$4="K","0",IF('ชื่อ-คะแนน'!V$4="A","0","0")))+IF('ชื่อ-คะแนน'!W$4="P",'ชื่อ-คะแนน'!W19,IF('ชื่อ-คะแนน'!W$4="K","0",IF('ชื่อ-คะแนน'!W$4="A","0","0")))+IF('ชื่อ-คะแนน'!X$4="P",'ชื่อ-คะแนน'!X19,IF('ชื่อ-คะแนน'!X$4="K","0",IF('ชื่อ-คะแนน'!X$4="A","0","0"))))</f>
        <v/>
      </c>
      <c r="K21" s="436" t="str">
        <f>IF('ชื่อ-คะแนน'!C19="","",IF('ชื่อ-คะแนน'!S$4="A",'ชื่อ-คะแนน'!S19,IF('ชื่อ-คะแนน'!S$4="P","0",IF('ชื่อ-คะแนน'!S$4="K","0","0")))+IF('ชื่อ-คะแนน'!T$4="A",'ชื่อ-คะแนน'!T19,IF('ชื่อ-คะแนน'!T$4="P","0",IF('ชื่อ-คะแนน'!T$4="K","0","0")))+IF('ชื่อ-คะแนน'!U$4="A",'ชื่อ-คะแนน'!U19,IF('ชื่อ-คะแนน'!U$4="P","0",IF('ชื่อ-คะแนน'!U$4="K","0","0")))+IF('ชื่อ-คะแนน'!V$4="A",'ชื่อ-คะแนน'!V19,IF('ชื่อ-คะแนน'!V$4="P","0",IF('ชื่อ-คะแนน'!V$4="K","0","0")))+IF('ชื่อ-คะแนน'!W$4="A",'ชื่อ-คะแนน'!W19,IF('ชื่อ-คะแนน'!W$4="P","0",IF('ชื่อ-คะแนน'!W$4="K","0","0")))+IF('ชื่อ-คะแนน'!X$4="A",'ชื่อ-คะแนน'!X19,IF('ชื่อ-คะแนน'!X$4="P","0",IF('ชื่อ-คะแนน'!X$4="K","0","0"))))</f>
        <v/>
      </c>
      <c r="L21" s="431" t="str">
        <f>IF('ชื่อ-คะแนน'!C19="","",IF('ชื่อ-คะแนน'!AC$4="K",'ชื่อ-คะแนน'!AC19,IF('ชื่อ-คะแนน'!AC$4="P","0",IF('ชื่อ-คะแนน'!AC$4="A","0","0")))+IF('ชื่อ-คะแนน'!AD$4="K",'ชื่อ-คะแนน'!AD19,IF('ชื่อ-คะแนน'!AD$4="P","0",IF('ชื่อ-คะแนน'!AD$4="A","0","0")))+IF('ชื่อ-คะแนน'!AE$4="K",'ชื่อ-คะแนน'!AE19,IF('ชื่อ-คะแนน'!AE$4="P","0",IF('ชื่อ-คะแนน'!AE$4="A","0","0")))+IF('ชื่อ-คะแนน'!AF$4="K",'ชื่อ-คะแนน'!AF19,IF('ชื่อ-คะแนน'!AF$4="P","0",IF('ชื่อ-คะแนน'!AF$4="A","0","0")))+IF('ชื่อ-คะแนน'!AG$4="K",'ชื่อ-คะแนน'!AG19,IF('ชื่อ-คะแนน'!AG$4="P","0",IF('ชื่อ-คะแนน'!AG$4="A","0","0")))+IF('ชื่อ-คะแนน'!AH$4="K",'ชื่อ-คะแนน'!AH19,IF('ชื่อ-คะแนน'!AH$4="P","0",IF('ชื่อ-คะแนน'!AH$4="A","0","0")))+IF('ชื่อ-คะแนน'!AI$4="K",'ชื่อ-คะแนน'!AI19,IF('ชื่อ-คะแนน'!AI$4="P","0",IF('ชื่อ-คะแนน'!AI$4="A","0","0")))+IF('ชื่อ-คะแนน'!AJ$4="K",'ชื่อ-คะแนน'!AJ19,IF('ชื่อ-คะแนน'!AJ$4="P","0",IF('ชื่อ-คะแนน'!AJ$4="A","0","0")))+IF('ชื่อ-คะแนน'!AK$4="K",'ชื่อ-คะแนน'!AK19,IF('ชื่อ-คะแนน'!AK$4="P","0",IF('ชื่อ-คะแนน'!AK$4="A","0","0"))))</f>
        <v/>
      </c>
      <c r="M21" s="432" t="str">
        <f>IF('ชื่อ-คะแนน'!C19="","",IF('ชื่อ-คะแนน'!AC$4="P",'ชื่อ-คะแนน'!AC19,IF('ชื่อ-คะแนน'!AC$4="K","0",IF('ชื่อ-คะแนน'!AC$4="A","0","0")))+IF('ชื่อ-คะแนน'!AD$4="P",'ชื่อ-คะแนน'!AD19,IF('ชื่อ-คะแนน'!AD$4="K","0",IF('ชื่อ-คะแนน'!AD$4="A","0","0")))+IF('ชื่อ-คะแนน'!AE$4="P",'ชื่อ-คะแนน'!AE19,IF('ชื่อ-คะแนน'!AE$4="K","0",IF('ชื่อ-คะแนน'!AE$4="A","0","0")))+IF('ชื่อ-คะแนน'!AF$4="P",'ชื่อ-คะแนน'!AF19,IF('ชื่อ-คะแนน'!AF$4="K","0",IF('ชื่อ-คะแนน'!AF$4="A","0","0")))+IF('ชื่อ-คะแนน'!AG$4="P",'ชื่อ-คะแนน'!AG19,IF('ชื่อ-คะแนน'!AG$4="K","0",IF('ชื่อ-คะแนน'!AG$4="A","0","0")))+IF('ชื่อ-คะแนน'!AH$4="P",'ชื่อ-คะแนน'!AH19,IF('ชื่อ-คะแนน'!AH$4="K","0",IF('ชื่อ-คะแนน'!AH$4="A","0","0")))+IF('ชื่อ-คะแนน'!AI$4="P",'ชื่อ-คะแนน'!AI19,IF('ชื่อ-คะแนน'!AI$4="K","0",IF('ชื่อ-คะแนน'!AI$4="A","0","0")))+IF('ชื่อ-คะแนน'!AJ$4="P",'ชื่อ-คะแนน'!AJ19,IF('ชื่อ-คะแนน'!AJ$4="K","0",IF('ชื่อ-คะแนน'!AJ$4="A","0","0")))+IF('ชื่อ-คะแนน'!AK$4="P",'ชื่อ-คะแนน'!AK19,IF('ชื่อ-คะแนน'!AK$4="K","0",IF('ชื่อ-คะแนน'!AK$4="A","0","0"))))</f>
        <v/>
      </c>
      <c r="N21" s="433" t="str">
        <f>IF('ชื่อ-คะแนน'!C19="","",IF('ชื่อ-คะแนน'!AC$4="A",'ชื่อ-คะแนน'!AC19,IF('ชื่อ-คะแนน'!AC$4="P","0",IF('ชื่อ-คะแนน'!AC$4="K","0","0")))+IF('ชื่อ-คะแนน'!AD$4="A",'ชื่อ-คะแนน'!AD19,IF('ชื่อ-คะแนน'!AD$4="P","0",IF('ชื่อ-คะแนน'!AD$4="K","0","0")))+IF('ชื่อ-คะแนน'!AE$4="A",'ชื่อ-คะแนน'!AE19,IF('ชื่อ-คะแนน'!AE$4="P","0",IF('ชื่อ-คะแนน'!AE$4="K","0","0")))+IF('ชื่อ-คะแนน'!AF$4="A",'ชื่อ-คะแนน'!AF19,IF('ชื่อ-คะแนน'!AF$4="P","0",IF('ชื่อ-คะแนน'!AF$4="K","0","0")))+IF('ชื่อ-คะแนน'!AG$4="A",'ชื่อ-คะแนน'!AG19,IF('ชื่อ-คะแนน'!AG$4="P","0",IF('ชื่อ-คะแนน'!AG$4="K","0","0")))+IF('ชื่อ-คะแนน'!AH$4="A",'ชื่อ-คะแนน'!AH19,IF('ชื่อ-คะแนน'!AH$4="P","0",IF('ชื่อ-คะแนน'!AH$4="K","0","0")))+IF('ชื่อ-คะแนน'!AI$4="A",'ชื่อ-คะแนน'!AI19,IF('ชื่อ-คะแนน'!AI$4="P","0",IF('ชื่อ-คะแนน'!AI$4="K","0","0")))+IF('ชื่อ-คะแนน'!AJ$4="A",'ชื่อ-คะแนน'!AJ19,IF('ชื่อ-คะแนน'!AJ$4="P","0",IF('ชื่อ-คะแนน'!AJ$4="K","0","0")))+IF('ชื่อ-คะแนน'!AK$4="A",'ชื่อ-คะแนน'!AK19,IF('ชื่อ-คะแนน'!AK$4="P","0",IF('ชื่อ-คะแนน'!AK$4="K","0","0"))))</f>
        <v/>
      </c>
      <c r="O21" s="434" t="str">
        <f>IF('ชื่อ-คะแนน'!C19="","",IF('ชื่อ-คะแนน'!AN$4="K",'ชื่อ-คะแนน'!AN19,IF('ชื่อ-คะแนน'!AN$4="P","0",IF('ชื่อ-คะแนน'!AN$4="A","0","0")))+IF('ชื่อ-คะแนน'!AO$4="K",'ชื่อ-คะแนน'!AO19,IF('ชื่อ-คะแนน'!AO$4="P","0",IF('ชื่อ-คะแนน'!AO$4="A","0","0")))+IF('ชื่อ-คะแนน'!AP$4="K",'ชื่อ-คะแนน'!AP19,IF('ชื่อ-คะแนน'!AP$4="P","0",IF('ชื่อ-คะแนน'!AP$4="A","0","0")))+IF('ชื่อ-คะแนน'!AQ$4="K",'ชื่อ-คะแนน'!AQ19,IF('ชื่อ-คะแนน'!AQ$4="P","0",IF('ชื่อ-คะแนน'!AQ$4="A","0","0")))+IF('ชื่อ-คะแนน'!AR$4="K",'ชื่อ-คะแนน'!AR19,IF('ชื่อ-คะแนน'!AR$4="P","0",IF('ชื่อ-คะแนน'!AR$4="A","0","0")))+IF('ชื่อ-คะแนน'!AS$4="K",'ชื่อ-คะแนน'!AS19,IF('ชื่อ-คะแนน'!AS$4="P","0",IF('ชื่อ-คะแนน'!AS$4="A","0","0"))))</f>
        <v/>
      </c>
      <c r="P21" s="435" t="str">
        <f>IF('ชื่อ-คะแนน'!C19="","",IF('ชื่อ-คะแนน'!AN$4="P",'ชื่อ-คะแนน'!AN19,IF('ชื่อ-คะแนน'!AN$4="K","0",IF('ชื่อ-คะแนน'!AN$4="A","0","0")))+IF('ชื่อ-คะแนน'!AO$4="P",'ชื่อ-คะแนน'!AO19,IF('ชื่อ-คะแนน'!AO$4="K","0",IF('ชื่อ-คะแนน'!AO$4="A","0","0")))+IF('ชื่อ-คะแนน'!AP$4="P",'ชื่อ-คะแนน'!AP19,IF('ชื่อ-คะแนน'!AP$4="K","0",IF('ชื่อ-คะแนน'!AP$4="A","0","0")))+IF('ชื่อ-คะแนน'!AQ$4="P",'ชื่อ-คะแนน'!AQ19,IF('ชื่อ-คะแนน'!AQ$4="K","0",IF('ชื่อ-คะแนน'!AQ$4="A","0","0")))+IF('ชื่อ-คะแนน'!AR$4="P",'ชื่อ-คะแนน'!AR19,IF('ชื่อ-คะแนน'!AR$4="K","0",IF('ชื่อ-คะแนน'!AR$4="A","0","0")))+IF('ชื่อ-คะแนน'!AS$4="P",'ชื่อ-คะแนน'!AS19,IF('ชื่อ-คะแนน'!AS$4="K","0",IF('ชื่อ-คะแนน'!AS$4="A","0","0"))))</f>
        <v/>
      </c>
      <c r="Q21" s="436" t="str">
        <f>IF('ชื่อ-คะแนน'!C19="","",IF('ชื่อ-คะแนน'!AN$4="A",'ชื่อ-คะแนน'!AN19,IF('ชื่อ-คะแนน'!AN$4="P","0",IF('ชื่อ-คะแนน'!AN$4="K","0","0")))+IF('ชื่อ-คะแนน'!AO$4="A",'ชื่อ-คะแนน'!AO19,IF('ชื่อ-คะแนน'!AO$4="P","0",IF('ชื่อ-คะแนน'!AO$4="K","0","0")))+IF('ชื่อ-คะแนน'!AP$4="A",'ชื่อ-คะแนน'!AP19,IF('ชื่อ-คะแนน'!AP$4="P","0",IF('ชื่อ-คะแนน'!AP$4="K","0","0")))+IF('ชื่อ-คะแนน'!AQ$4="A",'ชื่อ-คะแนน'!AQ19,IF('ชื่อ-คะแนน'!AQ$4="P","0",IF('ชื่อ-คะแนน'!AQ$4="K","0","0")))+IF('ชื่อ-คะแนน'!AR$4="A",'ชื่อ-คะแนน'!AR19,IF('ชื่อ-คะแนน'!AR$4="P","0",IF('ชื่อ-คะแนน'!AR$4="K","0","0")))+IF('ชื่อ-คะแนน'!AS$4="A",'ชื่อ-คะแนน'!AS19,IF('ชื่อ-คะแนน'!AS$4="P","0",IF('ชื่อ-คะแนน'!AS$4="K","0","0"))))</f>
        <v/>
      </c>
      <c r="R21" s="1051" t="str">
        <f>IF('ชื่อ-คะแนน'!C19="","",IF('ชื่อ-คะแนน'!BA$4="K",'ชื่อ-คะแนน'!BA19,IF('ชื่อ-คะแนน'!BA$4="P","0",IF('ชื่อ-คะแนน'!BA$4="A","0","0")))+IF('ชื่อ-คะแนน'!BB$4="K",'ชื่อ-คะแนน'!BB19,IF('ชื่อ-คะแนน'!BB$4="P","0",IF('ชื่อ-คะแนน'!BB$4="A","0","0")))+IF('ชื่อ-คะแนน'!BC$4="K",'ชื่อ-คะแนน'!BC19,IF('ชื่อ-คะแนน'!BC$4="P","0",IF('ชื่อ-คะแนน'!BC$4="A","0","0")))+IF('ชื่อ-คะแนน'!BD$4="K",'ชื่อ-คะแนน'!BD19,IF('ชื่อ-คะแนน'!BD$4="P","0",IF('ชื่อ-คะแนน'!BD$4="A","0","0")))+IF('ชื่อ-คะแนน'!BE$4="K",'ชื่อ-คะแนน'!BE19,IF('ชื่อ-คะแนน'!BE$4="P","0",IF('ชื่อ-คะแนน'!BE$4="A","0","0")))+IF('ชื่อ-คะแนน'!BF$4="K",'ชื่อ-คะแนน'!BF19,IF('ชื่อ-คะแนน'!BF$4="P","0",IF('ชื่อ-คะแนน'!BF$4="A","0","0")))+IF('ชื่อ-คะแนน'!BG$4="K",'ชื่อ-คะแนน'!BG19,IF('ชื่อ-คะแนน'!BG$4="P","0",IF('ชื่อ-คะแนน'!BG$4="A","0","0")))+IF('ชื่อ-คะแนน'!BH$4="K",'ชื่อ-คะแนน'!BH19,IF('ชื่อ-คะแนน'!BH$4="P","0",IF('ชื่อ-คะแนน'!BH$4="A","0","0"))))</f>
        <v/>
      </c>
      <c r="S21" s="1052" t="str">
        <f>IF('ชื่อ-คะแนน'!C19="","",IF('ชื่อ-คะแนน'!BA$4="P",'ชื่อ-คะแนน'!BA19,IF('ชื่อ-คะแนน'!BA$4="K","0",IF('ชื่อ-คะแนน'!BA$4="A","0","0")))+IF('ชื่อ-คะแนน'!BB$4="P",'ชื่อ-คะแนน'!BB19,IF('ชื่อ-คะแนน'!BB$4="K","0",IF('ชื่อ-คะแนน'!BB$4="A","0","0")))+IF('ชื่อ-คะแนน'!BC$4="P",'ชื่อ-คะแนน'!BC19,IF('ชื่อ-คะแนน'!BC$4="K","0",IF('ชื่อ-คะแนน'!BC$4="A","0","0")))+IF('ชื่อ-คะแนน'!BD$4="P",'ชื่อ-คะแนน'!BD19,IF('ชื่อ-คะแนน'!BD$4="K","0",IF('ชื่อ-คะแนน'!BD$4="A","0","0")))+IF('ชื่อ-คะแนน'!BE$4="P",'ชื่อ-คะแนน'!BE19,IF('ชื่อ-คะแนน'!BE$4="K","0",IF('ชื่อ-คะแนน'!BE$4="A","0","0")))+IF('ชื่อ-คะแนน'!BF$4="P",'ชื่อ-คะแนน'!BF19,IF('ชื่อ-คะแนน'!BF$4="K","0",IF('ชื่อ-คะแนน'!BF$4="A","0","0")))+IF('ชื่อ-คะแนน'!BG$4="P",'ชื่อ-คะแนน'!BG19,IF('ชื่อ-คะแนน'!BG$4="K","0",IF('ชื่อ-คะแนน'!BG$4="A","0","0")))+IF('ชื่อ-คะแนน'!BH$4="P",'ชื่อ-คะแนน'!BH19,IF('ชื่อ-คะแนน'!BH$4="K","0",IF('ชื่อ-คะแนน'!BH$4="A","0","0"))))</f>
        <v/>
      </c>
      <c r="T21" s="1070" t="str">
        <f>IF('ชื่อ-คะแนน'!C19="","",IF('ชื่อ-คะแนน'!BA$4="A",'ชื่อ-คะแนน'!BA19,IF('ชื่อ-คะแนน'!BA$4="P","0",IF('ชื่อ-คะแนน'!BA$4="K","0","0")))+IF('ชื่อ-คะแนน'!BB$4="A",'ชื่อ-คะแนน'!BB19,IF('ชื่อ-คะแนน'!BB$4="P","0",IF('ชื่อ-คะแนน'!BB$4="K","0","0")))+IF('ชื่อ-คะแนน'!BC$4="A",'ชื่อ-คะแนน'!BC19,IF('ชื่อ-คะแนน'!BC$4="P","0",IF('ชื่อ-คะแนน'!BC$4="K","0","0")))+IF('ชื่อ-คะแนน'!BD$4="A",'ชื่อ-คะแนน'!BD19,IF('ชื่อ-คะแนน'!BD$4="P","0",IF('ชื่อ-คะแนน'!BD$4="K","0","0")))+IF('ชื่อ-คะแนน'!BE$4="A",'ชื่อ-คะแนน'!BE19,IF('ชื่อ-คะแนน'!BE$4="P","0",IF('ชื่อ-คะแนน'!BE$4="K","0","0")))+IF('ชื่อ-คะแนน'!BF$4="A",'ชื่อ-คะแนน'!BF19,IF('ชื่อ-คะแนน'!BF$4="P","0",IF('ชื่อ-คะแนน'!BF$4="K","0","0")))+IF('ชื่อ-คะแนน'!BG$4="A",'ชื่อ-คะแนน'!BG19,IF('ชื่อ-คะแนน'!BG$4="P","0",IF('ชื่อ-คะแนน'!BG$4="K","0","0")))+IF('ชื่อ-คะแนน'!BH$4="A",'ชื่อ-คะแนน'!BH19,IF('ชื่อ-คะแนน'!BH$4="P","0",IF('ชื่อ-คะแนน'!BH$4="K","0","0"))))</f>
        <v/>
      </c>
      <c r="U21" s="1053" t="str">
        <f>IF('ชื่อ-คะแนน'!C19="","",IF('ชื่อ-คะแนน'!BK$4="K",'ชื่อ-คะแนน'!BK19,IF('ชื่อ-คะแนน'!BK$4="P","0",IF('ชื่อ-คะแนน'!BK$4="A","0","0")))+IF('ชื่อ-คะแนน'!BL$4="K",'ชื่อ-คะแนน'!BL19,IF('ชื่อ-คะแนน'!BL$4="P","0",IF('ชื่อ-คะแนน'!BL$4="A","0","0")))+IF('ชื่อ-คะแนน'!BM$4="K",'ชื่อ-คะแนน'!BM19,IF('ชื่อ-คะแนน'!BM$4="P","0",IF('ชื่อ-คะแนน'!BM$4="A","0","0")))+IF('ชื่อ-คะแนน'!BN$4="K",'ชื่อ-คะแนน'!BN19,IF('ชื่อ-คะแนน'!BN$4="P","0",IF('ชื่อ-คะแนน'!BN$4="A","0","0")))+IF('ชื่อ-คะแนน'!BO$4="K",'ชื่อ-คะแนน'!BO19,IF('ชื่อ-คะแนน'!BO$4="P","0",IF('ชื่อ-คะแนน'!BO$4="A","0","0")))+IF('ชื่อ-คะแนน'!BP$4="K",'ชื่อ-คะแนน'!BP19,IF('ชื่อ-คะแนน'!BP$4="P","0",IF('ชื่อ-คะแนน'!BP$4="A","0","0"))))</f>
        <v/>
      </c>
      <c r="V21" s="1054" t="str">
        <f>IF('ชื่อ-คะแนน'!C19="","",IF('ชื่อ-คะแนน'!BK$4="P",'ชื่อ-คะแนน'!BK19,IF('ชื่อ-คะแนน'!BK$4="K","0",IF('ชื่อ-คะแนน'!BK$4="A","0","0")))+IF('ชื่อ-คะแนน'!BL$4="P",'ชื่อ-คะแนน'!BL19,IF('ชื่อ-คะแนน'!BL$4="K","0",IF('ชื่อ-คะแนน'!BL$4="A","0","0")))+IF('ชื่อ-คะแนน'!BM$4="P",'ชื่อ-คะแนน'!BM19,IF('ชื่อ-คะแนน'!BM$4="K","0",IF('ชื่อ-คะแนน'!BM$4="A","0","0")))+IF('ชื่อ-คะแนน'!BN$4="P",'ชื่อ-คะแนน'!BN19,IF('ชื่อ-คะแนน'!BN$4="K","0",IF('ชื่อ-คะแนน'!BN$4="A","0","0")))+IF('ชื่อ-คะแนน'!BO$4="P",'ชื่อ-คะแนน'!BO19,IF('ชื่อ-คะแนน'!BO$4="K","0",IF('ชื่อ-คะแนน'!BO$4="A","0","0")))+IF('ชื่อ-คะแนน'!BP$4="P",'ชื่อ-คะแนน'!BP19,IF('ชื่อ-คะแนน'!BP$4="K","0",IF('ชื่อ-คะแนน'!BP$4="A","0","0"))))</f>
        <v/>
      </c>
      <c r="W21" s="1055" t="str">
        <f>IF('ชื่อ-คะแนน'!C19="","",IF('ชื่อ-คะแนน'!BK$4="A",'ชื่อ-คะแนน'!BK19,IF('ชื่อ-คะแนน'!BK$4="P","0",IF('ชื่อ-คะแนน'!BK$4="K","0","0")))+IF('ชื่อ-คะแนน'!BL$4="A",'ชื่อ-คะแนน'!BL19,IF('ชื่อ-คะแนน'!BL$4="P","0",IF('ชื่อ-คะแนน'!BL$4="K","0","0")))+IF('ชื่อ-คะแนน'!BM$4="A",'ชื่อ-คะแนน'!BM19,IF('ชื่อ-คะแนน'!BM$4="P","0",IF('ชื่อ-คะแนน'!BM$4="K","0","0")))+IF('ชื่อ-คะแนน'!BN$4="A",'ชื่อ-คะแนน'!BN19,IF('ชื่อ-คะแนน'!BN$4="P","0",IF('ชื่อ-คะแนน'!BN$4="K","0","0")))+IF('ชื่อ-คะแนน'!BO$4="A",'ชื่อ-คะแนน'!BO19,IF('ชื่อ-คะแนน'!BO$4="P","0",IF('ชื่อ-คะแนน'!BO$4="K","0","0")))+IF('ชื่อ-คะแนน'!BP$4="A",'ชื่อ-คะแนน'!BP19,IF('ชื่อ-คะแนน'!BP$4="P","0",IF('ชื่อ-คะแนน'!BP$4="K","0","0"))))</f>
        <v/>
      </c>
      <c r="X21" s="1051" t="str">
        <f>IF('ชื่อ-คะแนน'!C19="","",IF('ชื่อ-คะแนน'!BU$4="K",'ชื่อ-คะแนน'!BU19,IF('ชื่อ-คะแนน'!BU$4="P","0",IF('ชื่อ-คะแนน'!BU$4="A","0","0")))+IF('ชื่อ-คะแนน'!BV$4="K",'ชื่อ-คะแนน'!BV19,IF('ชื่อ-คะแนน'!BV$4="P","0",IF('ชื่อ-คะแนน'!BV$4="A","0","0")))+IF('ชื่อ-คะแนน'!BW$4="K",'ชื่อ-คะแนน'!BW19,IF('ชื่อ-คะแนน'!BW$4="P","0",IF('ชื่อ-คะแนน'!BW$4="A","0","0")))+IF('ชื่อ-คะแนน'!BX$4="K",'ชื่อ-คะแนน'!BX19,IF('ชื่อ-คะแนน'!BX$4="P","0",IF('ชื่อ-คะแนน'!BX$4="A","0","0")))+IF('ชื่อ-คะแนน'!BY$4="K",'ชื่อ-คะแนน'!BY19,IF('ชื่อ-คะแนน'!BY$4="P","0",IF('ชื่อ-คะแนน'!BY$4="A","0","0")))+IF('ชื่อ-คะแนน'!BZ$4="K",'ชื่อ-คะแนน'!BZ19,IF('ชื่อ-คะแนน'!BZ$4="P","0",IF('ชื่อ-คะแนน'!BZ$4="A","0","0")))+IF('ชื่อ-คะแนน'!CA$4="K",'ชื่อ-คะแนน'!CA19,IF('ชื่อ-คะแนน'!CA$4="P","0",IF('ชื่อ-คะแนน'!CA$4="A","0","0")))+IF('ชื่อ-คะแนน'!CB$4="K",'ชื่อ-คะแนน'!CB19,IF('ชื่อ-คะแนน'!CB$4="P","0",IF('ชื่อ-คะแนน'!CB$4="A","0","0"))))</f>
        <v/>
      </c>
      <c r="Y21" s="1052" t="str">
        <f>IF('ชื่อ-คะแนน'!C19="","",IF('ชื่อ-คะแนน'!BU$4="P",'ชื่อ-คะแนน'!BU19,IF('ชื่อ-คะแนน'!BU$4="K","0",IF('ชื่อ-คะแนน'!BU$4="A","0","0")))+IF('ชื่อ-คะแนน'!BV$4="P",'ชื่อ-คะแนน'!BV19,IF('ชื่อ-คะแนน'!BV$4="K","0",IF('ชื่อ-คะแนน'!BV$4="A","0","0")))+IF('ชื่อ-คะแนน'!BW$4="P",'ชื่อ-คะแนน'!BW19,IF('ชื่อ-คะแนน'!BW$4="K","0",IF('ชื่อ-คะแนน'!BW$4="A","0","0")))+IF('ชื่อ-คะแนน'!BX$4="P",'ชื่อ-คะแนน'!BX19,IF('ชื่อ-คะแนน'!BX$4="K","0",IF('ชื่อ-คะแนน'!BX$4="A","0","0")))+IF('ชื่อ-คะแนน'!BY$4="P",'ชื่อ-คะแนน'!BY19,IF('ชื่อ-คะแนน'!BY$4="K","0",IF('ชื่อ-คะแนน'!BY$4="A","0","0")))+IF('ชื่อ-คะแนน'!BZ$4="P",'ชื่อ-คะแนน'!BZ19,IF('ชื่อ-คะแนน'!BZ$4="K","0",IF('ชื่อ-คะแนน'!BZ$4="A","0","0")))+IF('ชื่อ-คะแนน'!CA$4="P",'ชื่อ-คะแนน'!CA19,IF('ชื่อ-คะแนน'!CA$4="K","0",IF('ชื่อ-คะแนน'!CA$4="A","0","0")))+IF('ชื่อ-คะแนน'!CB$4="P",'ชื่อ-คะแนน'!CB19,IF('ชื่อ-คะแนน'!CB$4="K","0",IF('ชื่อ-คะแนน'!CB$4="A","0","0"))))</f>
        <v/>
      </c>
      <c r="Z21" s="1070" t="str">
        <f>IF('ชื่อ-คะแนน'!C19="","",IF('ชื่อ-คะแนน'!BU$4="A",'ชื่อ-คะแนน'!BU19,IF('ชื่อ-คะแนน'!BU$4="P","0",IF('ชื่อ-คะแนน'!BU$4="K","0","0")))+IF('ชื่อ-คะแนน'!BV$4="A",'ชื่อ-คะแนน'!BV19,IF('ชื่อ-คะแนน'!BV$4="P","0",IF('ชื่อ-คะแนน'!BV$4="K","0","0")))+IF('ชื่อ-คะแนน'!BW$4="A",'ชื่อ-คะแนน'!BW19,IF('ชื่อ-คะแนน'!BW$4="P","0",IF('ชื่อ-คะแนน'!BW$4="K","0","0")))+IF('ชื่อ-คะแนน'!BX$4="A",'ชื่อ-คะแนน'!BX19,IF('ชื่อ-คะแนน'!BX$4="P","0",IF('ชื่อ-คะแนน'!BX$4="K","0","0")))+IF('ชื่อ-คะแนน'!BY$4="A",'ชื่อ-คะแนน'!BY19,IF('ชื่อ-คะแนน'!BY$4="P","0",IF('ชื่อ-คะแนน'!BY$4="K","0","0")))+IF('ชื่อ-คะแนน'!BZ$4="A",'ชื่อ-คะแนน'!BZ19,IF('ชื่อ-คะแนน'!BZ$4="P","0",IF('ชื่อ-คะแนน'!BZ$4="K","0","0")))+IF('ชื่อ-คะแนน'!CA$4="A",'ชื่อ-คะแนน'!CA19,IF('ชื่อ-คะแนน'!CA$4="P","0",IF('ชื่อ-คะแนน'!CA$4="K","0","0")))+IF('ชื่อ-คะแนน'!CB$4="A",'ชื่อ-คะแนน'!CB19,IF('ชื่อ-คะแนน'!CB$4="P","0",IF('ชื่อ-คะแนน'!CB$4="K","0","0"))))</f>
        <v/>
      </c>
      <c r="AA21" s="1053">
        <f>IF('ชื่อ-คะแนน'!CF$4="K",'ชื่อ-คะแนน'!CF19,IF('ชื่อ-คะแนน'!CF$4="P","0",IF('ชื่อ-คะแนน'!CF$4="A","0","0")))+IF('ชื่อ-คะแนน'!CG$4="K",'ชื่อ-คะแนน'!CG19,IF('ชื่อ-คะแนน'!CG$4="P","0",IF('ชื่อ-คะแนน'!CG$4="A","0","0")))+IF('ชื่อ-คะแนน'!CH$4="K",'ชื่อ-คะแนน'!CH19,IF('ชื่อ-คะแนน'!CH$4="P","0",IF('ชื่อ-คะแนน'!CH$4="A","0","0")))</f>
        <v>0</v>
      </c>
      <c r="AB21" s="1054">
        <f>IF('ชื่อ-คะแนน'!CF$4="P",'ชื่อ-คะแนน'!CF19,IF('ชื่อ-คะแนน'!CF$4="K","0",IF('ชื่อ-คะแนน'!CF$4="A","0","0")))+IF('ชื่อ-คะแนน'!CG$4="P",'ชื่อ-คะแนน'!CG19,IF('ชื่อ-คะแนน'!CG$4="K","0",IF('ชื่อ-คะแนน'!CG$4="A","0","0")))+IF('ชื่อ-คะแนน'!CH$4="P",'ชื่อ-คะแนน'!CH19,IF('ชื่อ-คะแนน'!CH$4="K","0",IF('ชื่อ-คะแนน'!CH$4="A","0","0")))</f>
        <v>0</v>
      </c>
      <c r="AC21" s="1055">
        <f>IF('ชื่อ-คะแนน'!CF$4="A",'ชื่อ-คะแนน'!CF19,IF('ชื่อ-คะแนน'!CF$4="P","0",IF('ชื่อ-คะแนน'!CF$4="K","0","0")))+IF('ชื่อ-คะแนน'!CG$4="A",'ชื่อ-คะแนน'!CG19,IF('ชื่อ-คะแนน'!CG$4="P","0",IF('ชื่อ-คะแนน'!CG$4="K","0","0")))+IF('ชื่อ-คะแนน'!CH$4="A",'ชื่อ-คะแนน'!CH19,IF('ชื่อ-คะแนน'!CH$4="P","0",IF('ชื่อ-คะแนน'!CH$4="K","0","0")))</f>
        <v>0</v>
      </c>
      <c r="AD21" s="1071" t="str">
        <f>IF('ชื่อ-คะแนน'!C19="","",IF(E21="พัก","--",IF(E21="ออก","--",IF(E21="ย้าย","--",(F21+I21+L21+O21+R21+U21+X21+AA21)/2))))</f>
        <v/>
      </c>
      <c r="AE21" s="1056" t="str">
        <f>IF('ชื่อ-คะแนน'!C19="","",IF(E21="พัก","--",IF(E21="ออก","--",IF(E21="ย้าย","--",(G21+J21+M21+P21+S21+V21+Y21+AB21)/2))))</f>
        <v/>
      </c>
      <c r="AF21" s="1057" t="str">
        <f>IF('ชื่อ-คะแนน'!C19="","",IF(E21="พัก","--",IF(E21="ออก","--",IF(E21="ย้าย","--",(H21+K21+N21+Q21+T21+W21+Z21+AC21)/2))))</f>
        <v/>
      </c>
      <c r="AG21" s="305"/>
    </row>
    <row r="22" spans="1:33" s="5" customFormat="1" ht="18" customHeight="1" thickBot="1" x14ac:dyDescent="0.55000000000000004">
      <c r="A22" s="281"/>
      <c r="B22" s="246" t="str">
        <f>'ชื่อ-คะแนน'!A20</f>
        <v/>
      </c>
      <c r="C22" s="429">
        <f>'ชื่อ-คะแนน'!B20</f>
        <v>0</v>
      </c>
      <c r="D22" s="336" t="str">
        <f>'ชื่อ-คะแนน'!DB20</f>
        <v/>
      </c>
      <c r="E22" s="437" t="str">
        <f>'ชื่อ-คะแนน'!D20</f>
        <v/>
      </c>
      <c r="F22" s="438" t="str">
        <f>IF('ชื่อ-คะแนน'!C20="","",IF('ชื่อ-คะแนน'!H$4="K",'ชื่อ-คะแนน'!H20,IF('ชื่อ-คะแนน'!H$4="P","0",IF('ชื่อ-คะแนน'!H$4="A","0","0")))+IF('ชื่อ-คะแนน'!I$4="K",'ชื่อ-คะแนน'!I20,IF('ชื่อ-คะแนน'!I$4="P","0",IF('ชื่อ-คะแนน'!I$4="A","0","0")))+IF('ชื่อ-คะแนน'!J$4="K",'ชื่อ-คะแนน'!J20,IF('ชื่อ-คะแนน'!J$4="P","0",IF('ชื่อ-คะแนน'!J$4="A","0","0")))+IF('ชื่อ-คะแนน'!K$4="K",'ชื่อ-คะแนน'!K20,IF('ชื่อ-คะแนน'!K$4="P","0",IF('ชื่อ-คะแนน'!K$4="A","0","0")))+IF('ชื่อ-คะแนน'!L$4="K",'ชื่อ-คะแนน'!L20,IF('ชื่อ-คะแนน'!L$4="P","0",IF('ชื่อ-คะแนน'!L$4="A","0","0")))+IF('ชื่อ-คะแนน'!M$4="K",'ชื่อ-คะแนน'!M20,IF('ชื่อ-คะแนน'!M$4="P","0",IF('ชื่อ-คะแนน'!M$4="A","0","0")))+IF('ชื่อ-คะแนน'!N$4="K",'ชื่อ-คะแนน'!N20,IF('ชื่อ-คะแนน'!N$4="P","0",IF('ชื่อ-คะแนน'!N$4="A","0","0")))+IF('ชื่อ-คะแนน'!O$4="K",'ชื่อ-คะแนน'!O20,IF('ชื่อ-คะแนน'!O$4="P","0",IF('ชื่อ-คะแนน'!O$4="A","0","0")))+IF('ชื่อ-คะแนน'!P$4="K",'ชื่อ-คะแนน'!P20,IF('ชื่อ-คะแนน'!P$4="P","0",IF('ชื่อ-คะแนน'!P$4="A","0","0"))))</f>
        <v/>
      </c>
      <c r="G22" s="439" t="str">
        <f>IF('ชื่อ-คะแนน'!C20="","",IF('ชื่อ-คะแนน'!H$4="P",'ชื่อ-คะแนน'!H20,IF('ชื่อ-คะแนน'!H$4="K","0",IF('ชื่อ-คะแนน'!H$4="A","0","0")))+IF('ชื่อ-คะแนน'!I$4="P",'ชื่อ-คะแนน'!I20,IF('ชื่อ-คะแนน'!I$4="K","0",IF('ชื่อ-คะแนน'!I$4="A","0","0")))+IF('ชื่อ-คะแนน'!J$4="P",'ชื่อ-คะแนน'!J20,IF('ชื่อ-คะแนน'!J$4="K","0",IF('ชื่อ-คะแนน'!J$4="A","0","0")))+IF('ชื่อ-คะแนน'!K$4="P",'ชื่อ-คะแนน'!K20,IF('ชื่อ-คะแนน'!K$4="K","0",IF('ชื่อ-คะแนน'!K$4="A","0","0")))+IF('ชื่อ-คะแนน'!L$4="P",'ชื่อ-คะแนน'!L20,IF('ชื่อ-คะแนน'!L$4="K","0",IF('ชื่อ-คะแนน'!L$4="A","0","0")))+IF('ชื่อ-คะแนน'!M$4="P",'ชื่อ-คะแนน'!M20,IF('ชื่อ-คะแนน'!M$4="K","0",IF('ชื่อ-คะแนน'!M$4="A","0","0")))+IF('ชื่อ-คะแนน'!N$4="P",'ชื่อ-คะแนน'!N20,IF('ชื่อ-คะแนน'!N$4="K","0",IF('ชื่อ-คะแนน'!N$4="A","0","0")))+IF('ชื่อ-คะแนน'!O$4="P",'ชื่อ-คะแนน'!O20,IF('ชื่อ-คะแนน'!O$4="K","0",IF('ชื่อ-คะแนน'!O$4="A","0","0")))+IF('ชื่อ-คะแนน'!P$4="P",'ชื่อ-คะแนน'!P20,IF('ชื่อ-คะแนน'!P$4="K","0",IF('ชื่อ-คะแนน'!P$4="A","0","0"))))</f>
        <v/>
      </c>
      <c r="H22" s="440" t="str">
        <f>IF('ชื่อ-คะแนน'!C20="","",IF('ชื่อ-คะแนน'!H$4="A",'ชื่อ-คะแนน'!H20,IF('ชื่อ-คะแนน'!H$4="P","0",IF('ชื่อ-คะแนน'!H$4="K","0","0")))+IF('ชื่อ-คะแนน'!I$4="A",'ชื่อ-คะแนน'!I20,IF('ชื่อ-คะแนน'!I$4="P","0",IF('ชื่อ-คะแนน'!I$4="K","0","0")))+IF('ชื่อ-คะแนน'!J$4="A",'ชื่อ-คะแนน'!J20,IF('ชื่อ-คะแนน'!J$4="P","0",IF('ชื่อ-คะแนน'!J$4="K","0","0")))+IF('ชื่อ-คะแนน'!K$4="A",'ชื่อ-คะแนน'!K20,IF('ชื่อ-คะแนน'!K$4="P","0",IF('ชื่อ-คะแนน'!K$4="K","0","0")))+IF('ชื่อ-คะแนน'!L$4="A",'ชื่อ-คะแนน'!L20,IF('ชื่อ-คะแนน'!L$4="P","0",IF('ชื่อ-คะแนน'!L$4="K","0","0")))+IF('ชื่อ-คะแนน'!M$4="A",'ชื่อ-คะแนน'!M20,IF('ชื่อ-คะแนน'!M$4="P","0",IF('ชื่อ-คะแนน'!M$4="K","0","0")))+IF('ชื่อ-คะแนน'!N$4="A",'ชื่อ-คะแนน'!N20,IF('ชื่อ-คะแนน'!N$4="P","0",IF('ชื่อ-คะแนน'!N$4="K","0","0")))+IF('ชื่อ-คะแนน'!O$4="A",'ชื่อ-คะแนน'!O20,IF('ชื่อ-คะแนน'!O$4="P","0",IF('ชื่อ-คะแนน'!O$4="K","0","0")))+IF('ชื่อ-คะแนน'!P$4="A",'ชื่อ-คะแนน'!P20,IF('ชื่อ-คะแนน'!P$4="P","0",IF('ชื่อ-คะแนน'!P$4="K","0","0"))))</f>
        <v/>
      </c>
      <c r="I22" s="441" t="str">
        <f>IF('ชื่อ-คะแนน'!C20="","",IF('ชื่อ-คะแนน'!S$4="K",'ชื่อ-คะแนน'!S20,IF('ชื่อ-คะแนน'!S$4="P","0",IF('ชื่อ-คะแนน'!S$4="A","0","0")))+IF('ชื่อ-คะแนน'!T$4="K",'ชื่อ-คะแนน'!T20,IF('ชื่อ-คะแนน'!T$4="P","0",IF('ชื่อ-คะแนน'!T$4="A","0","0")))+IF('ชื่อ-คะแนน'!U$4="K",'ชื่อ-คะแนน'!U20,IF('ชื่อ-คะแนน'!U$4="P","0",IF('ชื่อ-คะแนน'!U$4="A","0","0")))+IF('ชื่อ-คะแนน'!V$4="K",'ชื่อ-คะแนน'!V20,IF('ชื่อ-คะแนน'!V$4="P","0",IF('ชื่อ-คะแนน'!V$4="A","0","0")))+IF('ชื่อ-คะแนน'!W$4="K",'ชื่อ-คะแนน'!W20,IF('ชื่อ-คะแนน'!W$4="P","0",IF('ชื่อ-คะแนน'!W$4="A","0","0")))+IF('ชื่อ-คะแนน'!X$4="K",'ชื่อ-คะแนน'!X20,IF('ชื่อ-คะแนน'!X$4="P","0",IF('ชื่อ-คะแนน'!X$4="A","0","0"))))</f>
        <v/>
      </c>
      <c r="J22" s="442" t="str">
        <f>IF('ชื่อ-คะแนน'!C20="","",IF('ชื่อ-คะแนน'!S$4="P",'ชื่อ-คะแนน'!S20,IF('ชื่อ-คะแนน'!S$4="K","0",IF('ชื่อ-คะแนน'!S$4="A","0","0")))+IF('ชื่อ-คะแนน'!T$4="P",'ชื่อ-คะแนน'!T20,IF('ชื่อ-คะแนน'!T$4="K","0",IF('ชื่อ-คะแนน'!T$4="A","0","0")))+IF('ชื่อ-คะแนน'!U$4="P",'ชื่อ-คะแนน'!U20,IF('ชื่อ-คะแนน'!U$4="K","0",IF('ชื่อ-คะแนน'!U$4="A","0","0")))+IF('ชื่อ-คะแนน'!V$4="P",'ชื่อ-คะแนน'!V20,IF('ชื่อ-คะแนน'!V$4="K","0",IF('ชื่อ-คะแนน'!V$4="A","0","0")))+IF('ชื่อ-คะแนน'!W$4="P",'ชื่อ-คะแนน'!W20,IF('ชื่อ-คะแนน'!W$4="K","0",IF('ชื่อ-คะแนน'!W$4="A","0","0")))+IF('ชื่อ-คะแนน'!X$4="P",'ชื่อ-คะแนน'!X20,IF('ชื่อ-คะแนน'!X$4="K","0",IF('ชื่อ-คะแนน'!X$4="A","0","0"))))</f>
        <v/>
      </c>
      <c r="K22" s="443" t="str">
        <f>IF('ชื่อ-คะแนน'!C20="","",IF('ชื่อ-คะแนน'!S$4="A",'ชื่อ-คะแนน'!S20,IF('ชื่อ-คะแนน'!S$4="P","0",IF('ชื่อ-คะแนน'!S$4="K","0","0")))+IF('ชื่อ-คะแนน'!T$4="A",'ชื่อ-คะแนน'!T20,IF('ชื่อ-คะแนน'!T$4="P","0",IF('ชื่อ-คะแนน'!T$4="K","0","0")))+IF('ชื่อ-คะแนน'!U$4="A",'ชื่อ-คะแนน'!U20,IF('ชื่อ-คะแนน'!U$4="P","0",IF('ชื่อ-คะแนน'!U$4="K","0","0")))+IF('ชื่อ-คะแนน'!V$4="A",'ชื่อ-คะแนน'!V20,IF('ชื่อ-คะแนน'!V$4="P","0",IF('ชื่อ-คะแนน'!V$4="K","0","0")))+IF('ชื่อ-คะแนน'!W$4="A",'ชื่อ-คะแนน'!W20,IF('ชื่อ-คะแนน'!W$4="P","0",IF('ชื่อ-คะแนน'!W$4="K","0","0")))+IF('ชื่อ-คะแนน'!X$4="A",'ชื่อ-คะแนน'!X20,IF('ชื่อ-คะแนน'!X$4="P","0",IF('ชื่อ-คะแนน'!X$4="K","0","0"))))</f>
        <v/>
      </c>
      <c r="L22" s="438" t="str">
        <f>IF('ชื่อ-คะแนน'!C20="","",IF('ชื่อ-คะแนน'!AC$4="K",'ชื่อ-คะแนน'!AC20,IF('ชื่อ-คะแนน'!AC$4="P","0",IF('ชื่อ-คะแนน'!AC$4="A","0","0")))+IF('ชื่อ-คะแนน'!AD$4="K",'ชื่อ-คะแนน'!AD20,IF('ชื่อ-คะแนน'!AD$4="P","0",IF('ชื่อ-คะแนน'!AD$4="A","0","0")))+IF('ชื่อ-คะแนน'!AE$4="K",'ชื่อ-คะแนน'!AE20,IF('ชื่อ-คะแนน'!AE$4="P","0",IF('ชื่อ-คะแนน'!AE$4="A","0","0")))+IF('ชื่อ-คะแนน'!AF$4="K",'ชื่อ-คะแนน'!AF20,IF('ชื่อ-คะแนน'!AF$4="P","0",IF('ชื่อ-คะแนน'!AF$4="A","0","0")))+IF('ชื่อ-คะแนน'!AG$4="K",'ชื่อ-คะแนน'!AG20,IF('ชื่อ-คะแนน'!AG$4="P","0",IF('ชื่อ-คะแนน'!AG$4="A","0","0")))+IF('ชื่อ-คะแนน'!AH$4="K",'ชื่อ-คะแนน'!AH20,IF('ชื่อ-คะแนน'!AH$4="P","0",IF('ชื่อ-คะแนน'!AH$4="A","0","0")))+IF('ชื่อ-คะแนน'!AI$4="K",'ชื่อ-คะแนน'!AI20,IF('ชื่อ-คะแนน'!AI$4="P","0",IF('ชื่อ-คะแนน'!AI$4="A","0","0")))+IF('ชื่อ-คะแนน'!AJ$4="K",'ชื่อ-คะแนน'!AJ20,IF('ชื่อ-คะแนน'!AJ$4="P","0",IF('ชื่อ-คะแนน'!AJ$4="A","0","0")))+IF('ชื่อ-คะแนน'!AK$4="K",'ชื่อ-คะแนน'!AK20,IF('ชื่อ-คะแนน'!AK$4="P","0",IF('ชื่อ-คะแนน'!AK$4="A","0","0"))))</f>
        <v/>
      </c>
      <c r="M22" s="439" t="str">
        <f>IF('ชื่อ-คะแนน'!C20="","",IF('ชื่อ-คะแนน'!AC$4="P",'ชื่อ-คะแนน'!AC20,IF('ชื่อ-คะแนน'!AC$4="K","0",IF('ชื่อ-คะแนน'!AC$4="A","0","0")))+IF('ชื่อ-คะแนน'!AD$4="P",'ชื่อ-คะแนน'!AD20,IF('ชื่อ-คะแนน'!AD$4="K","0",IF('ชื่อ-คะแนน'!AD$4="A","0","0")))+IF('ชื่อ-คะแนน'!AE$4="P",'ชื่อ-คะแนน'!AE20,IF('ชื่อ-คะแนน'!AE$4="K","0",IF('ชื่อ-คะแนน'!AE$4="A","0","0")))+IF('ชื่อ-คะแนน'!AF$4="P",'ชื่อ-คะแนน'!AF20,IF('ชื่อ-คะแนน'!AF$4="K","0",IF('ชื่อ-คะแนน'!AF$4="A","0","0")))+IF('ชื่อ-คะแนน'!AG$4="P",'ชื่อ-คะแนน'!AG20,IF('ชื่อ-คะแนน'!AG$4="K","0",IF('ชื่อ-คะแนน'!AG$4="A","0","0")))+IF('ชื่อ-คะแนน'!AH$4="P",'ชื่อ-คะแนน'!AH20,IF('ชื่อ-คะแนน'!AH$4="K","0",IF('ชื่อ-คะแนน'!AH$4="A","0","0")))+IF('ชื่อ-คะแนน'!AI$4="P",'ชื่อ-คะแนน'!AI20,IF('ชื่อ-คะแนน'!AI$4="K","0",IF('ชื่อ-คะแนน'!AI$4="A","0","0")))+IF('ชื่อ-คะแนน'!AJ$4="P",'ชื่อ-คะแนน'!AJ20,IF('ชื่อ-คะแนน'!AJ$4="K","0",IF('ชื่อ-คะแนน'!AJ$4="A","0","0")))+IF('ชื่อ-คะแนน'!AK$4="P",'ชื่อ-คะแนน'!AK20,IF('ชื่อ-คะแนน'!AK$4="K","0",IF('ชื่อ-คะแนน'!AK$4="A","0","0"))))</f>
        <v/>
      </c>
      <c r="N22" s="440" t="str">
        <f>IF('ชื่อ-คะแนน'!C20="","",IF('ชื่อ-คะแนน'!AC$4="A",'ชื่อ-คะแนน'!AC20,IF('ชื่อ-คะแนน'!AC$4="P","0",IF('ชื่อ-คะแนน'!AC$4="K","0","0")))+IF('ชื่อ-คะแนน'!AD$4="A",'ชื่อ-คะแนน'!AD20,IF('ชื่อ-คะแนน'!AD$4="P","0",IF('ชื่อ-คะแนน'!AD$4="K","0","0")))+IF('ชื่อ-คะแนน'!AE$4="A",'ชื่อ-คะแนน'!AE20,IF('ชื่อ-คะแนน'!AE$4="P","0",IF('ชื่อ-คะแนน'!AE$4="K","0","0")))+IF('ชื่อ-คะแนน'!AF$4="A",'ชื่อ-คะแนน'!AF20,IF('ชื่อ-คะแนน'!AF$4="P","0",IF('ชื่อ-คะแนน'!AF$4="K","0","0")))+IF('ชื่อ-คะแนน'!AG$4="A",'ชื่อ-คะแนน'!AG20,IF('ชื่อ-คะแนน'!AG$4="P","0",IF('ชื่อ-คะแนน'!AG$4="K","0","0")))+IF('ชื่อ-คะแนน'!AH$4="A",'ชื่อ-คะแนน'!AH20,IF('ชื่อ-คะแนน'!AH$4="P","0",IF('ชื่อ-คะแนน'!AH$4="K","0","0")))+IF('ชื่อ-คะแนน'!AI$4="A",'ชื่อ-คะแนน'!AI20,IF('ชื่อ-คะแนน'!AI$4="P","0",IF('ชื่อ-คะแนน'!AI$4="K","0","0")))+IF('ชื่อ-คะแนน'!AJ$4="A",'ชื่อ-คะแนน'!AJ20,IF('ชื่อ-คะแนน'!AJ$4="P","0",IF('ชื่อ-คะแนน'!AJ$4="K","0","0")))+IF('ชื่อ-คะแนน'!AK$4="A",'ชื่อ-คะแนน'!AK20,IF('ชื่อ-คะแนน'!AK$4="P","0",IF('ชื่อ-คะแนน'!AK$4="K","0","0"))))</f>
        <v/>
      </c>
      <c r="O22" s="441" t="str">
        <f>IF('ชื่อ-คะแนน'!C20="","",IF('ชื่อ-คะแนน'!AN$4="K",'ชื่อ-คะแนน'!AN20,IF('ชื่อ-คะแนน'!AN$4="P","0",IF('ชื่อ-คะแนน'!AN$4="A","0","0")))+IF('ชื่อ-คะแนน'!AO$4="K",'ชื่อ-คะแนน'!AO20,IF('ชื่อ-คะแนน'!AO$4="P","0",IF('ชื่อ-คะแนน'!AO$4="A","0","0")))+IF('ชื่อ-คะแนน'!AP$4="K",'ชื่อ-คะแนน'!AP20,IF('ชื่อ-คะแนน'!AP$4="P","0",IF('ชื่อ-คะแนน'!AP$4="A","0","0")))+IF('ชื่อ-คะแนน'!AQ$4="K",'ชื่อ-คะแนน'!AQ20,IF('ชื่อ-คะแนน'!AQ$4="P","0",IF('ชื่อ-คะแนน'!AQ$4="A","0","0")))+IF('ชื่อ-คะแนน'!AR$4="K",'ชื่อ-คะแนน'!AR20,IF('ชื่อ-คะแนน'!AR$4="P","0",IF('ชื่อ-คะแนน'!AR$4="A","0","0")))+IF('ชื่อ-คะแนน'!AS$4="K",'ชื่อ-คะแนน'!AS20,IF('ชื่อ-คะแนน'!AS$4="P","0",IF('ชื่อ-คะแนน'!AS$4="A","0","0"))))</f>
        <v/>
      </c>
      <c r="P22" s="442" t="str">
        <f>IF('ชื่อ-คะแนน'!C20="","",IF('ชื่อ-คะแนน'!AN$4="P",'ชื่อ-คะแนน'!AN20,IF('ชื่อ-คะแนน'!AN$4="K","0",IF('ชื่อ-คะแนน'!AN$4="A","0","0")))+IF('ชื่อ-คะแนน'!AO$4="P",'ชื่อ-คะแนน'!AO20,IF('ชื่อ-คะแนน'!AO$4="K","0",IF('ชื่อ-คะแนน'!AO$4="A","0","0")))+IF('ชื่อ-คะแนน'!AP$4="P",'ชื่อ-คะแนน'!AP20,IF('ชื่อ-คะแนน'!AP$4="K","0",IF('ชื่อ-คะแนน'!AP$4="A","0","0")))+IF('ชื่อ-คะแนน'!AQ$4="P",'ชื่อ-คะแนน'!AQ20,IF('ชื่อ-คะแนน'!AQ$4="K","0",IF('ชื่อ-คะแนน'!AQ$4="A","0","0")))+IF('ชื่อ-คะแนน'!AR$4="P",'ชื่อ-คะแนน'!AR20,IF('ชื่อ-คะแนน'!AR$4="K","0",IF('ชื่อ-คะแนน'!AR$4="A","0","0")))+IF('ชื่อ-คะแนน'!AS$4="P",'ชื่อ-คะแนน'!AS20,IF('ชื่อ-คะแนน'!AS$4="K","0",IF('ชื่อ-คะแนน'!AS$4="A","0","0"))))</f>
        <v/>
      </c>
      <c r="Q22" s="443" t="str">
        <f>IF('ชื่อ-คะแนน'!C20="","",IF('ชื่อ-คะแนน'!AN$4="A",'ชื่อ-คะแนน'!AN20,IF('ชื่อ-คะแนน'!AN$4="P","0",IF('ชื่อ-คะแนน'!AN$4="K","0","0")))+IF('ชื่อ-คะแนน'!AO$4="A",'ชื่อ-คะแนน'!AO20,IF('ชื่อ-คะแนน'!AO$4="P","0",IF('ชื่อ-คะแนน'!AO$4="K","0","0")))+IF('ชื่อ-คะแนน'!AP$4="A",'ชื่อ-คะแนน'!AP20,IF('ชื่อ-คะแนน'!AP$4="P","0",IF('ชื่อ-คะแนน'!AP$4="K","0","0")))+IF('ชื่อ-คะแนน'!AQ$4="A",'ชื่อ-คะแนน'!AQ20,IF('ชื่อ-คะแนน'!AQ$4="P","0",IF('ชื่อ-คะแนน'!AQ$4="K","0","0")))+IF('ชื่อ-คะแนน'!AR$4="A",'ชื่อ-คะแนน'!AR20,IF('ชื่อ-คะแนน'!AR$4="P","0",IF('ชื่อ-คะแนน'!AR$4="K","0","0")))+IF('ชื่อ-คะแนน'!AS$4="A",'ชื่อ-คะแนน'!AS20,IF('ชื่อ-คะแนน'!AS$4="P","0",IF('ชื่อ-คะแนน'!AS$4="K","0","0"))))</f>
        <v/>
      </c>
      <c r="R22" s="1058" t="str">
        <f>IF('ชื่อ-คะแนน'!C20="","",IF('ชื่อ-คะแนน'!BA$4="K",'ชื่อ-คะแนน'!BA20,IF('ชื่อ-คะแนน'!BA$4="P","0",IF('ชื่อ-คะแนน'!BA$4="A","0","0")))+IF('ชื่อ-คะแนน'!BB$4="K",'ชื่อ-คะแนน'!BB20,IF('ชื่อ-คะแนน'!BB$4="P","0",IF('ชื่อ-คะแนน'!BB$4="A","0","0")))+IF('ชื่อ-คะแนน'!BC$4="K",'ชื่อ-คะแนน'!BC20,IF('ชื่อ-คะแนน'!BC$4="P","0",IF('ชื่อ-คะแนน'!BC$4="A","0","0")))+IF('ชื่อ-คะแนน'!BD$4="K",'ชื่อ-คะแนน'!BD20,IF('ชื่อ-คะแนน'!BD$4="P","0",IF('ชื่อ-คะแนน'!BD$4="A","0","0")))+IF('ชื่อ-คะแนน'!BE$4="K",'ชื่อ-คะแนน'!BE20,IF('ชื่อ-คะแนน'!BE$4="P","0",IF('ชื่อ-คะแนน'!BE$4="A","0","0")))+IF('ชื่อ-คะแนน'!BF$4="K",'ชื่อ-คะแนน'!BF20,IF('ชื่อ-คะแนน'!BF$4="P","0",IF('ชื่อ-คะแนน'!BF$4="A","0","0")))+IF('ชื่อ-คะแนน'!BG$4="K",'ชื่อ-คะแนน'!BG20,IF('ชื่อ-คะแนน'!BG$4="P","0",IF('ชื่อ-คะแนน'!BG$4="A","0","0")))+IF('ชื่อ-คะแนน'!BH$4="K",'ชื่อ-คะแนน'!BH20,IF('ชื่อ-คะแนน'!BH$4="P","0",IF('ชื่อ-คะแนน'!BH$4="A","0","0"))))</f>
        <v/>
      </c>
      <c r="S22" s="1059" t="str">
        <f>IF('ชื่อ-คะแนน'!C20="","",IF('ชื่อ-คะแนน'!BA$4="P",'ชื่อ-คะแนน'!BA20,IF('ชื่อ-คะแนน'!BA$4="K","0",IF('ชื่อ-คะแนน'!BA$4="A","0","0")))+IF('ชื่อ-คะแนน'!BB$4="P",'ชื่อ-คะแนน'!BB20,IF('ชื่อ-คะแนน'!BB$4="K","0",IF('ชื่อ-คะแนน'!BB$4="A","0","0")))+IF('ชื่อ-คะแนน'!BC$4="P",'ชื่อ-คะแนน'!BC20,IF('ชื่อ-คะแนน'!BC$4="K","0",IF('ชื่อ-คะแนน'!BC$4="A","0","0")))+IF('ชื่อ-คะแนน'!BD$4="P",'ชื่อ-คะแนน'!BD20,IF('ชื่อ-คะแนน'!BD$4="K","0",IF('ชื่อ-คะแนน'!BD$4="A","0","0")))+IF('ชื่อ-คะแนน'!BE$4="P",'ชื่อ-คะแนน'!BE20,IF('ชื่อ-คะแนน'!BE$4="K","0",IF('ชื่อ-คะแนน'!BE$4="A","0","0")))+IF('ชื่อ-คะแนน'!BF$4="P",'ชื่อ-คะแนน'!BF20,IF('ชื่อ-คะแนน'!BF$4="K","0",IF('ชื่อ-คะแนน'!BF$4="A","0","0")))+IF('ชื่อ-คะแนน'!BG$4="P",'ชื่อ-คะแนน'!BG20,IF('ชื่อ-คะแนน'!BG$4="K","0",IF('ชื่อ-คะแนน'!BG$4="A","0","0")))+IF('ชื่อ-คะแนน'!BH$4="P",'ชื่อ-คะแนน'!BH20,IF('ชื่อ-คะแนน'!BH$4="K","0",IF('ชื่อ-คะแนน'!BH$4="A","0","0"))))</f>
        <v/>
      </c>
      <c r="T22" s="1072" t="str">
        <f>IF('ชื่อ-คะแนน'!C20="","",IF('ชื่อ-คะแนน'!BA$4="A",'ชื่อ-คะแนน'!BA20,IF('ชื่อ-คะแนน'!BA$4="P","0",IF('ชื่อ-คะแนน'!BA$4="K","0","0")))+IF('ชื่อ-คะแนน'!BB$4="A",'ชื่อ-คะแนน'!BB20,IF('ชื่อ-คะแนน'!BB$4="P","0",IF('ชื่อ-คะแนน'!BB$4="K","0","0")))+IF('ชื่อ-คะแนน'!BC$4="A",'ชื่อ-คะแนน'!BC20,IF('ชื่อ-คะแนน'!BC$4="P","0",IF('ชื่อ-คะแนน'!BC$4="K","0","0")))+IF('ชื่อ-คะแนน'!BD$4="A",'ชื่อ-คะแนน'!BD20,IF('ชื่อ-คะแนน'!BD$4="P","0",IF('ชื่อ-คะแนน'!BD$4="K","0","0")))+IF('ชื่อ-คะแนน'!BE$4="A",'ชื่อ-คะแนน'!BE20,IF('ชื่อ-คะแนน'!BE$4="P","0",IF('ชื่อ-คะแนน'!BE$4="K","0","0")))+IF('ชื่อ-คะแนน'!BF$4="A",'ชื่อ-คะแนน'!BF20,IF('ชื่อ-คะแนน'!BF$4="P","0",IF('ชื่อ-คะแนน'!BF$4="K","0","0")))+IF('ชื่อ-คะแนน'!BG$4="A",'ชื่อ-คะแนน'!BG20,IF('ชื่อ-คะแนน'!BG$4="P","0",IF('ชื่อ-คะแนน'!BG$4="K","0","0")))+IF('ชื่อ-คะแนน'!BH$4="A",'ชื่อ-คะแนน'!BH20,IF('ชื่อ-คะแนน'!BH$4="P","0",IF('ชื่อ-คะแนน'!BH$4="K","0","0"))))</f>
        <v/>
      </c>
      <c r="U22" s="1060" t="str">
        <f>IF('ชื่อ-คะแนน'!C20="","",IF('ชื่อ-คะแนน'!BK$4="K",'ชื่อ-คะแนน'!BK20,IF('ชื่อ-คะแนน'!BK$4="P","0",IF('ชื่อ-คะแนน'!BK$4="A","0","0")))+IF('ชื่อ-คะแนน'!BL$4="K",'ชื่อ-คะแนน'!BL20,IF('ชื่อ-คะแนน'!BL$4="P","0",IF('ชื่อ-คะแนน'!BL$4="A","0","0")))+IF('ชื่อ-คะแนน'!BM$4="K",'ชื่อ-คะแนน'!BM20,IF('ชื่อ-คะแนน'!BM$4="P","0",IF('ชื่อ-คะแนน'!BM$4="A","0","0")))+IF('ชื่อ-คะแนน'!BN$4="K",'ชื่อ-คะแนน'!BN20,IF('ชื่อ-คะแนน'!BN$4="P","0",IF('ชื่อ-คะแนน'!BN$4="A","0","0")))+IF('ชื่อ-คะแนน'!BO$4="K",'ชื่อ-คะแนน'!BO20,IF('ชื่อ-คะแนน'!BO$4="P","0",IF('ชื่อ-คะแนน'!BO$4="A","0","0")))+IF('ชื่อ-คะแนน'!BP$4="K",'ชื่อ-คะแนน'!BP20,IF('ชื่อ-คะแนน'!BP$4="P","0",IF('ชื่อ-คะแนน'!BP$4="A","0","0"))))</f>
        <v/>
      </c>
      <c r="V22" s="1061" t="str">
        <f>IF('ชื่อ-คะแนน'!C20="","",IF('ชื่อ-คะแนน'!BK$4="P",'ชื่อ-คะแนน'!BK20,IF('ชื่อ-คะแนน'!BK$4="K","0",IF('ชื่อ-คะแนน'!BK$4="A","0","0")))+IF('ชื่อ-คะแนน'!BL$4="P",'ชื่อ-คะแนน'!BL20,IF('ชื่อ-คะแนน'!BL$4="K","0",IF('ชื่อ-คะแนน'!BL$4="A","0","0")))+IF('ชื่อ-คะแนน'!BM$4="P",'ชื่อ-คะแนน'!BM20,IF('ชื่อ-คะแนน'!BM$4="K","0",IF('ชื่อ-คะแนน'!BM$4="A","0","0")))+IF('ชื่อ-คะแนน'!BN$4="P",'ชื่อ-คะแนน'!BN20,IF('ชื่อ-คะแนน'!BN$4="K","0",IF('ชื่อ-คะแนน'!BN$4="A","0","0")))+IF('ชื่อ-คะแนน'!BO$4="P",'ชื่อ-คะแนน'!BO20,IF('ชื่อ-คะแนน'!BO$4="K","0",IF('ชื่อ-คะแนน'!BO$4="A","0","0")))+IF('ชื่อ-คะแนน'!BP$4="P",'ชื่อ-คะแนน'!BP20,IF('ชื่อ-คะแนน'!BP$4="K","0",IF('ชื่อ-คะแนน'!BP$4="A","0","0"))))</f>
        <v/>
      </c>
      <c r="W22" s="1062" t="str">
        <f>IF('ชื่อ-คะแนน'!C20="","",IF('ชื่อ-คะแนน'!BK$4="A",'ชื่อ-คะแนน'!BK20,IF('ชื่อ-คะแนน'!BK$4="P","0",IF('ชื่อ-คะแนน'!BK$4="K","0","0")))+IF('ชื่อ-คะแนน'!BL$4="A",'ชื่อ-คะแนน'!BL20,IF('ชื่อ-คะแนน'!BL$4="P","0",IF('ชื่อ-คะแนน'!BL$4="K","0","0")))+IF('ชื่อ-คะแนน'!BM$4="A",'ชื่อ-คะแนน'!BM20,IF('ชื่อ-คะแนน'!BM$4="P","0",IF('ชื่อ-คะแนน'!BM$4="K","0","0")))+IF('ชื่อ-คะแนน'!BN$4="A",'ชื่อ-คะแนน'!BN20,IF('ชื่อ-คะแนน'!BN$4="P","0",IF('ชื่อ-คะแนน'!BN$4="K","0","0")))+IF('ชื่อ-คะแนน'!BO$4="A",'ชื่อ-คะแนน'!BO20,IF('ชื่อ-คะแนน'!BO$4="P","0",IF('ชื่อ-คะแนน'!BO$4="K","0","0")))+IF('ชื่อ-คะแนน'!BP$4="A",'ชื่อ-คะแนน'!BP20,IF('ชื่อ-คะแนน'!BP$4="P","0",IF('ชื่อ-คะแนน'!BP$4="K","0","0"))))</f>
        <v/>
      </c>
      <c r="X22" s="1058" t="str">
        <f>IF('ชื่อ-คะแนน'!C20="","",IF('ชื่อ-คะแนน'!BU$4="K",'ชื่อ-คะแนน'!BU20,IF('ชื่อ-คะแนน'!BU$4="P","0",IF('ชื่อ-คะแนน'!BU$4="A","0","0")))+IF('ชื่อ-คะแนน'!BV$4="K",'ชื่อ-คะแนน'!BV20,IF('ชื่อ-คะแนน'!BV$4="P","0",IF('ชื่อ-คะแนน'!BV$4="A","0","0")))+IF('ชื่อ-คะแนน'!BW$4="K",'ชื่อ-คะแนน'!BW20,IF('ชื่อ-คะแนน'!BW$4="P","0",IF('ชื่อ-คะแนน'!BW$4="A","0","0")))+IF('ชื่อ-คะแนน'!BX$4="K",'ชื่อ-คะแนน'!BX20,IF('ชื่อ-คะแนน'!BX$4="P","0",IF('ชื่อ-คะแนน'!BX$4="A","0","0")))+IF('ชื่อ-คะแนน'!BY$4="K",'ชื่อ-คะแนน'!BY20,IF('ชื่อ-คะแนน'!BY$4="P","0",IF('ชื่อ-คะแนน'!BY$4="A","0","0")))+IF('ชื่อ-คะแนน'!BZ$4="K",'ชื่อ-คะแนน'!BZ20,IF('ชื่อ-คะแนน'!BZ$4="P","0",IF('ชื่อ-คะแนน'!BZ$4="A","0","0")))+IF('ชื่อ-คะแนน'!CA$4="K",'ชื่อ-คะแนน'!CA20,IF('ชื่อ-คะแนน'!CA$4="P","0",IF('ชื่อ-คะแนน'!CA$4="A","0","0")))+IF('ชื่อ-คะแนน'!CB$4="K",'ชื่อ-คะแนน'!CB20,IF('ชื่อ-คะแนน'!CB$4="P","0",IF('ชื่อ-คะแนน'!CB$4="A","0","0"))))</f>
        <v/>
      </c>
      <c r="Y22" s="1059" t="str">
        <f>IF('ชื่อ-คะแนน'!C20="","",IF('ชื่อ-คะแนน'!BU$4="P",'ชื่อ-คะแนน'!BU20,IF('ชื่อ-คะแนน'!BU$4="K","0",IF('ชื่อ-คะแนน'!BU$4="A","0","0")))+IF('ชื่อ-คะแนน'!BV$4="P",'ชื่อ-คะแนน'!BV20,IF('ชื่อ-คะแนน'!BV$4="K","0",IF('ชื่อ-คะแนน'!BV$4="A","0","0")))+IF('ชื่อ-คะแนน'!BW$4="P",'ชื่อ-คะแนน'!BW20,IF('ชื่อ-คะแนน'!BW$4="K","0",IF('ชื่อ-คะแนน'!BW$4="A","0","0")))+IF('ชื่อ-คะแนน'!BX$4="P",'ชื่อ-คะแนน'!BX20,IF('ชื่อ-คะแนน'!BX$4="K","0",IF('ชื่อ-คะแนน'!BX$4="A","0","0")))+IF('ชื่อ-คะแนน'!BY$4="P",'ชื่อ-คะแนน'!BY20,IF('ชื่อ-คะแนน'!BY$4="K","0",IF('ชื่อ-คะแนน'!BY$4="A","0","0")))+IF('ชื่อ-คะแนน'!BZ$4="P",'ชื่อ-คะแนน'!BZ20,IF('ชื่อ-คะแนน'!BZ$4="K","0",IF('ชื่อ-คะแนน'!BZ$4="A","0","0")))+IF('ชื่อ-คะแนน'!CA$4="P",'ชื่อ-คะแนน'!CA20,IF('ชื่อ-คะแนน'!CA$4="K","0",IF('ชื่อ-คะแนน'!CA$4="A","0","0")))+IF('ชื่อ-คะแนน'!CB$4="P",'ชื่อ-คะแนน'!CB20,IF('ชื่อ-คะแนน'!CB$4="K","0",IF('ชื่อ-คะแนน'!CB$4="A","0","0"))))</f>
        <v/>
      </c>
      <c r="Z22" s="1072" t="str">
        <f>IF('ชื่อ-คะแนน'!C20="","",IF('ชื่อ-คะแนน'!BU$4="A",'ชื่อ-คะแนน'!BU20,IF('ชื่อ-คะแนน'!BU$4="P","0",IF('ชื่อ-คะแนน'!BU$4="K","0","0")))+IF('ชื่อ-คะแนน'!BV$4="A",'ชื่อ-คะแนน'!BV20,IF('ชื่อ-คะแนน'!BV$4="P","0",IF('ชื่อ-คะแนน'!BV$4="K","0","0")))+IF('ชื่อ-คะแนน'!BW$4="A",'ชื่อ-คะแนน'!BW20,IF('ชื่อ-คะแนน'!BW$4="P","0",IF('ชื่อ-คะแนน'!BW$4="K","0","0")))+IF('ชื่อ-คะแนน'!BX$4="A",'ชื่อ-คะแนน'!BX20,IF('ชื่อ-คะแนน'!BX$4="P","0",IF('ชื่อ-คะแนน'!BX$4="K","0","0")))+IF('ชื่อ-คะแนน'!BY$4="A",'ชื่อ-คะแนน'!BY20,IF('ชื่อ-คะแนน'!BY$4="P","0",IF('ชื่อ-คะแนน'!BY$4="K","0","0")))+IF('ชื่อ-คะแนน'!BZ$4="A",'ชื่อ-คะแนน'!BZ20,IF('ชื่อ-คะแนน'!BZ$4="P","0",IF('ชื่อ-คะแนน'!BZ$4="K","0","0")))+IF('ชื่อ-คะแนน'!CA$4="A",'ชื่อ-คะแนน'!CA20,IF('ชื่อ-คะแนน'!CA$4="P","0",IF('ชื่อ-คะแนน'!CA$4="K","0","0")))+IF('ชื่อ-คะแนน'!CB$4="A",'ชื่อ-คะแนน'!CB20,IF('ชื่อ-คะแนน'!CB$4="P","0",IF('ชื่อ-คะแนน'!CB$4="K","0","0"))))</f>
        <v/>
      </c>
      <c r="AA22" s="1060">
        <f>IF('ชื่อ-คะแนน'!CF$4="K",'ชื่อ-คะแนน'!CF20,IF('ชื่อ-คะแนน'!CF$4="P","0",IF('ชื่อ-คะแนน'!CF$4="A","0","0")))+IF('ชื่อ-คะแนน'!CG$4="K",'ชื่อ-คะแนน'!CG20,IF('ชื่อ-คะแนน'!CG$4="P","0",IF('ชื่อ-คะแนน'!CG$4="A","0","0")))+IF('ชื่อ-คะแนน'!CH$4="K",'ชื่อ-คะแนน'!CH20,IF('ชื่อ-คะแนน'!CH$4="P","0",IF('ชื่อ-คะแนน'!CH$4="A","0","0")))</f>
        <v>0</v>
      </c>
      <c r="AB22" s="1061">
        <f>IF('ชื่อ-คะแนน'!CF$4="P",'ชื่อ-คะแนน'!CF20,IF('ชื่อ-คะแนน'!CF$4="K","0",IF('ชื่อ-คะแนน'!CF$4="A","0","0")))+IF('ชื่อ-คะแนน'!CG$4="P",'ชื่อ-คะแนน'!CG20,IF('ชื่อ-คะแนน'!CG$4="K","0",IF('ชื่อ-คะแนน'!CG$4="A","0","0")))+IF('ชื่อ-คะแนน'!CH$4="P",'ชื่อ-คะแนน'!CH20,IF('ชื่อ-คะแนน'!CH$4="K","0",IF('ชื่อ-คะแนน'!CH$4="A","0","0")))</f>
        <v>0</v>
      </c>
      <c r="AC22" s="1062">
        <f>IF('ชื่อ-คะแนน'!CF$4="A",'ชื่อ-คะแนน'!CF20,IF('ชื่อ-คะแนน'!CF$4="P","0",IF('ชื่อ-คะแนน'!CF$4="K","0","0")))+IF('ชื่อ-คะแนน'!CG$4="A",'ชื่อ-คะแนน'!CG20,IF('ชื่อ-คะแนน'!CG$4="P","0",IF('ชื่อ-คะแนน'!CG$4="K","0","0")))+IF('ชื่อ-คะแนน'!CH$4="A",'ชื่อ-คะแนน'!CH20,IF('ชื่อ-คะแนน'!CH$4="P","0",IF('ชื่อ-คะแนน'!CH$4="K","0","0")))</f>
        <v>0</v>
      </c>
      <c r="AD22" s="1073" t="str">
        <f>IF('ชื่อ-คะแนน'!C20="","",IF(E22="พัก","--",IF(E22="ออก","--",IF(E22="ย้าย","--",(F22+I22+L22+O22+R22+U22+X22+AA22)/2))))</f>
        <v/>
      </c>
      <c r="AE22" s="1063" t="str">
        <f>IF('ชื่อ-คะแนน'!C20="","",IF(E22="พัก","--",IF(E22="ออก","--",IF(E22="ย้าย","--",(G22+J22+M22+P22+S22+V22+Y22+AB22)/2))))</f>
        <v/>
      </c>
      <c r="AF22" s="1064" t="str">
        <f>IF('ชื่อ-คะแนน'!C20="","",IF(E22="พัก","--",IF(E22="ออก","--",IF(E22="ย้าย","--",(H22+K22+N22+Q22+T22+W22+Z22+AC22)/2))))</f>
        <v/>
      </c>
      <c r="AG22" s="305"/>
    </row>
    <row r="23" spans="1:33" s="5" customFormat="1" ht="18" customHeight="1" x14ac:dyDescent="0.5">
      <c r="A23" s="281"/>
      <c r="B23" s="239" t="str">
        <f>'ชื่อ-คะแนน'!A21</f>
        <v/>
      </c>
      <c r="C23" s="420">
        <f>'ชื่อ-คะแนน'!B21</f>
        <v>0</v>
      </c>
      <c r="D23" s="325" t="str">
        <f>'ชื่อ-คะแนน'!DB21</f>
        <v/>
      </c>
      <c r="E23" s="422" t="str">
        <f>'ชื่อ-คะแนน'!D21</f>
        <v/>
      </c>
      <c r="F23" s="423" t="str">
        <f>IF('ชื่อ-คะแนน'!C21="","",IF('ชื่อ-คะแนน'!H$4="K",'ชื่อ-คะแนน'!H21,IF('ชื่อ-คะแนน'!H$4="P","0",IF('ชื่อ-คะแนน'!H$4="A","0","0")))+IF('ชื่อ-คะแนน'!I$4="K",'ชื่อ-คะแนน'!I21,IF('ชื่อ-คะแนน'!I$4="P","0",IF('ชื่อ-คะแนน'!I$4="A","0","0")))+IF('ชื่อ-คะแนน'!J$4="K",'ชื่อ-คะแนน'!J21,IF('ชื่อ-คะแนน'!J$4="P","0",IF('ชื่อ-คะแนน'!J$4="A","0","0")))+IF('ชื่อ-คะแนน'!K$4="K",'ชื่อ-คะแนน'!K21,IF('ชื่อ-คะแนน'!K$4="P","0",IF('ชื่อ-คะแนน'!K$4="A","0","0")))+IF('ชื่อ-คะแนน'!L$4="K",'ชื่อ-คะแนน'!L21,IF('ชื่อ-คะแนน'!L$4="P","0",IF('ชื่อ-คะแนน'!L$4="A","0","0")))+IF('ชื่อ-คะแนน'!M$4="K",'ชื่อ-คะแนน'!M21,IF('ชื่อ-คะแนน'!M$4="P","0",IF('ชื่อ-คะแนน'!M$4="A","0","0")))+IF('ชื่อ-คะแนน'!N$4="K",'ชื่อ-คะแนน'!N21,IF('ชื่อ-คะแนน'!N$4="P","0",IF('ชื่อ-คะแนน'!N$4="A","0","0")))+IF('ชื่อ-คะแนน'!O$4="K",'ชื่อ-คะแนน'!O21,IF('ชื่อ-คะแนน'!O$4="P","0",IF('ชื่อ-คะแนน'!O$4="A","0","0")))+IF('ชื่อ-คะแนน'!P$4="K",'ชื่อ-คะแนน'!P21,IF('ชื่อ-คะแนน'!P$4="P","0",IF('ชื่อ-คะแนน'!P$4="A","0","0"))))</f>
        <v/>
      </c>
      <c r="G23" s="424" t="str">
        <f>IF('ชื่อ-คะแนน'!C21="","",IF('ชื่อ-คะแนน'!H$4="P",'ชื่อ-คะแนน'!H21,IF('ชื่อ-คะแนน'!H$4="K","0",IF('ชื่อ-คะแนน'!H$4="A","0","0")))+IF('ชื่อ-คะแนน'!I$4="P",'ชื่อ-คะแนน'!I21,IF('ชื่อ-คะแนน'!I$4="K","0",IF('ชื่อ-คะแนน'!I$4="A","0","0")))+IF('ชื่อ-คะแนน'!J$4="P",'ชื่อ-คะแนน'!J21,IF('ชื่อ-คะแนน'!J$4="K","0",IF('ชื่อ-คะแนน'!J$4="A","0","0")))+IF('ชื่อ-คะแนน'!K$4="P",'ชื่อ-คะแนน'!K21,IF('ชื่อ-คะแนน'!K$4="K","0",IF('ชื่อ-คะแนน'!K$4="A","0","0")))+IF('ชื่อ-คะแนน'!L$4="P",'ชื่อ-คะแนน'!L21,IF('ชื่อ-คะแนน'!L$4="K","0",IF('ชื่อ-คะแนน'!L$4="A","0","0")))+IF('ชื่อ-คะแนน'!M$4="P",'ชื่อ-คะแนน'!M21,IF('ชื่อ-คะแนน'!M$4="K","0",IF('ชื่อ-คะแนน'!M$4="A","0","0")))+IF('ชื่อ-คะแนน'!N$4="P",'ชื่อ-คะแนน'!N21,IF('ชื่อ-คะแนน'!N$4="K","0",IF('ชื่อ-คะแนน'!N$4="A","0","0")))+IF('ชื่อ-คะแนน'!O$4="P",'ชื่อ-คะแนน'!O21,IF('ชื่อ-คะแนน'!O$4="K","0",IF('ชื่อ-คะแนน'!O$4="A","0","0")))+IF('ชื่อ-คะแนน'!P$4="P",'ชื่อ-คะแนน'!P21,IF('ชื่อ-คะแนน'!P$4="K","0",IF('ชื่อ-คะแนน'!P$4="A","0","0"))))</f>
        <v/>
      </c>
      <c r="H23" s="425" t="str">
        <f>IF('ชื่อ-คะแนน'!C21="","",IF('ชื่อ-คะแนน'!H$4="A",'ชื่อ-คะแนน'!H21,IF('ชื่อ-คะแนน'!H$4="P","0",IF('ชื่อ-คะแนน'!H$4="K","0","0")))+IF('ชื่อ-คะแนน'!I$4="A",'ชื่อ-คะแนน'!I21,IF('ชื่อ-คะแนน'!I$4="P","0",IF('ชื่อ-คะแนน'!I$4="K","0","0")))+IF('ชื่อ-คะแนน'!J$4="A",'ชื่อ-คะแนน'!J21,IF('ชื่อ-คะแนน'!J$4="P","0",IF('ชื่อ-คะแนน'!J$4="K","0","0")))+IF('ชื่อ-คะแนน'!K$4="A",'ชื่อ-คะแนน'!K21,IF('ชื่อ-คะแนน'!K$4="P","0",IF('ชื่อ-คะแนน'!K$4="K","0","0")))+IF('ชื่อ-คะแนน'!L$4="A",'ชื่อ-คะแนน'!L21,IF('ชื่อ-คะแนน'!L$4="P","0",IF('ชื่อ-คะแนน'!L$4="K","0","0")))+IF('ชื่อ-คะแนน'!M$4="A",'ชื่อ-คะแนน'!M21,IF('ชื่อ-คะแนน'!M$4="P","0",IF('ชื่อ-คะแนน'!M$4="K","0","0")))+IF('ชื่อ-คะแนน'!N$4="A",'ชื่อ-คะแนน'!N21,IF('ชื่อ-คะแนน'!N$4="P","0",IF('ชื่อ-คะแนน'!N$4="K","0","0")))+IF('ชื่อ-คะแนน'!O$4="A",'ชื่อ-คะแนน'!O21,IF('ชื่อ-คะแนน'!O$4="P","0",IF('ชื่อ-คะแนน'!O$4="K","0","0")))+IF('ชื่อ-คะแนน'!P$4="A",'ชื่อ-คะแนน'!P21,IF('ชื่อ-คะแนน'!P$4="P","0",IF('ชื่อ-คะแนน'!P$4="K","0","0"))))</f>
        <v/>
      </c>
      <c r="I23" s="426" t="str">
        <f>IF('ชื่อ-คะแนน'!C21="","",IF('ชื่อ-คะแนน'!S$4="K",'ชื่อ-คะแนน'!S21,IF('ชื่อ-คะแนน'!S$4="P","0",IF('ชื่อ-คะแนน'!S$4="A","0","0")))+IF('ชื่อ-คะแนน'!T$4="K",'ชื่อ-คะแนน'!T21,IF('ชื่อ-คะแนน'!T$4="P","0",IF('ชื่อ-คะแนน'!T$4="A","0","0")))+IF('ชื่อ-คะแนน'!U$4="K",'ชื่อ-คะแนน'!U21,IF('ชื่อ-คะแนน'!U$4="P","0",IF('ชื่อ-คะแนน'!U$4="A","0","0")))+IF('ชื่อ-คะแนน'!V$4="K",'ชื่อ-คะแนน'!V21,IF('ชื่อ-คะแนน'!V$4="P","0",IF('ชื่อ-คะแนน'!V$4="A","0","0")))+IF('ชื่อ-คะแนน'!W$4="K",'ชื่อ-คะแนน'!W21,IF('ชื่อ-คะแนน'!W$4="P","0",IF('ชื่อ-คะแนน'!W$4="A","0","0")))+IF('ชื่อ-คะแนน'!X$4="K",'ชื่อ-คะแนน'!X21,IF('ชื่อ-คะแนน'!X$4="P","0",IF('ชื่อ-คะแนน'!X$4="A","0","0"))))</f>
        <v/>
      </c>
      <c r="J23" s="427" t="str">
        <f>IF('ชื่อ-คะแนน'!C21="","",IF('ชื่อ-คะแนน'!S$4="P",'ชื่อ-คะแนน'!S21,IF('ชื่อ-คะแนน'!S$4="K","0",IF('ชื่อ-คะแนน'!S$4="A","0","0")))+IF('ชื่อ-คะแนน'!T$4="P",'ชื่อ-คะแนน'!T21,IF('ชื่อ-คะแนน'!T$4="K","0",IF('ชื่อ-คะแนน'!T$4="A","0","0")))+IF('ชื่อ-คะแนน'!U$4="P",'ชื่อ-คะแนน'!U21,IF('ชื่อ-คะแนน'!U$4="K","0",IF('ชื่อ-คะแนน'!U$4="A","0","0")))+IF('ชื่อ-คะแนน'!V$4="P",'ชื่อ-คะแนน'!V21,IF('ชื่อ-คะแนน'!V$4="K","0",IF('ชื่อ-คะแนน'!V$4="A","0","0")))+IF('ชื่อ-คะแนน'!W$4="P",'ชื่อ-คะแนน'!W21,IF('ชื่อ-คะแนน'!W$4="K","0",IF('ชื่อ-คะแนน'!W$4="A","0","0")))+IF('ชื่อ-คะแนน'!X$4="P",'ชื่อ-คะแนน'!X21,IF('ชื่อ-คะแนน'!X$4="K","0",IF('ชื่อ-คะแนน'!X$4="A","0","0"))))</f>
        <v/>
      </c>
      <c r="K23" s="428" t="str">
        <f>IF('ชื่อ-คะแนน'!C21="","",IF('ชื่อ-คะแนน'!S$4="A",'ชื่อ-คะแนน'!S21,IF('ชื่อ-คะแนน'!S$4="P","0",IF('ชื่อ-คะแนน'!S$4="K","0","0")))+IF('ชื่อ-คะแนน'!T$4="A",'ชื่อ-คะแนน'!T21,IF('ชื่อ-คะแนน'!T$4="P","0",IF('ชื่อ-คะแนน'!T$4="K","0","0")))+IF('ชื่อ-คะแนน'!U$4="A",'ชื่อ-คะแนน'!U21,IF('ชื่อ-คะแนน'!U$4="P","0",IF('ชื่อ-คะแนน'!U$4="K","0","0")))+IF('ชื่อ-คะแนน'!V$4="A",'ชื่อ-คะแนน'!V21,IF('ชื่อ-คะแนน'!V$4="P","0",IF('ชื่อ-คะแนน'!V$4="K","0","0")))+IF('ชื่อ-คะแนน'!W$4="A",'ชื่อ-คะแนน'!W21,IF('ชื่อ-คะแนน'!W$4="P","0",IF('ชื่อ-คะแนน'!W$4="K","0","0")))+IF('ชื่อ-คะแนน'!X$4="A",'ชื่อ-คะแนน'!X21,IF('ชื่อ-คะแนน'!X$4="P","0",IF('ชื่อ-คะแนน'!X$4="K","0","0"))))</f>
        <v/>
      </c>
      <c r="L23" s="423" t="str">
        <f>IF('ชื่อ-คะแนน'!C21="","",IF('ชื่อ-คะแนน'!AC$4="K",'ชื่อ-คะแนน'!AC21,IF('ชื่อ-คะแนน'!AC$4="P","0",IF('ชื่อ-คะแนน'!AC$4="A","0","0")))+IF('ชื่อ-คะแนน'!AD$4="K",'ชื่อ-คะแนน'!AD21,IF('ชื่อ-คะแนน'!AD$4="P","0",IF('ชื่อ-คะแนน'!AD$4="A","0","0")))+IF('ชื่อ-คะแนน'!AE$4="K",'ชื่อ-คะแนน'!AE21,IF('ชื่อ-คะแนน'!AE$4="P","0",IF('ชื่อ-คะแนน'!AE$4="A","0","0")))+IF('ชื่อ-คะแนน'!AF$4="K",'ชื่อ-คะแนน'!AF21,IF('ชื่อ-คะแนน'!AF$4="P","0",IF('ชื่อ-คะแนน'!AF$4="A","0","0")))+IF('ชื่อ-คะแนน'!AG$4="K",'ชื่อ-คะแนน'!AG21,IF('ชื่อ-คะแนน'!AG$4="P","0",IF('ชื่อ-คะแนน'!AG$4="A","0","0")))+IF('ชื่อ-คะแนน'!AH$4="K",'ชื่อ-คะแนน'!AH21,IF('ชื่อ-คะแนน'!AH$4="P","0",IF('ชื่อ-คะแนน'!AH$4="A","0","0")))+IF('ชื่อ-คะแนน'!AI$4="K",'ชื่อ-คะแนน'!AI21,IF('ชื่อ-คะแนน'!AI$4="P","0",IF('ชื่อ-คะแนน'!AI$4="A","0","0")))+IF('ชื่อ-คะแนน'!AJ$4="K",'ชื่อ-คะแนน'!AJ21,IF('ชื่อ-คะแนน'!AJ$4="P","0",IF('ชื่อ-คะแนน'!AJ$4="A","0","0")))+IF('ชื่อ-คะแนน'!AK$4="K",'ชื่อ-คะแนน'!AK21,IF('ชื่อ-คะแนน'!AK$4="P","0",IF('ชื่อ-คะแนน'!AK$4="A","0","0"))))</f>
        <v/>
      </c>
      <c r="M23" s="424" t="str">
        <f>IF('ชื่อ-คะแนน'!C21="","",IF('ชื่อ-คะแนน'!AC$4="P",'ชื่อ-คะแนน'!AC21,IF('ชื่อ-คะแนน'!AC$4="K","0",IF('ชื่อ-คะแนน'!AC$4="A","0","0")))+IF('ชื่อ-คะแนน'!AD$4="P",'ชื่อ-คะแนน'!AD21,IF('ชื่อ-คะแนน'!AD$4="K","0",IF('ชื่อ-คะแนน'!AD$4="A","0","0")))+IF('ชื่อ-คะแนน'!AE$4="P",'ชื่อ-คะแนน'!AE21,IF('ชื่อ-คะแนน'!AE$4="K","0",IF('ชื่อ-คะแนน'!AE$4="A","0","0")))+IF('ชื่อ-คะแนน'!AF$4="P",'ชื่อ-คะแนน'!AF21,IF('ชื่อ-คะแนน'!AF$4="K","0",IF('ชื่อ-คะแนน'!AF$4="A","0","0")))+IF('ชื่อ-คะแนน'!AG$4="P",'ชื่อ-คะแนน'!AG21,IF('ชื่อ-คะแนน'!AG$4="K","0",IF('ชื่อ-คะแนน'!AG$4="A","0","0")))+IF('ชื่อ-คะแนน'!AH$4="P",'ชื่อ-คะแนน'!AH21,IF('ชื่อ-คะแนน'!AH$4="K","0",IF('ชื่อ-คะแนน'!AH$4="A","0","0")))+IF('ชื่อ-คะแนน'!AI$4="P",'ชื่อ-คะแนน'!AI21,IF('ชื่อ-คะแนน'!AI$4="K","0",IF('ชื่อ-คะแนน'!AI$4="A","0","0")))+IF('ชื่อ-คะแนน'!AJ$4="P",'ชื่อ-คะแนน'!AJ21,IF('ชื่อ-คะแนน'!AJ$4="K","0",IF('ชื่อ-คะแนน'!AJ$4="A","0","0")))+IF('ชื่อ-คะแนน'!AK$4="P",'ชื่อ-คะแนน'!AK21,IF('ชื่อ-คะแนน'!AK$4="K","0",IF('ชื่อ-คะแนน'!AK$4="A","0","0"))))</f>
        <v/>
      </c>
      <c r="N23" s="425" t="str">
        <f>IF('ชื่อ-คะแนน'!C21="","",IF('ชื่อ-คะแนน'!AC$4="A",'ชื่อ-คะแนน'!AC21,IF('ชื่อ-คะแนน'!AC$4="P","0",IF('ชื่อ-คะแนน'!AC$4="K","0","0")))+IF('ชื่อ-คะแนน'!AD$4="A",'ชื่อ-คะแนน'!AD21,IF('ชื่อ-คะแนน'!AD$4="P","0",IF('ชื่อ-คะแนน'!AD$4="K","0","0")))+IF('ชื่อ-คะแนน'!AE$4="A",'ชื่อ-คะแนน'!AE21,IF('ชื่อ-คะแนน'!AE$4="P","0",IF('ชื่อ-คะแนน'!AE$4="K","0","0")))+IF('ชื่อ-คะแนน'!AF$4="A",'ชื่อ-คะแนน'!AF21,IF('ชื่อ-คะแนน'!AF$4="P","0",IF('ชื่อ-คะแนน'!AF$4="K","0","0")))+IF('ชื่อ-คะแนน'!AG$4="A",'ชื่อ-คะแนน'!AG21,IF('ชื่อ-คะแนน'!AG$4="P","0",IF('ชื่อ-คะแนน'!AG$4="K","0","0")))+IF('ชื่อ-คะแนน'!AH$4="A",'ชื่อ-คะแนน'!AH21,IF('ชื่อ-คะแนน'!AH$4="P","0",IF('ชื่อ-คะแนน'!AH$4="K","0","0")))+IF('ชื่อ-คะแนน'!AI$4="A",'ชื่อ-คะแนน'!AI21,IF('ชื่อ-คะแนน'!AI$4="P","0",IF('ชื่อ-คะแนน'!AI$4="K","0","0")))+IF('ชื่อ-คะแนน'!AJ$4="A",'ชื่อ-คะแนน'!AJ21,IF('ชื่อ-คะแนน'!AJ$4="P","0",IF('ชื่อ-คะแนน'!AJ$4="K","0","0")))+IF('ชื่อ-คะแนน'!AK$4="A",'ชื่อ-คะแนน'!AK21,IF('ชื่อ-คะแนน'!AK$4="P","0",IF('ชื่อ-คะแนน'!AK$4="K","0","0"))))</f>
        <v/>
      </c>
      <c r="O23" s="426" t="str">
        <f>IF('ชื่อ-คะแนน'!C21="","",IF('ชื่อ-คะแนน'!AN$4="K",'ชื่อ-คะแนน'!AN21,IF('ชื่อ-คะแนน'!AN$4="P","0",IF('ชื่อ-คะแนน'!AN$4="A","0","0")))+IF('ชื่อ-คะแนน'!AO$4="K",'ชื่อ-คะแนน'!AO21,IF('ชื่อ-คะแนน'!AO$4="P","0",IF('ชื่อ-คะแนน'!AO$4="A","0","0")))+IF('ชื่อ-คะแนน'!AP$4="K",'ชื่อ-คะแนน'!AP21,IF('ชื่อ-คะแนน'!AP$4="P","0",IF('ชื่อ-คะแนน'!AP$4="A","0","0")))+IF('ชื่อ-คะแนน'!AQ$4="K",'ชื่อ-คะแนน'!AQ21,IF('ชื่อ-คะแนน'!AQ$4="P","0",IF('ชื่อ-คะแนน'!AQ$4="A","0","0")))+IF('ชื่อ-คะแนน'!AR$4="K",'ชื่อ-คะแนน'!AR21,IF('ชื่อ-คะแนน'!AR$4="P","0",IF('ชื่อ-คะแนน'!AR$4="A","0","0")))+IF('ชื่อ-คะแนน'!AS$4="K",'ชื่อ-คะแนน'!AS21,IF('ชื่อ-คะแนน'!AS$4="P","0",IF('ชื่อ-คะแนน'!AS$4="A","0","0"))))</f>
        <v/>
      </c>
      <c r="P23" s="427" t="str">
        <f>IF('ชื่อ-คะแนน'!C21="","",IF('ชื่อ-คะแนน'!AN$4="P",'ชื่อ-คะแนน'!AN21,IF('ชื่อ-คะแนน'!AN$4="K","0",IF('ชื่อ-คะแนน'!AN$4="A","0","0")))+IF('ชื่อ-คะแนน'!AO$4="P",'ชื่อ-คะแนน'!AO21,IF('ชื่อ-คะแนน'!AO$4="K","0",IF('ชื่อ-คะแนน'!AO$4="A","0","0")))+IF('ชื่อ-คะแนน'!AP$4="P",'ชื่อ-คะแนน'!AP21,IF('ชื่อ-คะแนน'!AP$4="K","0",IF('ชื่อ-คะแนน'!AP$4="A","0","0")))+IF('ชื่อ-คะแนน'!AQ$4="P",'ชื่อ-คะแนน'!AQ21,IF('ชื่อ-คะแนน'!AQ$4="K","0",IF('ชื่อ-คะแนน'!AQ$4="A","0","0")))+IF('ชื่อ-คะแนน'!AR$4="P",'ชื่อ-คะแนน'!AR21,IF('ชื่อ-คะแนน'!AR$4="K","0",IF('ชื่อ-คะแนน'!AR$4="A","0","0")))+IF('ชื่อ-คะแนน'!AS$4="P",'ชื่อ-คะแนน'!AS21,IF('ชื่อ-คะแนน'!AS$4="K","0",IF('ชื่อ-คะแนน'!AS$4="A","0","0"))))</f>
        <v/>
      </c>
      <c r="Q23" s="428" t="str">
        <f>IF('ชื่อ-คะแนน'!C21="","",IF('ชื่อ-คะแนน'!AN$4="A",'ชื่อ-คะแนน'!AN21,IF('ชื่อ-คะแนน'!AN$4="P","0",IF('ชื่อ-คะแนน'!AN$4="K","0","0")))+IF('ชื่อ-คะแนน'!AO$4="A",'ชื่อ-คะแนน'!AO21,IF('ชื่อ-คะแนน'!AO$4="P","0",IF('ชื่อ-คะแนน'!AO$4="K","0","0")))+IF('ชื่อ-คะแนน'!AP$4="A",'ชื่อ-คะแนน'!AP21,IF('ชื่อ-คะแนน'!AP$4="P","0",IF('ชื่อ-คะแนน'!AP$4="K","0","0")))+IF('ชื่อ-คะแนน'!AQ$4="A",'ชื่อ-คะแนน'!AQ21,IF('ชื่อ-คะแนน'!AQ$4="P","0",IF('ชื่อ-คะแนน'!AQ$4="K","0","0")))+IF('ชื่อ-คะแนน'!AR$4="A",'ชื่อ-คะแนน'!AR21,IF('ชื่อ-คะแนน'!AR$4="P","0",IF('ชื่อ-คะแนน'!AR$4="K","0","0")))+IF('ชื่อ-คะแนน'!AS$4="A",'ชื่อ-คะแนน'!AS21,IF('ชื่อ-คะแนน'!AS$4="P","0",IF('ชื่อ-คะแนน'!AS$4="K","0","0"))))</f>
        <v/>
      </c>
      <c r="R23" s="1045" t="str">
        <f>IF('ชื่อ-คะแนน'!C21="","",IF('ชื่อ-คะแนน'!BA$4="K",'ชื่อ-คะแนน'!BA21,IF('ชื่อ-คะแนน'!BA$4="P","0",IF('ชื่อ-คะแนน'!BA$4="A","0","0")))+IF('ชื่อ-คะแนน'!BB$4="K",'ชื่อ-คะแนน'!BB21,IF('ชื่อ-คะแนน'!BB$4="P","0",IF('ชื่อ-คะแนน'!BB$4="A","0","0")))+IF('ชื่อ-คะแนน'!BC$4="K",'ชื่อ-คะแนน'!BC21,IF('ชื่อ-คะแนน'!BC$4="P","0",IF('ชื่อ-คะแนน'!BC$4="A","0","0")))+IF('ชื่อ-คะแนน'!BD$4="K",'ชื่อ-คะแนน'!BD21,IF('ชื่อ-คะแนน'!BD$4="P","0",IF('ชื่อ-คะแนน'!BD$4="A","0","0")))+IF('ชื่อ-คะแนน'!BE$4="K",'ชื่อ-คะแนน'!BE21,IF('ชื่อ-คะแนน'!BE$4="P","0",IF('ชื่อ-คะแนน'!BE$4="A","0","0")))+IF('ชื่อ-คะแนน'!BF$4="K",'ชื่อ-คะแนน'!BF21,IF('ชื่อ-คะแนน'!BF$4="P","0",IF('ชื่อ-คะแนน'!BF$4="A","0","0")))+IF('ชื่อ-คะแนน'!BG$4="K",'ชื่อ-คะแนน'!BG21,IF('ชื่อ-คะแนน'!BG$4="P","0",IF('ชื่อ-คะแนน'!BG$4="A","0","0")))+IF('ชื่อ-คะแนน'!BH$4="K",'ชื่อ-คะแนน'!BH21,IF('ชื่อ-คะแนน'!BH$4="P","0",IF('ชื่อ-คะแนน'!BH$4="A","0","0"))))</f>
        <v/>
      </c>
      <c r="S23" s="1046" t="str">
        <f>IF('ชื่อ-คะแนน'!C21="","",IF('ชื่อ-คะแนน'!BA$4="P",'ชื่อ-คะแนน'!BA21,IF('ชื่อ-คะแนน'!BA$4="K","0",IF('ชื่อ-คะแนน'!BA$4="A","0","0")))+IF('ชื่อ-คะแนน'!BB$4="P",'ชื่อ-คะแนน'!BB21,IF('ชื่อ-คะแนน'!BB$4="K","0",IF('ชื่อ-คะแนน'!BB$4="A","0","0")))+IF('ชื่อ-คะแนน'!BC$4="P",'ชื่อ-คะแนน'!BC21,IF('ชื่อ-คะแนน'!BC$4="K","0",IF('ชื่อ-คะแนน'!BC$4="A","0","0")))+IF('ชื่อ-คะแนน'!BD$4="P",'ชื่อ-คะแนน'!BD21,IF('ชื่อ-คะแนน'!BD$4="K","0",IF('ชื่อ-คะแนน'!BD$4="A","0","0")))+IF('ชื่อ-คะแนน'!BE$4="P",'ชื่อ-คะแนน'!BE21,IF('ชื่อ-คะแนน'!BE$4="K","0",IF('ชื่อ-คะแนน'!BE$4="A","0","0")))+IF('ชื่อ-คะแนน'!BF$4="P",'ชื่อ-คะแนน'!BF21,IF('ชื่อ-คะแนน'!BF$4="K","0",IF('ชื่อ-คะแนน'!BF$4="A","0","0")))+IF('ชื่อ-คะแนน'!BG$4="P",'ชื่อ-คะแนน'!BG21,IF('ชื่อ-คะแนน'!BG$4="K","0",IF('ชื่อ-คะแนน'!BG$4="A","0","0")))+IF('ชื่อ-คะแนน'!BH$4="P",'ชื่อ-คะแนน'!BH21,IF('ชื่อ-คะแนน'!BH$4="K","0",IF('ชื่อ-คะแนน'!BH$4="A","0","0"))))</f>
        <v/>
      </c>
      <c r="T23" s="1066" t="str">
        <f>IF('ชื่อ-คะแนน'!C21="","",IF('ชื่อ-คะแนน'!BA$4="A",'ชื่อ-คะแนน'!BA21,IF('ชื่อ-คะแนน'!BA$4="P","0",IF('ชื่อ-คะแนน'!BA$4="K","0","0")))+IF('ชื่อ-คะแนน'!BB$4="A",'ชื่อ-คะแนน'!BB21,IF('ชื่อ-คะแนน'!BB$4="P","0",IF('ชื่อ-คะแนน'!BB$4="K","0","0")))+IF('ชื่อ-คะแนน'!BC$4="A",'ชื่อ-คะแนน'!BC21,IF('ชื่อ-คะแนน'!BC$4="P","0",IF('ชื่อ-คะแนน'!BC$4="K","0","0")))+IF('ชื่อ-คะแนน'!BD$4="A",'ชื่อ-คะแนน'!BD21,IF('ชื่อ-คะแนน'!BD$4="P","0",IF('ชื่อ-คะแนน'!BD$4="K","0","0")))+IF('ชื่อ-คะแนน'!BE$4="A",'ชื่อ-คะแนน'!BE21,IF('ชื่อ-คะแนน'!BE$4="P","0",IF('ชื่อ-คะแนน'!BE$4="K","0","0")))+IF('ชื่อ-คะแนน'!BF$4="A",'ชื่อ-คะแนน'!BF21,IF('ชื่อ-คะแนน'!BF$4="P","0",IF('ชื่อ-คะแนน'!BF$4="K","0","0")))+IF('ชื่อ-คะแนน'!BG$4="A",'ชื่อ-คะแนน'!BG21,IF('ชื่อ-คะแนน'!BG$4="P","0",IF('ชื่อ-คะแนน'!BG$4="K","0","0")))+IF('ชื่อ-คะแนน'!BH$4="A",'ชื่อ-คะแนน'!BH21,IF('ชื่อ-คะแนน'!BH$4="P","0",IF('ชื่อ-คะแนน'!BH$4="K","0","0"))))</f>
        <v/>
      </c>
      <c r="U23" s="1047" t="str">
        <f>IF('ชื่อ-คะแนน'!C21="","",IF('ชื่อ-คะแนน'!BK$4="K",'ชื่อ-คะแนน'!BK21,IF('ชื่อ-คะแนน'!BK$4="P","0",IF('ชื่อ-คะแนน'!BK$4="A","0","0")))+IF('ชื่อ-คะแนน'!BL$4="K",'ชื่อ-คะแนน'!BL21,IF('ชื่อ-คะแนน'!BL$4="P","0",IF('ชื่อ-คะแนน'!BL$4="A","0","0")))+IF('ชื่อ-คะแนน'!BM$4="K",'ชื่อ-คะแนน'!BM21,IF('ชื่อ-คะแนน'!BM$4="P","0",IF('ชื่อ-คะแนน'!BM$4="A","0","0")))+IF('ชื่อ-คะแนน'!BN$4="K",'ชื่อ-คะแนน'!BN21,IF('ชื่อ-คะแนน'!BN$4="P","0",IF('ชื่อ-คะแนน'!BN$4="A","0","0")))+IF('ชื่อ-คะแนน'!BO$4="K",'ชื่อ-คะแนน'!BO21,IF('ชื่อ-คะแนน'!BO$4="P","0",IF('ชื่อ-คะแนน'!BO$4="A","0","0")))+IF('ชื่อ-คะแนน'!BP$4="K",'ชื่อ-คะแนน'!BP21,IF('ชื่อ-คะแนน'!BP$4="P","0",IF('ชื่อ-คะแนน'!BP$4="A","0","0"))))</f>
        <v/>
      </c>
      <c r="V23" s="1048" t="str">
        <f>IF('ชื่อ-คะแนน'!C21="","",IF('ชื่อ-คะแนน'!BK$4="P",'ชื่อ-คะแนน'!BK21,IF('ชื่อ-คะแนน'!BK$4="K","0",IF('ชื่อ-คะแนน'!BK$4="A","0","0")))+IF('ชื่อ-คะแนน'!BL$4="P",'ชื่อ-คะแนน'!BL21,IF('ชื่อ-คะแนน'!BL$4="K","0",IF('ชื่อ-คะแนน'!BL$4="A","0","0")))+IF('ชื่อ-คะแนน'!BM$4="P",'ชื่อ-คะแนน'!BM21,IF('ชื่อ-คะแนน'!BM$4="K","0",IF('ชื่อ-คะแนน'!BM$4="A","0","0")))+IF('ชื่อ-คะแนน'!BN$4="P",'ชื่อ-คะแนน'!BN21,IF('ชื่อ-คะแนน'!BN$4="K","0",IF('ชื่อ-คะแนน'!BN$4="A","0","0")))+IF('ชื่อ-คะแนน'!BO$4="P",'ชื่อ-คะแนน'!BO21,IF('ชื่อ-คะแนน'!BO$4="K","0",IF('ชื่อ-คะแนน'!BO$4="A","0","0")))+IF('ชื่อ-คะแนน'!BP$4="P",'ชื่อ-คะแนน'!BP21,IF('ชื่อ-คะแนน'!BP$4="K","0",IF('ชื่อ-คะแนน'!BP$4="A","0","0"))))</f>
        <v/>
      </c>
      <c r="W23" s="1049" t="str">
        <f>IF('ชื่อ-คะแนน'!C21="","",IF('ชื่อ-คะแนน'!BK$4="A",'ชื่อ-คะแนน'!BK21,IF('ชื่อ-คะแนน'!BK$4="P","0",IF('ชื่อ-คะแนน'!BK$4="K","0","0")))+IF('ชื่อ-คะแนน'!BL$4="A",'ชื่อ-คะแนน'!BL21,IF('ชื่อ-คะแนน'!BL$4="P","0",IF('ชื่อ-คะแนน'!BL$4="K","0","0")))+IF('ชื่อ-คะแนน'!BM$4="A",'ชื่อ-คะแนน'!BM21,IF('ชื่อ-คะแนน'!BM$4="P","0",IF('ชื่อ-คะแนน'!BM$4="K","0","0")))+IF('ชื่อ-คะแนน'!BN$4="A",'ชื่อ-คะแนน'!BN21,IF('ชื่อ-คะแนน'!BN$4="P","0",IF('ชื่อ-คะแนน'!BN$4="K","0","0")))+IF('ชื่อ-คะแนน'!BO$4="A",'ชื่อ-คะแนน'!BO21,IF('ชื่อ-คะแนน'!BO$4="P","0",IF('ชื่อ-คะแนน'!BO$4="K","0","0")))+IF('ชื่อ-คะแนน'!BP$4="A",'ชื่อ-คะแนน'!BP21,IF('ชื่อ-คะแนน'!BP$4="P","0",IF('ชื่อ-คะแนน'!BP$4="K","0","0"))))</f>
        <v/>
      </c>
      <c r="X23" s="1045" t="str">
        <f>IF('ชื่อ-คะแนน'!C21="","",IF('ชื่อ-คะแนน'!BU$4="K",'ชื่อ-คะแนน'!BU21,IF('ชื่อ-คะแนน'!BU$4="P","0",IF('ชื่อ-คะแนน'!BU$4="A","0","0")))+IF('ชื่อ-คะแนน'!BV$4="K",'ชื่อ-คะแนน'!BV21,IF('ชื่อ-คะแนน'!BV$4="P","0",IF('ชื่อ-คะแนน'!BV$4="A","0","0")))+IF('ชื่อ-คะแนน'!BW$4="K",'ชื่อ-คะแนน'!BW21,IF('ชื่อ-คะแนน'!BW$4="P","0",IF('ชื่อ-คะแนน'!BW$4="A","0","0")))+IF('ชื่อ-คะแนน'!BX$4="K",'ชื่อ-คะแนน'!BX21,IF('ชื่อ-คะแนน'!BX$4="P","0",IF('ชื่อ-คะแนน'!BX$4="A","0","0")))+IF('ชื่อ-คะแนน'!BY$4="K",'ชื่อ-คะแนน'!BY21,IF('ชื่อ-คะแนน'!BY$4="P","0",IF('ชื่อ-คะแนน'!BY$4="A","0","0")))+IF('ชื่อ-คะแนน'!BZ$4="K",'ชื่อ-คะแนน'!BZ21,IF('ชื่อ-คะแนน'!BZ$4="P","0",IF('ชื่อ-คะแนน'!BZ$4="A","0","0")))+IF('ชื่อ-คะแนน'!CA$4="K",'ชื่อ-คะแนน'!CA21,IF('ชื่อ-คะแนน'!CA$4="P","0",IF('ชื่อ-คะแนน'!CA$4="A","0","0")))+IF('ชื่อ-คะแนน'!CB$4="K",'ชื่อ-คะแนน'!CB21,IF('ชื่อ-คะแนน'!CB$4="P","0",IF('ชื่อ-คะแนน'!CB$4="A","0","0"))))</f>
        <v/>
      </c>
      <c r="Y23" s="1046" t="str">
        <f>IF('ชื่อ-คะแนน'!C21="","",IF('ชื่อ-คะแนน'!BU$4="P",'ชื่อ-คะแนน'!BU21,IF('ชื่อ-คะแนน'!BU$4="K","0",IF('ชื่อ-คะแนน'!BU$4="A","0","0")))+IF('ชื่อ-คะแนน'!BV$4="P",'ชื่อ-คะแนน'!BV21,IF('ชื่อ-คะแนน'!BV$4="K","0",IF('ชื่อ-คะแนน'!BV$4="A","0","0")))+IF('ชื่อ-คะแนน'!BW$4="P",'ชื่อ-คะแนน'!BW21,IF('ชื่อ-คะแนน'!BW$4="K","0",IF('ชื่อ-คะแนน'!BW$4="A","0","0")))+IF('ชื่อ-คะแนน'!BX$4="P",'ชื่อ-คะแนน'!BX21,IF('ชื่อ-คะแนน'!BX$4="K","0",IF('ชื่อ-คะแนน'!BX$4="A","0","0")))+IF('ชื่อ-คะแนน'!BY$4="P",'ชื่อ-คะแนน'!BY21,IF('ชื่อ-คะแนน'!BY$4="K","0",IF('ชื่อ-คะแนน'!BY$4="A","0","0")))+IF('ชื่อ-คะแนน'!BZ$4="P",'ชื่อ-คะแนน'!BZ21,IF('ชื่อ-คะแนน'!BZ$4="K","0",IF('ชื่อ-คะแนน'!BZ$4="A","0","0")))+IF('ชื่อ-คะแนน'!CA$4="P",'ชื่อ-คะแนน'!CA21,IF('ชื่อ-คะแนน'!CA$4="K","0",IF('ชื่อ-คะแนน'!CA$4="A","0","0")))+IF('ชื่อ-คะแนน'!CB$4="P",'ชื่อ-คะแนน'!CB21,IF('ชื่อ-คะแนน'!CB$4="K","0",IF('ชื่อ-คะแนน'!CB$4="A","0","0"))))</f>
        <v/>
      </c>
      <c r="Z23" s="1066" t="str">
        <f>IF('ชื่อ-คะแนน'!C21="","",IF('ชื่อ-คะแนน'!BU$4="A",'ชื่อ-คะแนน'!BU21,IF('ชื่อ-คะแนน'!BU$4="P","0",IF('ชื่อ-คะแนน'!BU$4="K","0","0")))+IF('ชื่อ-คะแนน'!BV$4="A",'ชื่อ-คะแนน'!BV21,IF('ชื่อ-คะแนน'!BV$4="P","0",IF('ชื่อ-คะแนน'!BV$4="K","0","0")))+IF('ชื่อ-คะแนน'!BW$4="A",'ชื่อ-คะแนน'!BW21,IF('ชื่อ-คะแนน'!BW$4="P","0",IF('ชื่อ-คะแนน'!BW$4="K","0","0")))+IF('ชื่อ-คะแนน'!BX$4="A",'ชื่อ-คะแนน'!BX21,IF('ชื่อ-คะแนน'!BX$4="P","0",IF('ชื่อ-คะแนน'!BX$4="K","0","0")))+IF('ชื่อ-คะแนน'!BY$4="A",'ชื่อ-คะแนน'!BY21,IF('ชื่อ-คะแนน'!BY$4="P","0",IF('ชื่อ-คะแนน'!BY$4="K","0","0")))+IF('ชื่อ-คะแนน'!BZ$4="A",'ชื่อ-คะแนน'!BZ21,IF('ชื่อ-คะแนน'!BZ$4="P","0",IF('ชื่อ-คะแนน'!BZ$4="K","0","0")))+IF('ชื่อ-คะแนน'!CA$4="A",'ชื่อ-คะแนน'!CA21,IF('ชื่อ-คะแนน'!CA$4="P","0",IF('ชื่อ-คะแนน'!CA$4="K","0","0")))+IF('ชื่อ-คะแนน'!CB$4="A",'ชื่อ-คะแนน'!CB21,IF('ชื่อ-คะแนน'!CB$4="P","0",IF('ชื่อ-คะแนน'!CB$4="K","0","0"))))</f>
        <v/>
      </c>
      <c r="AA23" s="1047">
        <f>IF('ชื่อ-คะแนน'!CF$4="K",'ชื่อ-คะแนน'!CF21,IF('ชื่อ-คะแนน'!CF$4="P","0",IF('ชื่อ-คะแนน'!CF$4="A","0","0")))+IF('ชื่อ-คะแนน'!CG$4="K",'ชื่อ-คะแนน'!CG21,IF('ชื่อ-คะแนน'!CG$4="P","0",IF('ชื่อ-คะแนน'!CG$4="A","0","0")))+IF('ชื่อ-คะแนน'!CH$4="K",'ชื่อ-คะแนน'!CH21,IF('ชื่อ-คะแนน'!CH$4="P","0",IF('ชื่อ-คะแนน'!CH$4="A","0","0")))</f>
        <v>0</v>
      </c>
      <c r="AB23" s="1048">
        <f>IF('ชื่อ-คะแนน'!CF$4="P",'ชื่อ-คะแนน'!CF21,IF('ชื่อ-คะแนน'!CF$4="K","0",IF('ชื่อ-คะแนน'!CF$4="A","0","0")))+IF('ชื่อ-คะแนน'!CG$4="P",'ชื่อ-คะแนน'!CG21,IF('ชื่อ-คะแนน'!CG$4="K","0",IF('ชื่อ-คะแนน'!CG$4="A","0","0")))+IF('ชื่อ-คะแนน'!CH$4="P",'ชื่อ-คะแนน'!CH21,IF('ชื่อ-คะแนน'!CH$4="K","0",IF('ชื่อ-คะแนน'!CH$4="A","0","0")))</f>
        <v>0</v>
      </c>
      <c r="AC23" s="1049">
        <f>IF('ชื่อ-คะแนน'!CF$4="A",'ชื่อ-คะแนน'!CF21,IF('ชื่อ-คะแนน'!CF$4="P","0",IF('ชื่อ-คะแนน'!CF$4="K","0","0")))+IF('ชื่อ-คะแนน'!CG$4="A",'ชื่อ-คะแนน'!CG21,IF('ชื่อ-คะแนน'!CG$4="P","0",IF('ชื่อ-คะแนน'!CG$4="K","0","0")))+IF('ชื่อ-คะแนน'!CH$4="A",'ชื่อ-คะแนน'!CH21,IF('ชื่อ-คะแนน'!CH$4="P","0",IF('ชื่อ-คะแนน'!CH$4="K","0","0")))</f>
        <v>0</v>
      </c>
      <c r="AD23" s="1067" t="str">
        <f>IF('ชื่อ-คะแนน'!C21="","",IF(E23="พัก","--",IF(E23="ออก","--",IF(E23="ย้าย","--",(F23+I23+L23+O23+R23+U23+X23+AA23)/2))))</f>
        <v/>
      </c>
      <c r="AE23" s="1068" t="str">
        <f>IF('ชื่อ-คะแนน'!C21="","",IF(E23="พัก","--",IF(E23="ออก","--",IF(E23="ย้าย","--",(G23+J23+M23+P23+S23+V23+Y23+AB23)/2))))</f>
        <v/>
      </c>
      <c r="AF23" s="1069" t="str">
        <f>IF('ชื่อ-คะแนน'!C21="","",IF(E23="พัก","--",IF(E23="ออก","--",IF(E23="ย้าย","--",(H23+K23+N23+Q23+T23+W23+Z23+AC23)/2))))</f>
        <v/>
      </c>
      <c r="AG23" s="304"/>
    </row>
    <row r="24" spans="1:33" s="5" customFormat="1" ht="18" customHeight="1" x14ac:dyDescent="0.5">
      <c r="A24" s="281"/>
      <c r="B24" s="246" t="str">
        <f>'ชื่อ-คะแนน'!A22</f>
        <v/>
      </c>
      <c r="C24" s="429">
        <f>'ชื่อ-คะแนน'!B22</f>
        <v>0</v>
      </c>
      <c r="D24" s="336" t="str">
        <f>'ชื่อ-คะแนน'!DB22</f>
        <v/>
      </c>
      <c r="E24" s="430" t="str">
        <f>'ชื่อ-คะแนน'!D22</f>
        <v/>
      </c>
      <c r="F24" s="431" t="str">
        <f>IF('ชื่อ-คะแนน'!C22="","",IF('ชื่อ-คะแนน'!H$4="K",'ชื่อ-คะแนน'!H22,IF('ชื่อ-คะแนน'!H$4="P","0",IF('ชื่อ-คะแนน'!H$4="A","0","0")))+IF('ชื่อ-คะแนน'!I$4="K",'ชื่อ-คะแนน'!I22,IF('ชื่อ-คะแนน'!I$4="P","0",IF('ชื่อ-คะแนน'!I$4="A","0","0")))+IF('ชื่อ-คะแนน'!J$4="K",'ชื่อ-คะแนน'!J22,IF('ชื่อ-คะแนน'!J$4="P","0",IF('ชื่อ-คะแนน'!J$4="A","0","0")))+IF('ชื่อ-คะแนน'!K$4="K",'ชื่อ-คะแนน'!K22,IF('ชื่อ-คะแนน'!K$4="P","0",IF('ชื่อ-คะแนน'!K$4="A","0","0")))+IF('ชื่อ-คะแนน'!L$4="K",'ชื่อ-คะแนน'!L22,IF('ชื่อ-คะแนน'!L$4="P","0",IF('ชื่อ-คะแนน'!L$4="A","0","0")))+IF('ชื่อ-คะแนน'!M$4="K",'ชื่อ-คะแนน'!M22,IF('ชื่อ-คะแนน'!M$4="P","0",IF('ชื่อ-คะแนน'!M$4="A","0","0")))+IF('ชื่อ-คะแนน'!N$4="K",'ชื่อ-คะแนน'!N22,IF('ชื่อ-คะแนน'!N$4="P","0",IF('ชื่อ-คะแนน'!N$4="A","0","0")))+IF('ชื่อ-คะแนน'!O$4="K",'ชื่อ-คะแนน'!O22,IF('ชื่อ-คะแนน'!O$4="P","0",IF('ชื่อ-คะแนน'!O$4="A","0","0")))+IF('ชื่อ-คะแนน'!P$4="K",'ชื่อ-คะแนน'!P22,IF('ชื่อ-คะแนน'!P$4="P","0",IF('ชื่อ-คะแนน'!P$4="A","0","0"))))</f>
        <v/>
      </c>
      <c r="G24" s="432" t="str">
        <f>IF('ชื่อ-คะแนน'!C22="","",IF('ชื่อ-คะแนน'!H$4="P",'ชื่อ-คะแนน'!H22,IF('ชื่อ-คะแนน'!H$4="K","0",IF('ชื่อ-คะแนน'!H$4="A","0","0")))+IF('ชื่อ-คะแนน'!I$4="P",'ชื่อ-คะแนน'!I22,IF('ชื่อ-คะแนน'!I$4="K","0",IF('ชื่อ-คะแนน'!I$4="A","0","0")))+IF('ชื่อ-คะแนน'!J$4="P",'ชื่อ-คะแนน'!J22,IF('ชื่อ-คะแนน'!J$4="K","0",IF('ชื่อ-คะแนน'!J$4="A","0","0")))+IF('ชื่อ-คะแนน'!K$4="P",'ชื่อ-คะแนน'!K22,IF('ชื่อ-คะแนน'!K$4="K","0",IF('ชื่อ-คะแนน'!K$4="A","0","0")))+IF('ชื่อ-คะแนน'!L$4="P",'ชื่อ-คะแนน'!L22,IF('ชื่อ-คะแนน'!L$4="K","0",IF('ชื่อ-คะแนน'!L$4="A","0","0")))+IF('ชื่อ-คะแนน'!M$4="P",'ชื่อ-คะแนน'!M22,IF('ชื่อ-คะแนน'!M$4="K","0",IF('ชื่อ-คะแนน'!M$4="A","0","0")))+IF('ชื่อ-คะแนน'!N$4="P",'ชื่อ-คะแนน'!N22,IF('ชื่อ-คะแนน'!N$4="K","0",IF('ชื่อ-คะแนน'!N$4="A","0","0")))+IF('ชื่อ-คะแนน'!O$4="P",'ชื่อ-คะแนน'!O22,IF('ชื่อ-คะแนน'!O$4="K","0",IF('ชื่อ-คะแนน'!O$4="A","0","0")))+IF('ชื่อ-คะแนน'!P$4="P",'ชื่อ-คะแนน'!P22,IF('ชื่อ-คะแนน'!P$4="K","0",IF('ชื่อ-คะแนน'!P$4="A","0","0"))))</f>
        <v/>
      </c>
      <c r="H24" s="433" t="str">
        <f>IF('ชื่อ-คะแนน'!C22="","",IF('ชื่อ-คะแนน'!H$4="A",'ชื่อ-คะแนน'!H22,IF('ชื่อ-คะแนน'!H$4="P","0",IF('ชื่อ-คะแนน'!H$4="K","0","0")))+IF('ชื่อ-คะแนน'!I$4="A",'ชื่อ-คะแนน'!I22,IF('ชื่อ-คะแนน'!I$4="P","0",IF('ชื่อ-คะแนน'!I$4="K","0","0")))+IF('ชื่อ-คะแนน'!J$4="A",'ชื่อ-คะแนน'!J22,IF('ชื่อ-คะแนน'!J$4="P","0",IF('ชื่อ-คะแนน'!J$4="K","0","0")))+IF('ชื่อ-คะแนน'!K$4="A",'ชื่อ-คะแนน'!K22,IF('ชื่อ-คะแนน'!K$4="P","0",IF('ชื่อ-คะแนน'!K$4="K","0","0")))+IF('ชื่อ-คะแนน'!L$4="A",'ชื่อ-คะแนน'!L22,IF('ชื่อ-คะแนน'!L$4="P","0",IF('ชื่อ-คะแนน'!L$4="K","0","0")))+IF('ชื่อ-คะแนน'!M$4="A",'ชื่อ-คะแนน'!M22,IF('ชื่อ-คะแนน'!M$4="P","0",IF('ชื่อ-คะแนน'!M$4="K","0","0")))+IF('ชื่อ-คะแนน'!N$4="A",'ชื่อ-คะแนน'!N22,IF('ชื่อ-คะแนน'!N$4="P","0",IF('ชื่อ-คะแนน'!N$4="K","0","0")))+IF('ชื่อ-คะแนน'!O$4="A",'ชื่อ-คะแนน'!O22,IF('ชื่อ-คะแนน'!O$4="P","0",IF('ชื่อ-คะแนน'!O$4="K","0","0")))+IF('ชื่อ-คะแนน'!P$4="A",'ชื่อ-คะแนน'!P22,IF('ชื่อ-คะแนน'!P$4="P","0",IF('ชื่อ-คะแนน'!P$4="K","0","0"))))</f>
        <v/>
      </c>
      <c r="I24" s="434" t="str">
        <f>IF('ชื่อ-คะแนน'!C22="","",IF('ชื่อ-คะแนน'!S$4="K",'ชื่อ-คะแนน'!S22,IF('ชื่อ-คะแนน'!S$4="P","0",IF('ชื่อ-คะแนน'!S$4="A","0","0")))+IF('ชื่อ-คะแนน'!T$4="K",'ชื่อ-คะแนน'!T22,IF('ชื่อ-คะแนน'!T$4="P","0",IF('ชื่อ-คะแนน'!T$4="A","0","0")))+IF('ชื่อ-คะแนน'!U$4="K",'ชื่อ-คะแนน'!U22,IF('ชื่อ-คะแนน'!U$4="P","0",IF('ชื่อ-คะแนน'!U$4="A","0","0")))+IF('ชื่อ-คะแนน'!V$4="K",'ชื่อ-คะแนน'!V22,IF('ชื่อ-คะแนน'!V$4="P","0",IF('ชื่อ-คะแนน'!V$4="A","0","0")))+IF('ชื่อ-คะแนน'!W$4="K",'ชื่อ-คะแนน'!W22,IF('ชื่อ-คะแนน'!W$4="P","0",IF('ชื่อ-คะแนน'!W$4="A","0","0")))+IF('ชื่อ-คะแนน'!X$4="K",'ชื่อ-คะแนน'!X22,IF('ชื่อ-คะแนน'!X$4="P","0",IF('ชื่อ-คะแนน'!X$4="A","0","0"))))</f>
        <v/>
      </c>
      <c r="J24" s="435" t="str">
        <f>IF('ชื่อ-คะแนน'!C22="","",IF('ชื่อ-คะแนน'!S$4="P",'ชื่อ-คะแนน'!S22,IF('ชื่อ-คะแนน'!S$4="K","0",IF('ชื่อ-คะแนน'!S$4="A","0","0")))+IF('ชื่อ-คะแนน'!T$4="P",'ชื่อ-คะแนน'!T22,IF('ชื่อ-คะแนน'!T$4="K","0",IF('ชื่อ-คะแนน'!T$4="A","0","0")))+IF('ชื่อ-คะแนน'!U$4="P",'ชื่อ-คะแนน'!U22,IF('ชื่อ-คะแนน'!U$4="K","0",IF('ชื่อ-คะแนน'!U$4="A","0","0")))+IF('ชื่อ-คะแนน'!V$4="P",'ชื่อ-คะแนน'!V22,IF('ชื่อ-คะแนน'!V$4="K","0",IF('ชื่อ-คะแนน'!V$4="A","0","0")))+IF('ชื่อ-คะแนน'!W$4="P",'ชื่อ-คะแนน'!W22,IF('ชื่อ-คะแนน'!W$4="K","0",IF('ชื่อ-คะแนน'!W$4="A","0","0")))+IF('ชื่อ-คะแนน'!X$4="P",'ชื่อ-คะแนน'!X22,IF('ชื่อ-คะแนน'!X$4="K","0",IF('ชื่อ-คะแนน'!X$4="A","0","0"))))</f>
        <v/>
      </c>
      <c r="K24" s="436" t="str">
        <f>IF('ชื่อ-คะแนน'!C22="","",IF('ชื่อ-คะแนน'!S$4="A",'ชื่อ-คะแนน'!S22,IF('ชื่อ-คะแนน'!S$4="P","0",IF('ชื่อ-คะแนน'!S$4="K","0","0")))+IF('ชื่อ-คะแนน'!T$4="A",'ชื่อ-คะแนน'!T22,IF('ชื่อ-คะแนน'!T$4="P","0",IF('ชื่อ-คะแนน'!T$4="K","0","0")))+IF('ชื่อ-คะแนน'!U$4="A",'ชื่อ-คะแนน'!U22,IF('ชื่อ-คะแนน'!U$4="P","0",IF('ชื่อ-คะแนน'!U$4="K","0","0")))+IF('ชื่อ-คะแนน'!V$4="A",'ชื่อ-คะแนน'!V22,IF('ชื่อ-คะแนน'!V$4="P","0",IF('ชื่อ-คะแนน'!V$4="K","0","0")))+IF('ชื่อ-คะแนน'!W$4="A",'ชื่อ-คะแนน'!W22,IF('ชื่อ-คะแนน'!W$4="P","0",IF('ชื่อ-คะแนน'!W$4="K","0","0")))+IF('ชื่อ-คะแนน'!X$4="A",'ชื่อ-คะแนน'!X22,IF('ชื่อ-คะแนน'!X$4="P","0",IF('ชื่อ-คะแนน'!X$4="K","0","0"))))</f>
        <v/>
      </c>
      <c r="L24" s="431" t="str">
        <f>IF('ชื่อ-คะแนน'!C22="","",IF('ชื่อ-คะแนน'!AC$4="K",'ชื่อ-คะแนน'!AC22,IF('ชื่อ-คะแนน'!AC$4="P","0",IF('ชื่อ-คะแนน'!AC$4="A","0","0")))+IF('ชื่อ-คะแนน'!AD$4="K",'ชื่อ-คะแนน'!AD22,IF('ชื่อ-คะแนน'!AD$4="P","0",IF('ชื่อ-คะแนน'!AD$4="A","0","0")))+IF('ชื่อ-คะแนน'!AE$4="K",'ชื่อ-คะแนน'!AE22,IF('ชื่อ-คะแนน'!AE$4="P","0",IF('ชื่อ-คะแนน'!AE$4="A","0","0")))+IF('ชื่อ-คะแนน'!AF$4="K",'ชื่อ-คะแนน'!AF22,IF('ชื่อ-คะแนน'!AF$4="P","0",IF('ชื่อ-คะแนน'!AF$4="A","0","0")))+IF('ชื่อ-คะแนน'!AG$4="K",'ชื่อ-คะแนน'!AG22,IF('ชื่อ-คะแนน'!AG$4="P","0",IF('ชื่อ-คะแนน'!AG$4="A","0","0")))+IF('ชื่อ-คะแนน'!AH$4="K",'ชื่อ-คะแนน'!AH22,IF('ชื่อ-คะแนน'!AH$4="P","0",IF('ชื่อ-คะแนน'!AH$4="A","0","0")))+IF('ชื่อ-คะแนน'!AI$4="K",'ชื่อ-คะแนน'!AI22,IF('ชื่อ-คะแนน'!AI$4="P","0",IF('ชื่อ-คะแนน'!AI$4="A","0","0")))+IF('ชื่อ-คะแนน'!AJ$4="K",'ชื่อ-คะแนน'!AJ22,IF('ชื่อ-คะแนน'!AJ$4="P","0",IF('ชื่อ-คะแนน'!AJ$4="A","0","0")))+IF('ชื่อ-คะแนน'!AK$4="K",'ชื่อ-คะแนน'!AK22,IF('ชื่อ-คะแนน'!AK$4="P","0",IF('ชื่อ-คะแนน'!AK$4="A","0","0"))))</f>
        <v/>
      </c>
      <c r="M24" s="432" t="str">
        <f>IF('ชื่อ-คะแนน'!C22="","",IF('ชื่อ-คะแนน'!AC$4="P",'ชื่อ-คะแนน'!AC22,IF('ชื่อ-คะแนน'!AC$4="K","0",IF('ชื่อ-คะแนน'!AC$4="A","0","0")))+IF('ชื่อ-คะแนน'!AD$4="P",'ชื่อ-คะแนน'!AD22,IF('ชื่อ-คะแนน'!AD$4="K","0",IF('ชื่อ-คะแนน'!AD$4="A","0","0")))+IF('ชื่อ-คะแนน'!AE$4="P",'ชื่อ-คะแนน'!AE22,IF('ชื่อ-คะแนน'!AE$4="K","0",IF('ชื่อ-คะแนน'!AE$4="A","0","0")))+IF('ชื่อ-คะแนน'!AF$4="P",'ชื่อ-คะแนน'!AF22,IF('ชื่อ-คะแนน'!AF$4="K","0",IF('ชื่อ-คะแนน'!AF$4="A","0","0")))+IF('ชื่อ-คะแนน'!AG$4="P",'ชื่อ-คะแนน'!AG22,IF('ชื่อ-คะแนน'!AG$4="K","0",IF('ชื่อ-คะแนน'!AG$4="A","0","0")))+IF('ชื่อ-คะแนน'!AH$4="P",'ชื่อ-คะแนน'!AH22,IF('ชื่อ-คะแนน'!AH$4="K","0",IF('ชื่อ-คะแนน'!AH$4="A","0","0")))+IF('ชื่อ-คะแนน'!AI$4="P",'ชื่อ-คะแนน'!AI22,IF('ชื่อ-คะแนน'!AI$4="K","0",IF('ชื่อ-คะแนน'!AI$4="A","0","0")))+IF('ชื่อ-คะแนน'!AJ$4="P",'ชื่อ-คะแนน'!AJ22,IF('ชื่อ-คะแนน'!AJ$4="K","0",IF('ชื่อ-คะแนน'!AJ$4="A","0","0")))+IF('ชื่อ-คะแนน'!AK$4="P",'ชื่อ-คะแนน'!AK22,IF('ชื่อ-คะแนน'!AK$4="K","0",IF('ชื่อ-คะแนน'!AK$4="A","0","0"))))</f>
        <v/>
      </c>
      <c r="N24" s="433" t="str">
        <f>IF('ชื่อ-คะแนน'!C22="","",IF('ชื่อ-คะแนน'!AC$4="A",'ชื่อ-คะแนน'!AC22,IF('ชื่อ-คะแนน'!AC$4="P","0",IF('ชื่อ-คะแนน'!AC$4="K","0","0")))+IF('ชื่อ-คะแนน'!AD$4="A",'ชื่อ-คะแนน'!AD22,IF('ชื่อ-คะแนน'!AD$4="P","0",IF('ชื่อ-คะแนน'!AD$4="K","0","0")))+IF('ชื่อ-คะแนน'!AE$4="A",'ชื่อ-คะแนน'!AE22,IF('ชื่อ-คะแนน'!AE$4="P","0",IF('ชื่อ-คะแนน'!AE$4="K","0","0")))+IF('ชื่อ-คะแนน'!AF$4="A",'ชื่อ-คะแนน'!AF22,IF('ชื่อ-คะแนน'!AF$4="P","0",IF('ชื่อ-คะแนน'!AF$4="K","0","0")))+IF('ชื่อ-คะแนน'!AG$4="A",'ชื่อ-คะแนน'!AG22,IF('ชื่อ-คะแนน'!AG$4="P","0",IF('ชื่อ-คะแนน'!AG$4="K","0","0")))+IF('ชื่อ-คะแนน'!AH$4="A",'ชื่อ-คะแนน'!AH22,IF('ชื่อ-คะแนน'!AH$4="P","0",IF('ชื่อ-คะแนน'!AH$4="K","0","0")))+IF('ชื่อ-คะแนน'!AI$4="A",'ชื่อ-คะแนน'!AI22,IF('ชื่อ-คะแนน'!AI$4="P","0",IF('ชื่อ-คะแนน'!AI$4="K","0","0")))+IF('ชื่อ-คะแนน'!AJ$4="A",'ชื่อ-คะแนน'!AJ22,IF('ชื่อ-คะแนน'!AJ$4="P","0",IF('ชื่อ-คะแนน'!AJ$4="K","0","0")))+IF('ชื่อ-คะแนน'!AK$4="A",'ชื่อ-คะแนน'!AK22,IF('ชื่อ-คะแนน'!AK$4="P","0",IF('ชื่อ-คะแนน'!AK$4="K","0","0"))))</f>
        <v/>
      </c>
      <c r="O24" s="434" t="str">
        <f>IF('ชื่อ-คะแนน'!C22="","",IF('ชื่อ-คะแนน'!AN$4="K",'ชื่อ-คะแนน'!AN22,IF('ชื่อ-คะแนน'!AN$4="P","0",IF('ชื่อ-คะแนน'!AN$4="A","0","0")))+IF('ชื่อ-คะแนน'!AO$4="K",'ชื่อ-คะแนน'!AO22,IF('ชื่อ-คะแนน'!AO$4="P","0",IF('ชื่อ-คะแนน'!AO$4="A","0","0")))+IF('ชื่อ-คะแนน'!AP$4="K",'ชื่อ-คะแนน'!AP22,IF('ชื่อ-คะแนน'!AP$4="P","0",IF('ชื่อ-คะแนน'!AP$4="A","0","0")))+IF('ชื่อ-คะแนน'!AQ$4="K",'ชื่อ-คะแนน'!AQ22,IF('ชื่อ-คะแนน'!AQ$4="P","0",IF('ชื่อ-คะแนน'!AQ$4="A","0","0")))+IF('ชื่อ-คะแนน'!AR$4="K",'ชื่อ-คะแนน'!AR22,IF('ชื่อ-คะแนน'!AR$4="P","0",IF('ชื่อ-คะแนน'!AR$4="A","0","0")))+IF('ชื่อ-คะแนน'!AS$4="K",'ชื่อ-คะแนน'!AS22,IF('ชื่อ-คะแนน'!AS$4="P","0",IF('ชื่อ-คะแนน'!AS$4="A","0","0"))))</f>
        <v/>
      </c>
      <c r="P24" s="435" t="str">
        <f>IF('ชื่อ-คะแนน'!C22="","",IF('ชื่อ-คะแนน'!AN$4="P",'ชื่อ-คะแนน'!AN22,IF('ชื่อ-คะแนน'!AN$4="K","0",IF('ชื่อ-คะแนน'!AN$4="A","0","0")))+IF('ชื่อ-คะแนน'!AO$4="P",'ชื่อ-คะแนน'!AO22,IF('ชื่อ-คะแนน'!AO$4="K","0",IF('ชื่อ-คะแนน'!AO$4="A","0","0")))+IF('ชื่อ-คะแนน'!AP$4="P",'ชื่อ-คะแนน'!AP22,IF('ชื่อ-คะแนน'!AP$4="K","0",IF('ชื่อ-คะแนน'!AP$4="A","0","0")))+IF('ชื่อ-คะแนน'!AQ$4="P",'ชื่อ-คะแนน'!AQ22,IF('ชื่อ-คะแนน'!AQ$4="K","0",IF('ชื่อ-คะแนน'!AQ$4="A","0","0")))+IF('ชื่อ-คะแนน'!AR$4="P",'ชื่อ-คะแนน'!AR22,IF('ชื่อ-คะแนน'!AR$4="K","0",IF('ชื่อ-คะแนน'!AR$4="A","0","0")))+IF('ชื่อ-คะแนน'!AS$4="P",'ชื่อ-คะแนน'!AS22,IF('ชื่อ-คะแนน'!AS$4="K","0",IF('ชื่อ-คะแนน'!AS$4="A","0","0"))))</f>
        <v/>
      </c>
      <c r="Q24" s="436" t="str">
        <f>IF('ชื่อ-คะแนน'!C22="","",IF('ชื่อ-คะแนน'!AN$4="A",'ชื่อ-คะแนน'!AN22,IF('ชื่อ-คะแนน'!AN$4="P","0",IF('ชื่อ-คะแนน'!AN$4="K","0","0")))+IF('ชื่อ-คะแนน'!AO$4="A",'ชื่อ-คะแนน'!AO22,IF('ชื่อ-คะแนน'!AO$4="P","0",IF('ชื่อ-คะแนน'!AO$4="K","0","0")))+IF('ชื่อ-คะแนน'!AP$4="A",'ชื่อ-คะแนน'!AP22,IF('ชื่อ-คะแนน'!AP$4="P","0",IF('ชื่อ-คะแนน'!AP$4="K","0","0")))+IF('ชื่อ-คะแนน'!AQ$4="A",'ชื่อ-คะแนน'!AQ22,IF('ชื่อ-คะแนน'!AQ$4="P","0",IF('ชื่อ-คะแนน'!AQ$4="K","0","0")))+IF('ชื่อ-คะแนน'!AR$4="A",'ชื่อ-คะแนน'!AR22,IF('ชื่อ-คะแนน'!AR$4="P","0",IF('ชื่อ-คะแนน'!AR$4="K","0","0")))+IF('ชื่อ-คะแนน'!AS$4="A",'ชื่อ-คะแนน'!AS22,IF('ชื่อ-คะแนน'!AS$4="P","0",IF('ชื่อ-คะแนน'!AS$4="K","0","0"))))</f>
        <v/>
      </c>
      <c r="R24" s="1051" t="str">
        <f>IF('ชื่อ-คะแนน'!C22="","",IF('ชื่อ-คะแนน'!BA$4="K",'ชื่อ-คะแนน'!BA22,IF('ชื่อ-คะแนน'!BA$4="P","0",IF('ชื่อ-คะแนน'!BA$4="A","0","0")))+IF('ชื่อ-คะแนน'!BB$4="K",'ชื่อ-คะแนน'!BB22,IF('ชื่อ-คะแนน'!BB$4="P","0",IF('ชื่อ-คะแนน'!BB$4="A","0","0")))+IF('ชื่อ-คะแนน'!BC$4="K",'ชื่อ-คะแนน'!BC22,IF('ชื่อ-คะแนน'!BC$4="P","0",IF('ชื่อ-คะแนน'!BC$4="A","0","0")))+IF('ชื่อ-คะแนน'!BD$4="K",'ชื่อ-คะแนน'!BD22,IF('ชื่อ-คะแนน'!BD$4="P","0",IF('ชื่อ-คะแนน'!BD$4="A","0","0")))+IF('ชื่อ-คะแนน'!BE$4="K",'ชื่อ-คะแนน'!BE22,IF('ชื่อ-คะแนน'!BE$4="P","0",IF('ชื่อ-คะแนน'!BE$4="A","0","0")))+IF('ชื่อ-คะแนน'!BF$4="K",'ชื่อ-คะแนน'!BF22,IF('ชื่อ-คะแนน'!BF$4="P","0",IF('ชื่อ-คะแนน'!BF$4="A","0","0")))+IF('ชื่อ-คะแนน'!BG$4="K",'ชื่อ-คะแนน'!BG22,IF('ชื่อ-คะแนน'!BG$4="P","0",IF('ชื่อ-คะแนน'!BG$4="A","0","0")))+IF('ชื่อ-คะแนน'!BH$4="K",'ชื่อ-คะแนน'!BH22,IF('ชื่อ-คะแนน'!BH$4="P","0",IF('ชื่อ-คะแนน'!BH$4="A","0","0"))))</f>
        <v/>
      </c>
      <c r="S24" s="1052" t="str">
        <f>IF('ชื่อ-คะแนน'!C22="","",IF('ชื่อ-คะแนน'!BA$4="P",'ชื่อ-คะแนน'!BA22,IF('ชื่อ-คะแนน'!BA$4="K","0",IF('ชื่อ-คะแนน'!BA$4="A","0","0")))+IF('ชื่อ-คะแนน'!BB$4="P",'ชื่อ-คะแนน'!BB22,IF('ชื่อ-คะแนน'!BB$4="K","0",IF('ชื่อ-คะแนน'!BB$4="A","0","0")))+IF('ชื่อ-คะแนน'!BC$4="P",'ชื่อ-คะแนน'!BC22,IF('ชื่อ-คะแนน'!BC$4="K","0",IF('ชื่อ-คะแนน'!BC$4="A","0","0")))+IF('ชื่อ-คะแนน'!BD$4="P",'ชื่อ-คะแนน'!BD22,IF('ชื่อ-คะแนน'!BD$4="K","0",IF('ชื่อ-คะแนน'!BD$4="A","0","0")))+IF('ชื่อ-คะแนน'!BE$4="P",'ชื่อ-คะแนน'!BE22,IF('ชื่อ-คะแนน'!BE$4="K","0",IF('ชื่อ-คะแนน'!BE$4="A","0","0")))+IF('ชื่อ-คะแนน'!BF$4="P",'ชื่อ-คะแนน'!BF22,IF('ชื่อ-คะแนน'!BF$4="K","0",IF('ชื่อ-คะแนน'!BF$4="A","0","0")))+IF('ชื่อ-คะแนน'!BG$4="P",'ชื่อ-คะแนน'!BG22,IF('ชื่อ-คะแนน'!BG$4="K","0",IF('ชื่อ-คะแนน'!BG$4="A","0","0")))+IF('ชื่อ-คะแนน'!BH$4="P",'ชื่อ-คะแนน'!BH22,IF('ชื่อ-คะแนน'!BH$4="K","0",IF('ชื่อ-คะแนน'!BH$4="A","0","0"))))</f>
        <v/>
      </c>
      <c r="T24" s="1070" t="str">
        <f>IF('ชื่อ-คะแนน'!C22="","",IF('ชื่อ-คะแนน'!BA$4="A",'ชื่อ-คะแนน'!BA22,IF('ชื่อ-คะแนน'!BA$4="P","0",IF('ชื่อ-คะแนน'!BA$4="K","0","0")))+IF('ชื่อ-คะแนน'!BB$4="A",'ชื่อ-คะแนน'!BB22,IF('ชื่อ-คะแนน'!BB$4="P","0",IF('ชื่อ-คะแนน'!BB$4="K","0","0")))+IF('ชื่อ-คะแนน'!BC$4="A",'ชื่อ-คะแนน'!BC22,IF('ชื่อ-คะแนน'!BC$4="P","0",IF('ชื่อ-คะแนน'!BC$4="K","0","0")))+IF('ชื่อ-คะแนน'!BD$4="A",'ชื่อ-คะแนน'!BD22,IF('ชื่อ-คะแนน'!BD$4="P","0",IF('ชื่อ-คะแนน'!BD$4="K","0","0")))+IF('ชื่อ-คะแนน'!BE$4="A",'ชื่อ-คะแนน'!BE22,IF('ชื่อ-คะแนน'!BE$4="P","0",IF('ชื่อ-คะแนน'!BE$4="K","0","0")))+IF('ชื่อ-คะแนน'!BF$4="A",'ชื่อ-คะแนน'!BF22,IF('ชื่อ-คะแนน'!BF$4="P","0",IF('ชื่อ-คะแนน'!BF$4="K","0","0")))+IF('ชื่อ-คะแนน'!BG$4="A",'ชื่อ-คะแนน'!BG22,IF('ชื่อ-คะแนน'!BG$4="P","0",IF('ชื่อ-คะแนน'!BG$4="K","0","0")))+IF('ชื่อ-คะแนน'!BH$4="A",'ชื่อ-คะแนน'!BH22,IF('ชื่อ-คะแนน'!BH$4="P","0",IF('ชื่อ-คะแนน'!BH$4="K","0","0"))))</f>
        <v/>
      </c>
      <c r="U24" s="1053" t="str">
        <f>IF('ชื่อ-คะแนน'!C22="","",IF('ชื่อ-คะแนน'!BK$4="K",'ชื่อ-คะแนน'!BK22,IF('ชื่อ-คะแนน'!BK$4="P","0",IF('ชื่อ-คะแนน'!BK$4="A","0","0")))+IF('ชื่อ-คะแนน'!BL$4="K",'ชื่อ-คะแนน'!BL22,IF('ชื่อ-คะแนน'!BL$4="P","0",IF('ชื่อ-คะแนน'!BL$4="A","0","0")))+IF('ชื่อ-คะแนน'!BM$4="K",'ชื่อ-คะแนน'!BM22,IF('ชื่อ-คะแนน'!BM$4="P","0",IF('ชื่อ-คะแนน'!BM$4="A","0","0")))+IF('ชื่อ-คะแนน'!BN$4="K",'ชื่อ-คะแนน'!BN22,IF('ชื่อ-คะแนน'!BN$4="P","0",IF('ชื่อ-คะแนน'!BN$4="A","0","0")))+IF('ชื่อ-คะแนน'!BO$4="K",'ชื่อ-คะแนน'!BO22,IF('ชื่อ-คะแนน'!BO$4="P","0",IF('ชื่อ-คะแนน'!BO$4="A","0","0")))+IF('ชื่อ-คะแนน'!BP$4="K",'ชื่อ-คะแนน'!BP22,IF('ชื่อ-คะแนน'!BP$4="P","0",IF('ชื่อ-คะแนน'!BP$4="A","0","0"))))</f>
        <v/>
      </c>
      <c r="V24" s="1054" t="str">
        <f>IF('ชื่อ-คะแนน'!C22="","",IF('ชื่อ-คะแนน'!BK$4="P",'ชื่อ-คะแนน'!BK22,IF('ชื่อ-คะแนน'!BK$4="K","0",IF('ชื่อ-คะแนน'!BK$4="A","0","0")))+IF('ชื่อ-คะแนน'!BL$4="P",'ชื่อ-คะแนน'!BL22,IF('ชื่อ-คะแนน'!BL$4="K","0",IF('ชื่อ-คะแนน'!BL$4="A","0","0")))+IF('ชื่อ-คะแนน'!BM$4="P",'ชื่อ-คะแนน'!BM22,IF('ชื่อ-คะแนน'!BM$4="K","0",IF('ชื่อ-คะแนน'!BM$4="A","0","0")))+IF('ชื่อ-คะแนน'!BN$4="P",'ชื่อ-คะแนน'!BN22,IF('ชื่อ-คะแนน'!BN$4="K","0",IF('ชื่อ-คะแนน'!BN$4="A","0","0")))+IF('ชื่อ-คะแนน'!BO$4="P",'ชื่อ-คะแนน'!BO22,IF('ชื่อ-คะแนน'!BO$4="K","0",IF('ชื่อ-คะแนน'!BO$4="A","0","0")))+IF('ชื่อ-คะแนน'!BP$4="P",'ชื่อ-คะแนน'!BP22,IF('ชื่อ-คะแนน'!BP$4="K","0",IF('ชื่อ-คะแนน'!BP$4="A","0","0"))))</f>
        <v/>
      </c>
      <c r="W24" s="1055" t="str">
        <f>IF('ชื่อ-คะแนน'!C22="","",IF('ชื่อ-คะแนน'!BK$4="A",'ชื่อ-คะแนน'!BK22,IF('ชื่อ-คะแนน'!BK$4="P","0",IF('ชื่อ-คะแนน'!BK$4="K","0","0")))+IF('ชื่อ-คะแนน'!BL$4="A",'ชื่อ-คะแนน'!BL22,IF('ชื่อ-คะแนน'!BL$4="P","0",IF('ชื่อ-คะแนน'!BL$4="K","0","0")))+IF('ชื่อ-คะแนน'!BM$4="A",'ชื่อ-คะแนน'!BM22,IF('ชื่อ-คะแนน'!BM$4="P","0",IF('ชื่อ-คะแนน'!BM$4="K","0","0")))+IF('ชื่อ-คะแนน'!BN$4="A",'ชื่อ-คะแนน'!BN22,IF('ชื่อ-คะแนน'!BN$4="P","0",IF('ชื่อ-คะแนน'!BN$4="K","0","0")))+IF('ชื่อ-คะแนน'!BO$4="A",'ชื่อ-คะแนน'!BO22,IF('ชื่อ-คะแนน'!BO$4="P","0",IF('ชื่อ-คะแนน'!BO$4="K","0","0")))+IF('ชื่อ-คะแนน'!BP$4="A",'ชื่อ-คะแนน'!BP22,IF('ชื่อ-คะแนน'!BP$4="P","0",IF('ชื่อ-คะแนน'!BP$4="K","0","0"))))</f>
        <v/>
      </c>
      <c r="X24" s="1051" t="str">
        <f>IF('ชื่อ-คะแนน'!C22="","",IF('ชื่อ-คะแนน'!BU$4="K",'ชื่อ-คะแนน'!BU22,IF('ชื่อ-คะแนน'!BU$4="P","0",IF('ชื่อ-คะแนน'!BU$4="A","0","0")))+IF('ชื่อ-คะแนน'!BV$4="K",'ชื่อ-คะแนน'!BV22,IF('ชื่อ-คะแนน'!BV$4="P","0",IF('ชื่อ-คะแนน'!BV$4="A","0","0")))+IF('ชื่อ-คะแนน'!BW$4="K",'ชื่อ-คะแนน'!BW22,IF('ชื่อ-คะแนน'!BW$4="P","0",IF('ชื่อ-คะแนน'!BW$4="A","0","0")))+IF('ชื่อ-คะแนน'!BX$4="K",'ชื่อ-คะแนน'!BX22,IF('ชื่อ-คะแนน'!BX$4="P","0",IF('ชื่อ-คะแนน'!BX$4="A","0","0")))+IF('ชื่อ-คะแนน'!BY$4="K",'ชื่อ-คะแนน'!BY22,IF('ชื่อ-คะแนน'!BY$4="P","0",IF('ชื่อ-คะแนน'!BY$4="A","0","0")))+IF('ชื่อ-คะแนน'!BZ$4="K",'ชื่อ-คะแนน'!BZ22,IF('ชื่อ-คะแนน'!BZ$4="P","0",IF('ชื่อ-คะแนน'!BZ$4="A","0","0")))+IF('ชื่อ-คะแนน'!CA$4="K",'ชื่อ-คะแนน'!CA22,IF('ชื่อ-คะแนน'!CA$4="P","0",IF('ชื่อ-คะแนน'!CA$4="A","0","0")))+IF('ชื่อ-คะแนน'!CB$4="K",'ชื่อ-คะแนน'!CB22,IF('ชื่อ-คะแนน'!CB$4="P","0",IF('ชื่อ-คะแนน'!CB$4="A","0","0"))))</f>
        <v/>
      </c>
      <c r="Y24" s="1052" t="str">
        <f>IF('ชื่อ-คะแนน'!C22="","",IF('ชื่อ-คะแนน'!BU$4="P",'ชื่อ-คะแนน'!BU22,IF('ชื่อ-คะแนน'!BU$4="K","0",IF('ชื่อ-คะแนน'!BU$4="A","0","0")))+IF('ชื่อ-คะแนน'!BV$4="P",'ชื่อ-คะแนน'!BV22,IF('ชื่อ-คะแนน'!BV$4="K","0",IF('ชื่อ-คะแนน'!BV$4="A","0","0")))+IF('ชื่อ-คะแนน'!BW$4="P",'ชื่อ-คะแนน'!BW22,IF('ชื่อ-คะแนน'!BW$4="K","0",IF('ชื่อ-คะแนน'!BW$4="A","0","0")))+IF('ชื่อ-คะแนน'!BX$4="P",'ชื่อ-คะแนน'!BX22,IF('ชื่อ-คะแนน'!BX$4="K","0",IF('ชื่อ-คะแนน'!BX$4="A","0","0")))+IF('ชื่อ-คะแนน'!BY$4="P",'ชื่อ-คะแนน'!BY22,IF('ชื่อ-คะแนน'!BY$4="K","0",IF('ชื่อ-คะแนน'!BY$4="A","0","0")))+IF('ชื่อ-คะแนน'!BZ$4="P",'ชื่อ-คะแนน'!BZ22,IF('ชื่อ-คะแนน'!BZ$4="K","0",IF('ชื่อ-คะแนน'!BZ$4="A","0","0")))+IF('ชื่อ-คะแนน'!CA$4="P",'ชื่อ-คะแนน'!CA22,IF('ชื่อ-คะแนน'!CA$4="K","0",IF('ชื่อ-คะแนน'!CA$4="A","0","0")))+IF('ชื่อ-คะแนน'!CB$4="P",'ชื่อ-คะแนน'!CB22,IF('ชื่อ-คะแนน'!CB$4="K","0",IF('ชื่อ-คะแนน'!CB$4="A","0","0"))))</f>
        <v/>
      </c>
      <c r="Z24" s="1070" t="str">
        <f>IF('ชื่อ-คะแนน'!C22="","",IF('ชื่อ-คะแนน'!BU$4="A",'ชื่อ-คะแนน'!BU22,IF('ชื่อ-คะแนน'!BU$4="P","0",IF('ชื่อ-คะแนน'!BU$4="K","0","0")))+IF('ชื่อ-คะแนน'!BV$4="A",'ชื่อ-คะแนน'!BV22,IF('ชื่อ-คะแนน'!BV$4="P","0",IF('ชื่อ-คะแนน'!BV$4="K","0","0")))+IF('ชื่อ-คะแนน'!BW$4="A",'ชื่อ-คะแนน'!BW22,IF('ชื่อ-คะแนน'!BW$4="P","0",IF('ชื่อ-คะแนน'!BW$4="K","0","0")))+IF('ชื่อ-คะแนน'!BX$4="A",'ชื่อ-คะแนน'!BX22,IF('ชื่อ-คะแนน'!BX$4="P","0",IF('ชื่อ-คะแนน'!BX$4="K","0","0")))+IF('ชื่อ-คะแนน'!BY$4="A",'ชื่อ-คะแนน'!BY22,IF('ชื่อ-คะแนน'!BY$4="P","0",IF('ชื่อ-คะแนน'!BY$4="K","0","0")))+IF('ชื่อ-คะแนน'!BZ$4="A",'ชื่อ-คะแนน'!BZ22,IF('ชื่อ-คะแนน'!BZ$4="P","0",IF('ชื่อ-คะแนน'!BZ$4="K","0","0")))+IF('ชื่อ-คะแนน'!CA$4="A",'ชื่อ-คะแนน'!CA22,IF('ชื่อ-คะแนน'!CA$4="P","0",IF('ชื่อ-คะแนน'!CA$4="K","0","0")))+IF('ชื่อ-คะแนน'!CB$4="A",'ชื่อ-คะแนน'!CB22,IF('ชื่อ-คะแนน'!CB$4="P","0",IF('ชื่อ-คะแนน'!CB$4="K","0","0"))))</f>
        <v/>
      </c>
      <c r="AA24" s="1053">
        <f>IF('ชื่อ-คะแนน'!CF$4="K",'ชื่อ-คะแนน'!CF22,IF('ชื่อ-คะแนน'!CF$4="P","0",IF('ชื่อ-คะแนน'!CF$4="A","0","0")))+IF('ชื่อ-คะแนน'!CG$4="K",'ชื่อ-คะแนน'!CG22,IF('ชื่อ-คะแนน'!CG$4="P","0",IF('ชื่อ-คะแนน'!CG$4="A","0","0")))+IF('ชื่อ-คะแนน'!CH$4="K",'ชื่อ-คะแนน'!CH22,IF('ชื่อ-คะแนน'!CH$4="P","0",IF('ชื่อ-คะแนน'!CH$4="A","0","0")))</f>
        <v>0</v>
      </c>
      <c r="AB24" s="1054">
        <f>IF('ชื่อ-คะแนน'!CF$4="P",'ชื่อ-คะแนน'!CF22,IF('ชื่อ-คะแนน'!CF$4="K","0",IF('ชื่อ-คะแนน'!CF$4="A","0","0")))+IF('ชื่อ-คะแนน'!CG$4="P",'ชื่อ-คะแนน'!CG22,IF('ชื่อ-คะแนน'!CG$4="K","0",IF('ชื่อ-คะแนน'!CG$4="A","0","0")))+IF('ชื่อ-คะแนน'!CH$4="P",'ชื่อ-คะแนน'!CH22,IF('ชื่อ-คะแนน'!CH$4="K","0",IF('ชื่อ-คะแนน'!CH$4="A","0","0")))</f>
        <v>0</v>
      </c>
      <c r="AC24" s="1055">
        <f>IF('ชื่อ-คะแนน'!CF$4="A",'ชื่อ-คะแนน'!CF22,IF('ชื่อ-คะแนน'!CF$4="P","0",IF('ชื่อ-คะแนน'!CF$4="K","0","0")))+IF('ชื่อ-คะแนน'!CG$4="A",'ชื่อ-คะแนน'!CG22,IF('ชื่อ-คะแนน'!CG$4="P","0",IF('ชื่อ-คะแนน'!CG$4="K","0","0")))+IF('ชื่อ-คะแนน'!CH$4="A",'ชื่อ-คะแนน'!CH22,IF('ชื่อ-คะแนน'!CH$4="P","0",IF('ชื่อ-คะแนน'!CH$4="K","0","0")))</f>
        <v>0</v>
      </c>
      <c r="AD24" s="1071" t="str">
        <f>IF('ชื่อ-คะแนน'!C22="","",IF(E24="พัก","--",IF(E24="ออก","--",IF(E24="ย้าย","--",(F24+I24+L24+O24+R24+U24+X24+AA24)/2))))</f>
        <v/>
      </c>
      <c r="AE24" s="1056" t="str">
        <f>IF('ชื่อ-คะแนน'!C22="","",IF(E24="พัก","--",IF(E24="ออก","--",IF(E24="ย้าย","--",(G24+J24+M24+P24+S24+V24+Y24+AB24)/2))))</f>
        <v/>
      </c>
      <c r="AF24" s="1057" t="str">
        <f>IF('ชื่อ-คะแนน'!C22="","",IF(E24="พัก","--",IF(E24="ออก","--",IF(E24="ย้าย","--",(H24+K24+N24+Q24+T24+W24+Z24+AC24)/2))))</f>
        <v/>
      </c>
      <c r="AG24" s="305"/>
    </row>
    <row r="25" spans="1:33" s="5" customFormat="1" ht="18" customHeight="1" x14ac:dyDescent="0.5">
      <c r="A25" s="281"/>
      <c r="B25" s="246" t="str">
        <f>'ชื่อ-คะแนน'!A23</f>
        <v/>
      </c>
      <c r="C25" s="429">
        <f>'ชื่อ-คะแนน'!B23</f>
        <v>0</v>
      </c>
      <c r="D25" s="336" t="str">
        <f>'ชื่อ-คะแนน'!DB23</f>
        <v/>
      </c>
      <c r="E25" s="430" t="str">
        <f>'ชื่อ-คะแนน'!D23</f>
        <v/>
      </c>
      <c r="F25" s="431" t="str">
        <f>IF('ชื่อ-คะแนน'!C23="","",IF('ชื่อ-คะแนน'!H$4="K",'ชื่อ-คะแนน'!H23,IF('ชื่อ-คะแนน'!H$4="P","0",IF('ชื่อ-คะแนน'!H$4="A","0","0")))+IF('ชื่อ-คะแนน'!I$4="K",'ชื่อ-คะแนน'!I23,IF('ชื่อ-คะแนน'!I$4="P","0",IF('ชื่อ-คะแนน'!I$4="A","0","0")))+IF('ชื่อ-คะแนน'!J$4="K",'ชื่อ-คะแนน'!J23,IF('ชื่อ-คะแนน'!J$4="P","0",IF('ชื่อ-คะแนน'!J$4="A","0","0")))+IF('ชื่อ-คะแนน'!K$4="K",'ชื่อ-คะแนน'!K23,IF('ชื่อ-คะแนน'!K$4="P","0",IF('ชื่อ-คะแนน'!K$4="A","0","0")))+IF('ชื่อ-คะแนน'!L$4="K",'ชื่อ-คะแนน'!L23,IF('ชื่อ-คะแนน'!L$4="P","0",IF('ชื่อ-คะแนน'!L$4="A","0","0")))+IF('ชื่อ-คะแนน'!M$4="K",'ชื่อ-คะแนน'!M23,IF('ชื่อ-คะแนน'!M$4="P","0",IF('ชื่อ-คะแนน'!M$4="A","0","0")))+IF('ชื่อ-คะแนน'!N$4="K",'ชื่อ-คะแนน'!N23,IF('ชื่อ-คะแนน'!N$4="P","0",IF('ชื่อ-คะแนน'!N$4="A","0","0")))+IF('ชื่อ-คะแนน'!O$4="K",'ชื่อ-คะแนน'!O23,IF('ชื่อ-คะแนน'!O$4="P","0",IF('ชื่อ-คะแนน'!O$4="A","0","0")))+IF('ชื่อ-คะแนน'!P$4="K",'ชื่อ-คะแนน'!P23,IF('ชื่อ-คะแนน'!P$4="P","0",IF('ชื่อ-คะแนน'!P$4="A","0","0"))))</f>
        <v/>
      </c>
      <c r="G25" s="432" t="str">
        <f>IF('ชื่อ-คะแนน'!C23="","",IF('ชื่อ-คะแนน'!H$4="P",'ชื่อ-คะแนน'!H23,IF('ชื่อ-คะแนน'!H$4="K","0",IF('ชื่อ-คะแนน'!H$4="A","0","0")))+IF('ชื่อ-คะแนน'!I$4="P",'ชื่อ-คะแนน'!I23,IF('ชื่อ-คะแนน'!I$4="K","0",IF('ชื่อ-คะแนน'!I$4="A","0","0")))+IF('ชื่อ-คะแนน'!J$4="P",'ชื่อ-คะแนน'!J23,IF('ชื่อ-คะแนน'!J$4="K","0",IF('ชื่อ-คะแนน'!J$4="A","0","0")))+IF('ชื่อ-คะแนน'!K$4="P",'ชื่อ-คะแนน'!K23,IF('ชื่อ-คะแนน'!K$4="K","0",IF('ชื่อ-คะแนน'!K$4="A","0","0")))+IF('ชื่อ-คะแนน'!L$4="P",'ชื่อ-คะแนน'!L23,IF('ชื่อ-คะแนน'!L$4="K","0",IF('ชื่อ-คะแนน'!L$4="A","0","0")))+IF('ชื่อ-คะแนน'!M$4="P",'ชื่อ-คะแนน'!M23,IF('ชื่อ-คะแนน'!M$4="K","0",IF('ชื่อ-คะแนน'!M$4="A","0","0")))+IF('ชื่อ-คะแนน'!N$4="P",'ชื่อ-คะแนน'!N23,IF('ชื่อ-คะแนน'!N$4="K","0",IF('ชื่อ-คะแนน'!N$4="A","0","0")))+IF('ชื่อ-คะแนน'!O$4="P",'ชื่อ-คะแนน'!O23,IF('ชื่อ-คะแนน'!O$4="K","0",IF('ชื่อ-คะแนน'!O$4="A","0","0")))+IF('ชื่อ-คะแนน'!P$4="P",'ชื่อ-คะแนน'!P23,IF('ชื่อ-คะแนน'!P$4="K","0",IF('ชื่อ-คะแนน'!P$4="A","0","0"))))</f>
        <v/>
      </c>
      <c r="H25" s="433" t="str">
        <f>IF('ชื่อ-คะแนน'!C23="","",IF('ชื่อ-คะแนน'!H$4="A",'ชื่อ-คะแนน'!H23,IF('ชื่อ-คะแนน'!H$4="P","0",IF('ชื่อ-คะแนน'!H$4="K","0","0")))+IF('ชื่อ-คะแนน'!I$4="A",'ชื่อ-คะแนน'!I23,IF('ชื่อ-คะแนน'!I$4="P","0",IF('ชื่อ-คะแนน'!I$4="K","0","0")))+IF('ชื่อ-คะแนน'!J$4="A",'ชื่อ-คะแนน'!J23,IF('ชื่อ-คะแนน'!J$4="P","0",IF('ชื่อ-คะแนน'!J$4="K","0","0")))+IF('ชื่อ-คะแนน'!K$4="A",'ชื่อ-คะแนน'!K23,IF('ชื่อ-คะแนน'!K$4="P","0",IF('ชื่อ-คะแนน'!K$4="K","0","0")))+IF('ชื่อ-คะแนน'!L$4="A",'ชื่อ-คะแนน'!L23,IF('ชื่อ-คะแนน'!L$4="P","0",IF('ชื่อ-คะแนน'!L$4="K","0","0")))+IF('ชื่อ-คะแนน'!M$4="A",'ชื่อ-คะแนน'!M23,IF('ชื่อ-คะแนน'!M$4="P","0",IF('ชื่อ-คะแนน'!M$4="K","0","0")))+IF('ชื่อ-คะแนน'!N$4="A",'ชื่อ-คะแนน'!N23,IF('ชื่อ-คะแนน'!N$4="P","0",IF('ชื่อ-คะแนน'!N$4="K","0","0")))+IF('ชื่อ-คะแนน'!O$4="A",'ชื่อ-คะแนน'!O23,IF('ชื่อ-คะแนน'!O$4="P","0",IF('ชื่อ-คะแนน'!O$4="K","0","0")))+IF('ชื่อ-คะแนน'!P$4="A",'ชื่อ-คะแนน'!P23,IF('ชื่อ-คะแนน'!P$4="P","0",IF('ชื่อ-คะแนน'!P$4="K","0","0"))))</f>
        <v/>
      </c>
      <c r="I25" s="434" t="str">
        <f>IF('ชื่อ-คะแนน'!C23="","",IF('ชื่อ-คะแนน'!S$4="K",'ชื่อ-คะแนน'!S23,IF('ชื่อ-คะแนน'!S$4="P","0",IF('ชื่อ-คะแนน'!S$4="A","0","0")))+IF('ชื่อ-คะแนน'!T$4="K",'ชื่อ-คะแนน'!T23,IF('ชื่อ-คะแนน'!T$4="P","0",IF('ชื่อ-คะแนน'!T$4="A","0","0")))+IF('ชื่อ-คะแนน'!U$4="K",'ชื่อ-คะแนน'!U23,IF('ชื่อ-คะแนน'!U$4="P","0",IF('ชื่อ-คะแนน'!U$4="A","0","0")))+IF('ชื่อ-คะแนน'!V$4="K",'ชื่อ-คะแนน'!V23,IF('ชื่อ-คะแนน'!V$4="P","0",IF('ชื่อ-คะแนน'!V$4="A","0","0")))+IF('ชื่อ-คะแนน'!W$4="K",'ชื่อ-คะแนน'!W23,IF('ชื่อ-คะแนน'!W$4="P","0",IF('ชื่อ-คะแนน'!W$4="A","0","0")))+IF('ชื่อ-คะแนน'!X$4="K",'ชื่อ-คะแนน'!X23,IF('ชื่อ-คะแนน'!X$4="P","0",IF('ชื่อ-คะแนน'!X$4="A","0","0"))))</f>
        <v/>
      </c>
      <c r="J25" s="435" t="str">
        <f>IF('ชื่อ-คะแนน'!C23="","",IF('ชื่อ-คะแนน'!S$4="P",'ชื่อ-คะแนน'!S23,IF('ชื่อ-คะแนน'!S$4="K","0",IF('ชื่อ-คะแนน'!S$4="A","0","0")))+IF('ชื่อ-คะแนน'!T$4="P",'ชื่อ-คะแนน'!T23,IF('ชื่อ-คะแนน'!T$4="K","0",IF('ชื่อ-คะแนน'!T$4="A","0","0")))+IF('ชื่อ-คะแนน'!U$4="P",'ชื่อ-คะแนน'!U23,IF('ชื่อ-คะแนน'!U$4="K","0",IF('ชื่อ-คะแนน'!U$4="A","0","0")))+IF('ชื่อ-คะแนน'!V$4="P",'ชื่อ-คะแนน'!V23,IF('ชื่อ-คะแนน'!V$4="K","0",IF('ชื่อ-คะแนน'!V$4="A","0","0")))+IF('ชื่อ-คะแนน'!W$4="P",'ชื่อ-คะแนน'!W23,IF('ชื่อ-คะแนน'!W$4="K","0",IF('ชื่อ-คะแนน'!W$4="A","0","0")))+IF('ชื่อ-คะแนน'!X$4="P",'ชื่อ-คะแนน'!X23,IF('ชื่อ-คะแนน'!X$4="K","0",IF('ชื่อ-คะแนน'!X$4="A","0","0"))))</f>
        <v/>
      </c>
      <c r="K25" s="436" t="str">
        <f>IF('ชื่อ-คะแนน'!C23="","",IF('ชื่อ-คะแนน'!S$4="A",'ชื่อ-คะแนน'!S23,IF('ชื่อ-คะแนน'!S$4="P","0",IF('ชื่อ-คะแนน'!S$4="K","0","0")))+IF('ชื่อ-คะแนน'!T$4="A",'ชื่อ-คะแนน'!T23,IF('ชื่อ-คะแนน'!T$4="P","0",IF('ชื่อ-คะแนน'!T$4="K","0","0")))+IF('ชื่อ-คะแนน'!U$4="A",'ชื่อ-คะแนน'!U23,IF('ชื่อ-คะแนน'!U$4="P","0",IF('ชื่อ-คะแนน'!U$4="K","0","0")))+IF('ชื่อ-คะแนน'!V$4="A",'ชื่อ-คะแนน'!V23,IF('ชื่อ-คะแนน'!V$4="P","0",IF('ชื่อ-คะแนน'!V$4="K","0","0")))+IF('ชื่อ-คะแนน'!W$4="A",'ชื่อ-คะแนน'!W23,IF('ชื่อ-คะแนน'!W$4="P","0",IF('ชื่อ-คะแนน'!W$4="K","0","0")))+IF('ชื่อ-คะแนน'!X$4="A",'ชื่อ-คะแนน'!X23,IF('ชื่อ-คะแนน'!X$4="P","0",IF('ชื่อ-คะแนน'!X$4="K","0","0"))))</f>
        <v/>
      </c>
      <c r="L25" s="431" t="str">
        <f>IF('ชื่อ-คะแนน'!C23="","",IF('ชื่อ-คะแนน'!AC$4="K",'ชื่อ-คะแนน'!AC23,IF('ชื่อ-คะแนน'!AC$4="P","0",IF('ชื่อ-คะแนน'!AC$4="A","0","0")))+IF('ชื่อ-คะแนน'!AD$4="K",'ชื่อ-คะแนน'!AD23,IF('ชื่อ-คะแนน'!AD$4="P","0",IF('ชื่อ-คะแนน'!AD$4="A","0","0")))+IF('ชื่อ-คะแนน'!AE$4="K",'ชื่อ-คะแนน'!AE23,IF('ชื่อ-คะแนน'!AE$4="P","0",IF('ชื่อ-คะแนน'!AE$4="A","0","0")))+IF('ชื่อ-คะแนน'!AF$4="K",'ชื่อ-คะแนน'!AF23,IF('ชื่อ-คะแนน'!AF$4="P","0",IF('ชื่อ-คะแนน'!AF$4="A","0","0")))+IF('ชื่อ-คะแนน'!AG$4="K",'ชื่อ-คะแนน'!AG23,IF('ชื่อ-คะแนน'!AG$4="P","0",IF('ชื่อ-คะแนน'!AG$4="A","0","0")))+IF('ชื่อ-คะแนน'!AH$4="K",'ชื่อ-คะแนน'!AH23,IF('ชื่อ-คะแนน'!AH$4="P","0",IF('ชื่อ-คะแนน'!AH$4="A","0","0")))+IF('ชื่อ-คะแนน'!AI$4="K",'ชื่อ-คะแนน'!AI23,IF('ชื่อ-คะแนน'!AI$4="P","0",IF('ชื่อ-คะแนน'!AI$4="A","0","0")))+IF('ชื่อ-คะแนน'!AJ$4="K",'ชื่อ-คะแนน'!AJ23,IF('ชื่อ-คะแนน'!AJ$4="P","0",IF('ชื่อ-คะแนน'!AJ$4="A","0","0")))+IF('ชื่อ-คะแนน'!AK$4="K",'ชื่อ-คะแนน'!AK23,IF('ชื่อ-คะแนน'!AK$4="P","0",IF('ชื่อ-คะแนน'!AK$4="A","0","0"))))</f>
        <v/>
      </c>
      <c r="M25" s="432" t="str">
        <f>IF('ชื่อ-คะแนน'!C23="","",IF('ชื่อ-คะแนน'!AC$4="P",'ชื่อ-คะแนน'!AC23,IF('ชื่อ-คะแนน'!AC$4="K","0",IF('ชื่อ-คะแนน'!AC$4="A","0","0")))+IF('ชื่อ-คะแนน'!AD$4="P",'ชื่อ-คะแนน'!AD23,IF('ชื่อ-คะแนน'!AD$4="K","0",IF('ชื่อ-คะแนน'!AD$4="A","0","0")))+IF('ชื่อ-คะแนน'!AE$4="P",'ชื่อ-คะแนน'!AE23,IF('ชื่อ-คะแนน'!AE$4="K","0",IF('ชื่อ-คะแนน'!AE$4="A","0","0")))+IF('ชื่อ-คะแนน'!AF$4="P",'ชื่อ-คะแนน'!AF23,IF('ชื่อ-คะแนน'!AF$4="K","0",IF('ชื่อ-คะแนน'!AF$4="A","0","0")))+IF('ชื่อ-คะแนน'!AG$4="P",'ชื่อ-คะแนน'!AG23,IF('ชื่อ-คะแนน'!AG$4="K","0",IF('ชื่อ-คะแนน'!AG$4="A","0","0")))+IF('ชื่อ-คะแนน'!AH$4="P",'ชื่อ-คะแนน'!AH23,IF('ชื่อ-คะแนน'!AH$4="K","0",IF('ชื่อ-คะแนน'!AH$4="A","0","0")))+IF('ชื่อ-คะแนน'!AI$4="P",'ชื่อ-คะแนน'!AI23,IF('ชื่อ-คะแนน'!AI$4="K","0",IF('ชื่อ-คะแนน'!AI$4="A","0","0")))+IF('ชื่อ-คะแนน'!AJ$4="P",'ชื่อ-คะแนน'!AJ23,IF('ชื่อ-คะแนน'!AJ$4="K","0",IF('ชื่อ-คะแนน'!AJ$4="A","0","0")))+IF('ชื่อ-คะแนน'!AK$4="P",'ชื่อ-คะแนน'!AK23,IF('ชื่อ-คะแนน'!AK$4="K","0",IF('ชื่อ-คะแนน'!AK$4="A","0","0"))))</f>
        <v/>
      </c>
      <c r="N25" s="433" t="str">
        <f>IF('ชื่อ-คะแนน'!C23="","",IF('ชื่อ-คะแนน'!AC$4="A",'ชื่อ-คะแนน'!AC23,IF('ชื่อ-คะแนน'!AC$4="P","0",IF('ชื่อ-คะแนน'!AC$4="K","0","0")))+IF('ชื่อ-คะแนน'!AD$4="A",'ชื่อ-คะแนน'!AD23,IF('ชื่อ-คะแนน'!AD$4="P","0",IF('ชื่อ-คะแนน'!AD$4="K","0","0")))+IF('ชื่อ-คะแนน'!AE$4="A",'ชื่อ-คะแนน'!AE23,IF('ชื่อ-คะแนน'!AE$4="P","0",IF('ชื่อ-คะแนน'!AE$4="K","0","0")))+IF('ชื่อ-คะแนน'!AF$4="A",'ชื่อ-คะแนน'!AF23,IF('ชื่อ-คะแนน'!AF$4="P","0",IF('ชื่อ-คะแนน'!AF$4="K","0","0")))+IF('ชื่อ-คะแนน'!AG$4="A",'ชื่อ-คะแนน'!AG23,IF('ชื่อ-คะแนน'!AG$4="P","0",IF('ชื่อ-คะแนน'!AG$4="K","0","0")))+IF('ชื่อ-คะแนน'!AH$4="A",'ชื่อ-คะแนน'!AH23,IF('ชื่อ-คะแนน'!AH$4="P","0",IF('ชื่อ-คะแนน'!AH$4="K","0","0")))+IF('ชื่อ-คะแนน'!AI$4="A",'ชื่อ-คะแนน'!AI23,IF('ชื่อ-คะแนน'!AI$4="P","0",IF('ชื่อ-คะแนน'!AI$4="K","0","0")))+IF('ชื่อ-คะแนน'!AJ$4="A",'ชื่อ-คะแนน'!AJ23,IF('ชื่อ-คะแนน'!AJ$4="P","0",IF('ชื่อ-คะแนน'!AJ$4="K","0","0")))+IF('ชื่อ-คะแนน'!AK$4="A",'ชื่อ-คะแนน'!AK23,IF('ชื่อ-คะแนน'!AK$4="P","0",IF('ชื่อ-คะแนน'!AK$4="K","0","0"))))</f>
        <v/>
      </c>
      <c r="O25" s="434" t="str">
        <f>IF('ชื่อ-คะแนน'!C23="","",IF('ชื่อ-คะแนน'!AN$4="K",'ชื่อ-คะแนน'!AN23,IF('ชื่อ-คะแนน'!AN$4="P","0",IF('ชื่อ-คะแนน'!AN$4="A","0","0")))+IF('ชื่อ-คะแนน'!AO$4="K",'ชื่อ-คะแนน'!AO23,IF('ชื่อ-คะแนน'!AO$4="P","0",IF('ชื่อ-คะแนน'!AO$4="A","0","0")))+IF('ชื่อ-คะแนน'!AP$4="K",'ชื่อ-คะแนน'!AP23,IF('ชื่อ-คะแนน'!AP$4="P","0",IF('ชื่อ-คะแนน'!AP$4="A","0","0")))+IF('ชื่อ-คะแนน'!AQ$4="K",'ชื่อ-คะแนน'!AQ23,IF('ชื่อ-คะแนน'!AQ$4="P","0",IF('ชื่อ-คะแนน'!AQ$4="A","0","0")))+IF('ชื่อ-คะแนน'!AR$4="K",'ชื่อ-คะแนน'!AR23,IF('ชื่อ-คะแนน'!AR$4="P","0",IF('ชื่อ-คะแนน'!AR$4="A","0","0")))+IF('ชื่อ-คะแนน'!AS$4="K",'ชื่อ-คะแนน'!AS23,IF('ชื่อ-คะแนน'!AS$4="P","0",IF('ชื่อ-คะแนน'!AS$4="A","0","0"))))</f>
        <v/>
      </c>
      <c r="P25" s="435" t="str">
        <f>IF('ชื่อ-คะแนน'!C23="","",IF('ชื่อ-คะแนน'!AN$4="P",'ชื่อ-คะแนน'!AN23,IF('ชื่อ-คะแนน'!AN$4="K","0",IF('ชื่อ-คะแนน'!AN$4="A","0","0")))+IF('ชื่อ-คะแนน'!AO$4="P",'ชื่อ-คะแนน'!AO23,IF('ชื่อ-คะแนน'!AO$4="K","0",IF('ชื่อ-คะแนน'!AO$4="A","0","0")))+IF('ชื่อ-คะแนน'!AP$4="P",'ชื่อ-คะแนน'!AP23,IF('ชื่อ-คะแนน'!AP$4="K","0",IF('ชื่อ-คะแนน'!AP$4="A","0","0")))+IF('ชื่อ-คะแนน'!AQ$4="P",'ชื่อ-คะแนน'!AQ23,IF('ชื่อ-คะแนน'!AQ$4="K","0",IF('ชื่อ-คะแนน'!AQ$4="A","0","0")))+IF('ชื่อ-คะแนน'!AR$4="P",'ชื่อ-คะแนน'!AR23,IF('ชื่อ-คะแนน'!AR$4="K","0",IF('ชื่อ-คะแนน'!AR$4="A","0","0")))+IF('ชื่อ-คะแนน'!AS$4="P",'ชื่อ-คะแนน'!AS23,IF('ชื่อ-คะแนน'!AS$4="K","0",IF('ชื่อ-คะแนน'!AS$4="A","0","0"))))</f>
        <v/>
      </c>
      <c r="Q25" s="436" t="str">
        <f>IF('ชื่อ-คะแนน'!C23="","",IF('ชื่อ-คะแนน'!AN$4="A",'ชื่อ-คะแนน'!AN23,IF('ชื่อ-คะแนน'!AN$4="P","0",IF('ชื่อ-คะแนน'!AN$4="K","0","0")))+IF('ชื่อ-คะแนน'!AO$4="A",'ชื่อ-คะแนน'!AO23,IF('ชื่อ-คะแนน'!AO$4="P","0",IF('ชื่อ-คะแนน'!AO$4="K","0","0")))+IF('ชื่อ-คะแนน'!AP$4="A",'ชื่อ-คะแนน'!AP23,IF('ชื่อ-คะแนน'!AP$4="P","0",IF('ชื่อ-คะแนน'!AP$4="K","0","0")))+IF('ชื่อ-คะแนน'!AQ$4="A",'ชื่อ-คะแนน'!AQ23,IF('ชื่อ-คะแนน'!AQ$4="P","0",IF('ชื่อ-คะแนน'!AQ$4="K","0","0")))+IF('ชื่อ-คะแนน'!AR$4="A",'ชื่อ-คะแนน'!AR23,IF('ชื่อ-คะแนน'!AR$4="P","0",IF('ชื่อ-คะแนน'!AR$4="K","0","0")))+IF('ชื่อ-คะแนน'!AS$4="A",'ชื่อ-คะแนน'!AS23,IF('ชื่อ-คะแนน'!AS$4="P","0",IF('ชื่อ-คะแนน'!AS$4="K","0","0"))))</f>
        <v/>
      </c>
      <c r="R25" s="1051" t="str">
        <f>IF('ชื่อ-คะแนน'!C23="","",IF('ชื่อ-คะแนน'!BA$4="K",'ชื่อ-คะแนน'!BA23,IF('ชื่อ-คะแนน'!BA$4="P","0",IF('ชื่อ-คะแนน'!BA$4="A","0","0")))+IF('ชื่อ-คะแนน'!BB$4="K",'ชื่อ-คะแนน'!BB23,IF('ชื่อ-คะแนน'!BB$4="P","0",IF('ชื่อ-คะแนน'!BB$4="A","0","0")))+IF('ชื่อ-คะแนน'!BC$4="K",'ชื่อ-คะแนน'!BC23,IF('ชื่อ-คะแนน'!BC$4="P","0",IF('ชื่อ-คะแนน'!BC$4="A","0","0")))+IF('ชื่อ-คะแนน'!BD$4="K",'ชื่อ-คะแนน'!BD23,IF('ชื่อ-คะแนน'!BD$4="P","0",IF('ชื่อ-คะแนน'!BD$4="A","0","0")))+IF('ชื่อ-คะแนน'!BE$4="K",'ชื่อ-คะแนน'!BE23,IF('ชื่อ-คะแนน'!BE$4="P","0",IF('ชื่อ-คะแนน'!BE$4="A","0","0")))+IF('ชื่อ-คะแนน'!BF$4="K",'ชื่อ-คะแนน'!BF23,IF('ชื่อ-คะแนน'!BF$4="P","0",IF('ชื่อ-คะแนน'!BF$4="A","0","0")))+IF('ชื่อ-คะแนน'!BG$4="K",'ชื่อ-คะแนน'!BG23,IF('ชื่อ-คะแนน'!BG$4="P","0",IF('ชื่อ-คะแนน'!BG$4="A","0","0")))+IF('ชื่อ-คะแนน'!BH$4="K",'ชื่อ-คะแนน'!BH23,IF('ชื่อ-คะแนน'!BH$4="P","0",IF('ชื่อ-คะแนน'!BH$4="A","0","0"))))</f>
        <v/>
      </c>
      <c r="S25" s="1052" t="str">
        <f>IF('ชื่อ-คะแนน'!C23="","",IF('ชื่อ-คะแนน'!BA$4="P",'ชื่อ-คะแนน'!BA23,IF('ชื่อ-คะแนน'!BA$4="K","0",IF('ชื่อ-คะแนน'!BA$4="A","0","0")))+IF('ชื่อ-คะแนน'!BB$4="P",'ชื่อ-คะแนน'!BB23,IF('ชื่อ-คะแนน'!BB$4="K","0",IF('ชื่อ-คะแนน'!BB$4="A","0","0")))+IF('ชื่อ-คะแนน'!BC$4="P",'ชื่อ-คะแนน'!BC23,IF('ชื่อ-คะแนน'!BC$4="K","0",IF('ชื่อ-คะแนน'!BC$4="A","0","0")))+IF('ชื่อ-คะแนน'!BD$4="P",'ชื่อ-คะแนน'!BD23,IF('ชื่อ-คะแนน'!BD$4="K","0",IF('ชื่อ-คะแนน'!BD$4="A","0","0")))+IF('ชื่อ-คะแนน'!BE$4="P",'ชื่อ-คะแนน'!BE23,IF('ชื่อ-คะแนน'!BE$4="K","0",IF('ชื่อ-คะแนน'!BE$4="A","0","0")))+IF('ชื่อ-คะแนน'!BF$4="P",'ชื่อ-คะแนน'!BF23,IF('ชื่อ-คะแนน'!BF$4="K","0",IF('ชื่อ-คะแนน'!BF$4="A","0","0")))+IF('ชื่อ-คะแนน'!BG$4="P",'ชื่อ-คะแนน'!BG23,IF('ชื่อ-คะแนน'!BG$4="K","0",IF('ชื่อ-คะแนน'!BG$4="A","0","0")))+IF('ชื่อ-คะแนน'!BH$4="P",'ชื่อ-คะแนน'!BH23,IF('ชื่อ-คะแนน'!BH$4="K","0",IF('ชื่อ-คะแนน'!BH$4="A","0","0"))))</f>
        <v/>
      </c>
      <c r="T25" s="1070" t="str">
        <f>IF('ชื่อ-คะแนน'!C23="","",IF('ชื่อ-คะแนน'!BA$4="A",'ชื่อ-คะแนน'!BA23,IF('ชื่อ-คะแนน'!BA$4="P","0",IF('ชื่อ-คะแนน'!BA$4="K","0","0")))+IF('ชื่อ-คะแนน'!BB$4="A",'ชื่อ-คะแนน'!BB23,IF('ชื่อ-คะแนน'!BB$4="P","0",IF('ชื่อ-คะแนน'!BB$4="K","0","0")))+IF('ชื่อ-คะแนน'!BC$4="A",'ชื่อ-คะแนน'!BC23,IF('ชื่อ-คะแนน'!BC$4="P","0",IF('ชื่อ-คะแนน'!BC$4="K","0","0")))+IF('ชื่อ-คะแนน'!BD$4="A",'ชื่อ-คะแนน'!BD23,IF('ชื่อ-คะแนน'!BD$4="P","0",IF('ชื่อ-คะแนน'!BD$4="K","0","0")))+IF('ชื่อ-คะแนน'!BE$4="A",'ชื่อ-คะแนน'!BE23,IF('ชื่อ-คะแนน'!BE$4="P","0",IF('ชื่อ-คะแนน'!BE$4="K","0","0")))+IF('ชื่อ-คะแนน'!BF$4="A",'ชื่อ-คะแนน'!BF23,IF('ชื่อ-คะแนน'!BF$4="P","0",IF('ชื่อ-คะแนน'!BF$4="K","0","0")))+IF('ชื่อ-คะแนน'!BG$4="A",'ชื่อ-คะแนน'!BG23,IF('ชื่อ-คะแนน'!BG$4="P","0",IF('ชื่อ-คะแนน'!BG$4="K","0","0")))+IF('ชื่อ-คะแนน'!BH$4="A",'ชื่อ-คะแนน'!BH23,IF('ชื่อ-คะแนน'!BH$4="P","0",IF('ชื่อ-คะแนน'!BH$4="K","0","0"))))</f>
        <v/>
      </c>
      <c r="U25" s="1053" t="str">
        <f>IF('ชื่อ-คะแนน'!C23="","",IF('ชื่อ-คะแนน'!BK$4="K",'ชื่อ-คะแนน'!BK23,IF('ชื่อ-คะแนน'!BK$4="P","0",IF('ชื่อ-คะแนน'!BK$4="A","0","0")))+IF('ชื่อ-คะแนน'!BL$4="K",'ชื่อ-คะแนน'!BL23,IF('ชื่อ-คะแนน'!BL$4="P","0",IF('ชื่อ-คะแนน'!BL$4="A","0","0")))+IF('ชื่อ-คะแนน'!BM$4="K",'ชื่อ-คะแนน'!BM23,IF('ชื่อ-คะแนน'!BM$4="P","0",IF('ชื่อ-คะแนน'!BM$4="A","0","0")))+IF('ชื่อ-คะแนน'!BN$4="K",'ชื่อ-คะแนน'!BN23,IF('ชื่อ-คะแนน'!BN$4="P","0",IF('ชื่อ-คะแนน'!BN$4="A","0","0")))+IF('ชื่อ-คะแนน'!BO$4="K",'ชื่อ-คะแนน'!BO23,IF('ชื่อ-คะแนน'!BO$4="P","0",IF('ชื่อ-คะแนน'!BO$4="A","0","0")))+IF('ชื่อ-คะแนน'!BP$4="K",'ชื่อ-คะแนน'!BP23,IF('ชื่อ-คะแนน'!BP$4="P","0",IF('ชื่อ-คะแนน'!BP$4="A","0","0"))))</f>
        <v/>
      </c>
      <c r="V25" s="1054" t="str">
        <f>IF('ชื่อ-คะแนน'!C23="","",IF('ชื่อ-คะแนน'!BK$4="P",'ชื่อ-คะแนน'!BK23,IF('ชื่อ-คะแนน'!BK$4="K","0",IF('ชื่อ-คะแนน'!BK$4="A","0","0")))+IF('ชื่อ-คะแนน'!BL$4="P",'ชื่อ-คะแนน'!BL23,IF('ชื่อ-คะแนน'!BL$4="K","0",IF('ชื่อ-คะแนน'!BL$4="A","0","0")))+IF('ชื่อ-คะแนน'!BM$4="P",'ชื่อ-คะแนน'!BM23,IF('ชื่อ-คะแนน'!BM$4="K","0",IF('ชื่อ-คะแนน'!BM$4="A","0","0")))+IF('ชื่อ-คะแนน'!BN$4="P",'ชื่อ-คะแนน'!BN23,IF('ชื่อ-คะแนน'!BN$4="K","0",IF('ชื่อ-คะแนน'!BN$4="A","0","0")))+IF('ชื่อ-คะแนน'!BO$4="P",'ชื่อ-คะแนน'!BO23,IF('ชื่อ-คะแนน'!BO$4="K","0",IF('ชื่อ-คะแนน'!BO$4="A","0","0")))+IF('ชื่อ-คะแนน'!BP$4="P",'ชื่อ-คะแนน'!BP23,IF('ชื่อ-คะแนน'!BP$4="K","0",IF('ชื่อ-คะแนน'!BP$4="A","0","0"))))</f>
        <v/>
      </c>
      <c r="W25" s="1055" t="str">
        <f>IF('ชื่อ-คะแนน'!C23="","",IF('ชื่อ-คะแนน'!BK$4="A",'ชื่อ-คะแนน'!BK23,IF('ชื่อ-คะแนน'!BK$4="P","0",IF('ชื่อ-คะแนน'!BK$4="K","0","0")))+IF('ชื่อ-คะแนน'!BL$4="A",'ชื่อ-คะแนน'!BL23,IF('ชื่อ-คะแนน'!BL$4="P","0",IF('ชื่อ-คะแนน'!BL$4="K","0","0")))+IF('ชื่อ-คะแนน'!BM$4="A",'ชื่อ-คะแนน'!BM23,IF('ชื่อ-คะแนน'!BM$4="P","0",IF('ชื่อ-คะแนน'!BM$4="K","0","0")))+IF('ชื่อ-คะแนน'!BN$4="A",'ชื่อ-คะแนน'!BN23,IF('ชื่อ-คะแนน'!BN$4="P","0",IF('ชื่อ-คะแนน'!BN$4="K","0","0")))+IF('ชื่อ-คะแนน'!BO$4="A",'ชื่อ-คะแนน'!BO23,IF('ชื่อ-คะแนน'!BO$4="P","0",IF('ชื่อ-คะแนน'!BO$4="K","0","0")))+IF('ชื่อ-คะแนน'!BP$4="A",'ชื่อ-คะแนน'!BP23,IF('ชื่อ-คะแนน'!BP$4="P","0",IF('ชื่อ-คะแนน'!BP$4="K","0","0"))))</f>
        <v/>
      </c>
      <c r="X25" s="1051" t="str">
        <f>IF('ชื่อ-คะแนน'!C23="","",IF('ชื่อ-คะแนน'!BU$4="K",'ชื่อ-คะแนน'!BU23,IF('ชื่อ-คะแนน'!BU$4="P","0",IF('ชื่อ-คะแนน'!BU$4="A","0","0")))+IF('ชื่อ-คะแนน'!BV$4="K",'ชื่อ-คะแนน'!BV23,IF('ชื่อ-คะแนน'!BV$4="P","0",IF('ชื่อ-คะแนน'!BV$4="A","0","0")))+IF('ชื่อ-คะแนน'!BW$4="K",'ชื่อ-คะแนน'!BW23,IF('ชื่อ-คะแนน'!BW$4="P","0",IF('ชื่อ-คะแนน'!BW$4="A","0","0")))+IF('ชื่อ-คะแนน'!BX$4="K",'ชื่อ-คะแนน'!BX23,IF('ชื่อ-คะแนน'!BX$4="P","0",IF('ชื่อ-คะแนน'!BX$4="A","0","0")))+IF('ชื่อ-คะแนน'!BY$4="K",'ชื่อ-คะแนน'!BY23,IF('ชื่อ-คะแนน'!BY$4="P","0",IF('ชื่อ-คะแนน'!BY$4="A","0","0")))+IF('ชื่อ-คะแนน'!BZ$4="K",'ชื่อ-คะแนน'!BZ23,IF('ชื่อ-คะแนน'!BZ$4="P","0",IF('ชื่อ-คะแนน'!BZ$4="A","0","0")))+IF('ชื่อ-คะแนน'!CA$4="K",'ชื่อ-คะแนน'!CA23,IF('ชื่อ-คะแนน'!CA$4="P","0",IF('ชื่อ-คะแนน'!CA$4="A","0","0")))+IF('ชื่อ-คะแนน'!CB$4="K",'ชื่อ-คะแนน'!CB23,IF('ชื่อ-คะแนน'!CB$4="P","0",IF('ชื่อ-คะแนน'!CB$4="A","0","0"))))</f>
        <v/>
      </c>
      <c r="Y25" s="1052" t="str">
        <f>IF('ชื่อ-คะแนน'!C23="","",IF('ชื่อ-คะแนน'!BU$4="P",'ชื่อ-คะแนน'!BU23,IF('ชื่อ-คะแนน'!BU$4="K","0",IF('ชื่อ-คะแนน'!BU$4="A","0","0")))+IF('ชื่อ-คะแนน'!BV$4="P",'ชื่อ-คะแนน'!BV23,IF('ชื่อ-คะแนน'!BV$4="K","0",IF('ชื่อ-คะแนน'!BV$4="A","0","0")))+IF('ชื่อ-คะแนน'!BW$4="P",'ชื่อ-คะแนน'!BW23,IF('ชื่อ-คะแนน'!BW$4="K","0",IF('ชื่อ-คะแนน'!BW$4="A","0","0")))+IF('ชื่อ-คะแนน'!BX$4="P",'ชื่อ-คะแนน'!BX23,IF('ชื่อ-คะแนน'!BX$4="K","0",IF('ชื่อ-คะแนน'!BX$4="A","0","0")))+IF('ชื่อ-คะแนน'!BY$4="P",'ชื่อ-คะแนน'!BY23,IF('ชื่อ-คะแนน'!BY$4="K","0",IF('ชื่อ-คะแนน'!BY$4="A","0","0")))+IF('ชื่อ-คะแนน'!BZ$4="P",'ชื่อ-คะแนน'!BZ23,IF('ชื่อ-คะแนน'!BZ$4="K","0",IF('ชื่อ-คะแนน'!BZ$4="A","0","0")))+IF('ชื่อ-คะแนน'!CA$4="P",'ชื่อ-คะแนน'!CA23,IF('ชื่อ-คะแนน'!CA$4="K","0",IF('ชื่อ-คะแนน'!CA$4="A","0","0")))+IF('ชื่อ-คะแนน'!CB$4="P",'ชื่อ-คะแนน'!CB23,IF('ชื่อ-คะแนน'!CB$4="K","0",IF('ชื่อ-คะแนน'!CB$4="A","0","0"))))</f>
        <v/>
      </c>
      <c r="Z25" s="1070" t="str">
        <f>IF('ชื่อ-คะแนน'!C23="","",IF('ชื่อ-คะแนน'!BU$4="A",'ชื่อ-คะแนน'!BU23,IF('ชื่อ-คะแนน'!BU$4="P","0",IF('ชื่อ-คะแนน'!BU$4="K","0","0")))+IF('ชื่อ-คะแนน'!BV$4="A",'ชื่อ-คะแนน'!BV23,IF('ชื่อ-คะแนน'!BV$4="P","0",IF('ชื่อ-คะแนน'!BV$4="K","0","0")))+IF('ชื่อ-คะแนน'!BW$4="A",'ชื่อ-คะแนน'!BW23,IF('ชื่อ-คะแนน'!BW$4="P","0",IF('ชื่อ-คะแนน'!BW$4="K","0","0")))+IF('ชื่อ-คะแนน'!BX$4="A",'ชื่อ-คะแนน'!BX23,IF('ชื่อ-คะแนน'!BX$4="P","0",IF('ชื่อ-คะแนน'!BX$4="K","0","0")))+IF('ชื่อ-คะแนน'!BY$4="A",'ชื่อ-คะแนน'!BY23,IF('ชื่อ-คะแนน'!BY$4="P","0",IF('ชื่อ-คะแนน'!BY$4="K","0","0")))+IF('ชื่อ-คะแนน'!BZ$4="A",'ชื่อ-คะแนน'!BZ23,IF('ชื่อ-คะแนน'!BZ$4="P","0",IF('ชื่อ-คะแนน'!BZ$4="K","0","0")))+IF('ชื่อ-คะแนน'!CA$4="A",'ชื่อ-คะแนน'!CA23,IF('ชื่อ-คะแนน'!CA$4="P","0",IF('ชื่อ-คะแนน'!CA$4="K","0","0")))+IF('ชื่อ-คะแนน'!CB$4="A",'ชื่อ-คะแนน'!CB23,IF('ชื่อ-คะแนน'!CB$4="P","0",IF('ชื่อ-คะแนน'!CB$4="K","0","0"))))</f>
        <v/>
      </c>
      <c r="AA25" s="1053">
        <f>IF('ชื่อ-คะแนน'!CF$4="K",'ชื่อ-คะแนน'!CF23,IF('ชื่อ-คะแนน'!CF$4="P","0",IF('ชื่อ-คะแนน'!CF$4="A","0","0")))+IF('ชื่อ-คะแนน'!CG$4="K",'ชื่อ-คะแนน'!CG23,IF('ชื่อ-คะแนน'!CG$4="P","0",IF('ชื่อ-คะแนน'!CG$4="A","0","0")))+IF('ชื่อ-คะแนน'!CH$4="K",'ชื่อ-คะแนน'!CH23,IF('ชื่อ-คะแนน'!CH$4="P","0",IF('ชื่อ-คะแนน'!CH$4="A","0","0")))</f>
        <v>0</v>
      </c>
      <c r="AB25" s="1054">
        <f>IF('ชื่อ-คะแนน'!CF$4="P",'ชื่อ-คะแนน'!CF23,IF('ชื่อ-คะแนน'!CF$4="K","0",IF('ชื่อ-คะแนน'!CF$4="A","0","0")))+IF('ชื่อ-คะแนน'!CG$4="P",'ชื่อ-คะแนน'!CG23,IF('ชื่อ-คะแนน'!CG$4="K","0",IF('ชื่อ-คะแนน'!CG$4="A","0","0")))+IF('ชื่อ-คะแนน'!CH$4="P",'ชื่อ-คะแนน'!CH23,IF('ชื่อ-คะแนน'!CH$4="K","0",IF('ชื่อ-คะแนน'!CH$4="A","0","0")))</f>
        <v>0</v>
      </c>
      <c r="AC25" s="1055">
        <f>IF('ชื่อ-คะแนน'!CF$4="A",'ชื่อ-คะแนน'!CF23,IF('ชื่อ-คะแนน'!CF$4="P","0",IF('ชื่อ-คะแนน'!CF$4="K","0","0")))+IF('ชื่อ-คะแนน'!CG$4="A",'ชื่อ-คะแนน'!CG23,IF('ชื่อ-คะแนน'!CG$4="P","0",IF('ชื่อ-คะแนน'!CG$4="K","0","0")))+IF('ชื่อ-คะแนน'!CH$4="A",'ชื่อ-คะแนน'!CH23,IF('ชื่อ-คะแนน'!CH$4="P","0",IF('ชื่อ-คะแนน'!CH$4="K","0","0")))</f>
        <v>0</v>
      </c>
      <c r="AD25" s="1071" t="str">
        <f>IF('ชื่อ-คะแนน'!C23="","",IF(E25="พัก","--",IF(E25="ออก","--",IF(E25="ย้าย","--",(F25+I25+L25+O25+R25+U25+X25+AA25)/2))))</f>
        <v/>
      </c>
      <c r="AE25" s="1056" t="str">
        <f>IF('ชื่อ-คะแนน'!C23="","",IF(E25="พัก","--",IF(E25="ออก","--",IF(E25="ย้าย","--",(G25+J25+M25+P25+S25+V25+Y25+AB25)/2))))</f>
        <v/>
      </c>
      <c r="AF25" s="1057" t="str">
        <f>IF('ชื่อ-คะแนน'!C23="","",IF(E25="พัก","--",IF(E25="ออก","--",IF(E25="ย้าย","--",(H25+K25+N25+Q25+T25+W25+Z25+AC25)/2))))</f>
        <v/>
      </c>
      <c r="AG25" s="305"/>
    </row>
    <row r="26" spans="1:33" s="5" customFormat="1" ht="18" customHeight="1" x14ac:dyDescent="0.5">
      <c r="A26" s="281"/>
      <c r="B26" s="246" t="str">
        <f>'ชื่อ-คะแนน'!A24</f>
        <v/>
      </c>
      <c r="C26" s="429">
        <f>'ชื่อ-คะแนน'!B24</f>
        <v>0</v>
      </c>
      <c r="D26" s="336" t="str">
        <f>'ชื่อ-คะแนน'!DB24</f>
        <v/>
      </c>
      <c r="E26" s="430" t="str">
        <f>'ชื่อ-คะแนน'!D24</f>
        <v/>
      </c>
      <c r="F26" s="431" t="str">
        <f>IF('ชื่อ-คะแนน'!C24="","",IF('ชื่อ-คะแนน'!H$4="K",'ชื่อ-คะแนน'!H24,IF('ชื่อ-คะแนน'!H$4="P","0",IF('ชื่อ-คะแนน'!H$4="A","0","0")))+IF('ชื่อ-คะแนน'!I$4="K",'ชื่อ-คะแนน'!I24,IF('ชื่อ-คะแนน'!I$4="P","0",IF('ชื่อ-คะแนน'!I$4="A","0","0")))+IF('ชื่อ-คะแนน'!J$4="K",'ชื่อ-คะแนน'!J24,IF('ชื่อ-คะแนน'!J$4="P","0",IF('ชื่อ-คะแนน'!J$4="A","0","0")))+IF('ชื่อ-คะแนน'!K$4="K",'ชื่อ-คะแนน'!K24,IF('ชื่อ-คะแนน'!K$4="P","0",IF('ชื่อ-คะแนน'!K$4="A","0","0")))+IF('ชื่อ-คะแนน'!L$4="K",'ชื่อ-คะแนน'!L24,IF('ชื่อ-คะแนน'!L$4="P","0",IF('ชื่อ-คะแนน'!L$4="A","0","0")))+IF('ชื่อ-คะแนน'!M$4="K",'ชื่อ-คะแนน'!M24,IF('ชื่อ-คะแนน'!M$4="P","0",IF('ชื่อ-คะแนน'!M$4="A","0","0")))+IF('ชื่อ-คะแนน'!N$4="K",'ชื่อ-คะแนน'!N24,IF('ชื่อ-คะแนน'!N$4="P","0",IF('ชื่อ-คะแนน'!N$4="A","0","0")))+IF('ชื่อ-คะแนน'!O$4="K",'ชื่อ-คะแนน'!O24,IF('ชื่อ-คะแนน'!O$4="P","0",IF('ชื่อ-คะแนน'!O$4="A","0","0")))+IF('ชื่อ-คะแนน'!P$4="K",'ชื่อ-คะแนน'!P24,IF('ชื่อ-คะแนน'!P$4="P","0",IF('ชื่อ-คะแนน'!P$4="A","0","0"))))</f>
        <v/>
      </c>
      <c r="G26" s="432" t="str">
        <f>IF('ชื่อ-คะแนน'!C24="","",IF('ชื่อ-คะแนน'!H$4="P",'ชื่อ-คะแนน'!H24,IF('ชื่อ-คะแนน'!H$4="K","0",IF('ชื่อ-คะแนน'!H$4="A","0","0")))+IF('ชื่อ-คะแนน'!I$4="P",'ชื่อ-คะแนน'!I24,IF('ชื่อ-คะแนน'!I$4="K","0",IF('ชื่อ-คะแนน'!I$4="A","0","0")))+IF('ชื่อ-คะแนน'!J$4="P",'ชื่อ-คะแนน'!J24,IF('ชื่อ-คะแนน'!J$4="K","0",IF('ชื่อ-คะแนน'!J$4="A","0","0")))+IF('ชื่อ-คะแนน'!K$4="P",'ชื่อ-คะแนน'!K24,IF('ชื่อ-คะแนน'!K$4="K","0",IF('ชื่อ-คะแนน'!K$4="A","0","0")))+IF('ชื่อ-คะแนน'!L$4="P",'ชื่อ-คะแนน'!L24,IF('ชื่อ-คะแนน'!L$4="K","0",IF('ชื่อ-คะแนน'!L$4="A","0","0")))+IF('ชื่อ-คะแนน'!M$4="P",'ชื่อ-คะแนน'!M24,IF('ชื่อ-คะแนน'!M$4="K","0",IF('ชื่อ-คะแนน'!M$4="A","0","0")))+IF('ชื่อ-คะแนน'!N$4="P",'ชื่อ-คะแนน'!N24,IF('ชื่อ-คะแนน'!N$4="K","0",IF('ชื่อ-คะแนน'!N$4="A","0","0")))+IF('ชื่อ-คะแนน'!O$4="P",'ชื่อ-คะแนน'!O24,IF('ชื่อ-คะแนน'!O$4="K","0",IF('ชื่อ-คะแนน'!O$4="A","0","0")))+IF('ชื่อ-คะแนน'!P$4="P",'ชื่อ-คะแนน'!P24,IF('ชื่อ-คะแนน'!P$4="K","0",IF('ชื่อ-คะแนน'!P$4="A","0","0"))))</f>
        <v/>
      </c>
      <c r="H26" s="433" t="str">
        <f>IF('ชื่อ-คะแนน'!C24="","",IF('ชื่อ-คะแนน'!H$4="A",'ชื่อ-คะแนน'!H24,IF('ชื่อ-คะแนน'!H$4="P","0",IF('ชื่อ-คะแนน'!H$4="K","0","0")))+IF('ชื่อ-คะแนน'!I$4="A",'ชื่อ-คะแนน'!I24,IF('ชื่อ-คะแนน'!I$4="P","0",IF('ชื่อ-คะแนน'!I$4="K","0","0")))+IF('ชื่อ-คะแนน'!J$4="A",'ชื่อ-คะแนน'!J24,IF('ชื่อ-คะแนน'!J$4="P","0",IF('ชื่อ-คะแนน'!J$4="K","0","0")))+IF('ชื่อ-คะแนน'!K$4="A",'ชื่อ-คะแนน'!K24,IF('ชื่อ-คะแนน'!K$4="P","0",IF('ชื่อ-คะแนน'!K$4="K","0","0")))+IF('ชื่อ-คะแนน'!L$4="A",'ชื่อ-คะแนน'!L24,IF('ชื่อ-คะแนน'!L$4="P","0",IF('ชื่อ-คะแนน'!L$4="K","0","0")))+IF('ชื่อ-คะแนน'!M$4="A",'ชื่อ-คะแนน'!M24,IF('ชื่อ-คะแนน'!M$4="P","0",IF('ชื่อ-คะแนน'!M$4="K","0","0")))+IF('ชื่อ-คะแนน'!N$4="A",'ชื่อ-คะแนน'!N24,IF('ชื่อ-คะแนน'!N$4="P","0",IF('ชื่อ-คะแนน'!N$4="K","0","0")))+IF('ชื่อ-คะแนน'!O$4="A",'ชื่อ-คะแนน'!O24,IF('ชื่อ-คะแนน'!O$4="P","0",IF('ชื่อ-คะแนน'!O$4="K","0","0")))+IF('ชื่อ-คะแนน'!P$4="A",'ชื่อ-คะแนน'!P24,IF('ชื่อ-คะแนน'!P$4="P","0",IF('ชื่อ-คะแนน'!P$4="K","0","0"))))</f>
        <v/>
      </c>
      <c r="I26" s="434" t="str">
        <f>IF('ชื่อ-คะแนน'!C24="","",IF('ชื่อ-คะแนน'!S$4="K",'ชื่อ-คะแนน'!S24,IF('ชื่อ-คะแนน'!S$4="P","0",IF('ชื่อ-คะแนน'!S$4="A","0","0")))+IF('ชื่อ-คะแนน'!T$4="K",'ชื่อ-คะแนน'!T24,IF('ชื่อ-คะแนน'!T$4="P","0",IF('ชื่อ-คะแนน'!T$4="A","0","0")))+IF('ชื่อ-คะแนน'!U$4="K",'ชื่อ-คะแนน'!U24,IF('ชื่อ-คะแนน'!U$4="P","0",IF('ชื่อ-คะแนน'!U$4="A","0","0")))+IF('ชื่อ-คะแนน'!V$4="K",'ชื่อ-คะแนน'!V24,IF('ชื่อ-คะแนน'!V$4="P","0",IF('ชื่อ-คะแนน'!V$4="A","0","0")))+IF('ชื่อ-คะแนน'!W$4="K",'ชื่อ-คะแนน'!W24,IF('ชื่อ-คะแนน'!W$4="P","0",IF('ชื่อ-คะแนน'!W$4="A","0","0")))+IF('ชื่อ-คะแนน'!X$4="K",'ชื่อ-คะแนน'!X24,IF('ชื่อ-คะแนน'!X$4="P","0",IF('ชื่อ-คะแนน'!X$4="A","0","0"))))</f>
        <v/>
      </c>
      <c r="J26" s="435" t="str">
        <f>IF('ชื่อ-คะแนน'!C24="","",IF('ชื่อ-คะแนน'!S$4="P",'ชื่อ-คะแนน'!S24,IF('ชื่อ-คะแนน'!S$4="K","0",IF('ชื่อ-คะแนน'!S$4="A","0","0")))+IF('ชื่อ-คะแนน'!T$4="P",'ชื่อ-คะแนน'!T24,IF('ชื่อ-คะแนน'!T$4="K","0",IF('ชื่อ-คะแนน'!T$4="A","0","0")))+IF('ชื่อ-คะแนน'!U$4="P",'ชื่อ-คะแนน'!U24,IF('ชื่อ-คะแนน'!U$4="K","0",IF('ชื่อ-คะแนน'!U$4="A","0","0")))+IF('ชื่อ-คะแนน'!V$4="P",'ชื่อ-คะแนน'!V24,IF('ชื่อ-คะแนน'!V$4="K","0",IF('ชื่อ-คะแนน'!V$4="A","0","0")))+IF('ชื่อ-คะแนน'!W$4="P",'ชื่อ-คะแนน'!W24,IF('ชื่อ-คะแนน'!W$4="K","0",IF('ชื่อ-คะแนน'!W$4="A","0","0")))+IF('ชื่อ-คะแนน'!X$4="P",'ชื่อ-คะแนน'!X24,IF('ชื่อ-คะแนน'!X$4="K","0",IF('ชื่อ-คะแนน'!X$4="A","0","0"))))</f>
        <v/>
      </c>
      <c r="K26" s="436" t="str">
        <f>IF('ชื่อ-คะแนน'!C24="","",IF('ชื่อ-คะแนน'!S$4="A",'ชื่อ-คะแนน'!S24,IF('ชื่อ-คะแนน'!S$4="P","0",IF('ชื่อ-คะแนน'!S$4="K","0","0")))+IF('ชื่อ-คะแนน'!T$4="A",'ชื่อ-คะแนน'!T24,IF('ชื่อ-คะแนน'!T$4="P","0",IF('ชื่อ-คะแนน'!T$4="K","0","0")))+IF('ชื่อ-คะแนน'!U$4="A",'ชื่อ-คะแนน'!U24,IF('ชื่อ-คะแนน'!U$4="P","0",IF('ชื่อ-คะแนน'!U$4="K","0","0")))+IF('ชื่อ-คะแนน'!V$4="A",'ชื่อ-คะแนน'!V24,IF('ชื่อ-คะแนน'!V$4="P","0",IF('ชื่อ-คะแนน'!V$4="K","0","0")))+IF('ชื่อ-คะแนน'!W$4="A",'ชื่อ-คะแนน'!W24,IF('ชื่อ-คะแนน'!W$4="P","0",IF('ชื่อ-คะแนน'!W$4="K","0","0")))+IF('ชื่อ-คะแนน'!X$4="A",'ชื่อ-คะแนน'!X24,IF('ชื่อ-คะแนน'!X$4="P","0",IF('ชื่อ-คะแนน'!X$4="K","0","0"))))</f>
        <v/>
      </c>
      <c r="L26" s="431" t="str">
        <f>IF('ชื่อ-คะแนน'!C24="","",IF('ชื่อ-คะแนน'!AC$4="K",'ชื่อ-คะแนน'!AC24,IF('ชื่อ-คะแนน'!AC$4="P","0",IF('ชื่อ-คะแนน'!AC$4="A","0","0")))+IF('ชื่อ-คะแนน'!AD$4="K",'ชื่อ-คะแนน'!AD24,IF('ชื่อ-คะแนน'!AD$4="P","0",IF('ชื่อ-คะแนน'!AD$4="A","0","0")))+IF('ชื่อ-คะแนน'!AE$4="K",'ชื่อ-คะแนน'!AE24,IF('ชื่อ-คะแนน'!AE$4="P","0",IF('ชื่อ-คะแนน'!AE$4="A","0","0")))+IF('ชื่อ-คะแนน'!AF$4="K",'ชื่อ-คะแนน'!AF24,IF('ชื่อ-คะแนน'!AF$4="P","0",IF('ชื่อ-คะแนน'!AF$4="A","0","0")))+IF('ชื่อ-คะแนน'!AG$4="K",'ชื่อ-คะแนน'!AG24,IF('ชื่อ-คะแนน'!AG$4="P","0",IF('ชื่อ-คะแนน'!AG$4="A","0","0")))+IF('ชื่อ-คะแนน'!AH$4="K",'ชื่อ-คะแนน'!AH24,IF('ชื่อ-คะแนน'!AH$4="P","0",IF('ชื่อ-คะแนน'!AH$4="A","0","0")))+IF('ชื่อ-คะแนน'!AI$4="K",'ชื่อ-คะแนน'!AI24,IF('ชื่อ-คะแนน'!AI$4="P","0",IF('ชื่อ-คะแนน'!AI$4="A","0","0")))+IF('ชื่อ-คะแนน'!AJ$4="K",'ชื่อ-คะแนน'!AJ24,IF('ชื่อ-คะแนน'!AJ$4="P","0",IF('ชื่อ-คะแนน'!AJ$4="A","0","0")))+IF('ชื่อ-คะแนน'!AK$4="K",'ชื่อ-คะแนน'!AK24,IF('ชื่อ-คะแนน'!AK$4="P","0",IF('ชื่อ-คะแนน'!AK$4="A","0","0"))))</f>
        <v/>
      </c>
      <c r="M26" s="432" t="str">
        <f>IF('ชื่อ-คะแนน'!C24="","",IF('ชื่อ-คะแนน'!AC$4="P",'ชื่อ-คะแนน'!AC24,IF('ชื่อ-คะแนน'!AC$4="K","0",IF('ชื่อ-คะแนน'!AC$4="A","0","0")))+IF('ชื่อ-คะแนน'!AD$4="P",'ชื่อ-คะแนน'!AD24,IF('ชื่อ-คะแนน'!AD$4="K","0",IF('ชื่อ-คะแนน'!AD$4="A","0","0")))+IF('ชื่อ-คะแนน'!AE$4="P",'ชื่อ-คะแนน'!AE24,IF('ชื่อ-คะแนน'!AE$4="K","0",IF('ชื่อ-คะแนน'!AE$4="A","0","0")))+IF('ชื่อ-คะแนน'!AF$4="P",'ชื่อ-คะแนน'!AF24,IF('ชื่อ-คะแนน'!AF$4="K","0",IF('ชื่อ-คะแนน'!AF$4="A","0","0")))+IF('ชื่อ-คะแนน'!AG$4="P",'ชื่อ-คะแนน'!AG24,IF('ชื่อ-คะแนน'!AG$4="K","0",IF('ชื่อ-คะแนน'!AG$4="A","0","0")))+IF('ชื่อ-คะแนน'!AH$4="P",'ชื่อ-คะแนน'!AH24,IF('ชื่อ-คะแนน'!AH$4="K","0",IF('ชื่อ-คะแนน'!AH$4="A","0","0")))+IF('ชื่อ-คะแนน'!AI$4="P",'ชื่อ-คะแนน'!AI24,IF('ชื่อ-คะแนน'!AI$4="K","0",IF('ชื่อ-คะแนน'!AI$4="A","0","0")))+IF('ชื่อ-คะแนน'!AJ$4="P",'ชื่อ-คะแนน'!AJ24,IF('ชื่อ-คะแนน'!AJ$4="K","0",IF('ชื่อ-คะแนน'!AJ$4="A","0","0")))+IF('ชื่อ-คะแนน'!AK$4="P",'ชื่อ-คะแนน'!AK24,IF('ชื่อ-คะแนน'!AK$4="K","0",IF('ชื่อ-คะแนน'!AK$4="A","0","0"))))</f>
        <v/>
      </c>
      <c r="N26" s="433" t="str">
        <f>IF('ชื่อ-คะแนน'!C24="","",IF('ชื่อ-คะแนน'!AC$4="A",'ชื่อ-คะแนน'!AC24,IF('ชื่อ-คะแนน'!AC$4="P","0",IF('ชื่อ-คะแนน'!AC$4="K","0","0")))+IF('ชื่อ-คะแนน'!AD$4="A",'ชื่อ-คะแนน'!AD24,IF('ชื่อ-คะแนน'!AD$4="P","0",IF('ชื่อ-คะแนน'!AD$4="K","0","0")))+IF('ชื่อ-คะแนน'!AE$4="A",'ชื่อ-คะแนน'!AE24,IF('ชื่อ-คะแนน'!AE$4="P","0",IF('ชื่อ-คะแนน'!AE$4="K","0","0")))+IF('ชื่อ-คะแนน'!AF$4="A",'ชื่อ-คะแนน'!AF24,IF('ชื่อ-คะแนน'!AF$4="P","0",IF('ชื่อ-คะแนน'!AF$4="K","0","0")))+IF('ชื่อ-คะแนน'!AG$4="A",'ชื่อ-คะแนน'!AG24,IF('ชื่อ-คะแนน'!AG$4="P","0",IF('ชื่อ-คะแนน'!AG$4="K","0","0")))+IF('ชื่อ-คะแนน'!AH$4="A",'ชื่อ-คะแนน'!AH24,IF('ชื่อ-คะแนน'!AH$4="P","0",IF('ชื่อ-คะแนน'!AH$4="K","0","0")))+IF('ชื่อ-คะแนน'!AI$4="A",'ชื่อ-คะแนน'!AI24,IF('ชื่อ-คะแนน'!AI$4="P","0",IF('ชื่อ-คะแนน'!AI$4="K","0","0")))+IF('ชื่อ-คะแนน'!AJ$4="A",'ชื่อ-คะแนน'!AJ24,IF('ชื่อ-คะแนน'!AJ$4="P","0",IF('ชื่อ-คะแนน'!AJ$4="K","0","0")))+IF('ชื่อ-คะแนน'!AK$4="A",'ชื่อ-คะแนน'!AK24,IF('ชื่อ-คะแนน'!AK$4="P","0",IF('ชื่อ-คะแนน'!AK$4="K","0","0"))))</f>
        <v/>
      </c>
      <c r="O26" s="434" t="str">
        <f>IF('ชื่อ-คะแนน'!C24="","",IF('ชื่อ-คะแนน'!AN$4="K",'ชื่อ-คะแนน'!AN24,IF('ชื่อ-คะแนน'!AN$4="P","0",IF('ชื่อ-คะแนน'!AN$4="A","0","0")))+IF('ชื่อ-คะแนน'!AO$4="K",'ชื่อ-คะแนน'!AO24,IF('ชื่อ-คะแนน'!AO$4="P","0",IF('ชื่อ-คะแนน'!AO$4="A","0","0")))+IF('ชื่อ-คะแนน'!AP$4="K",'ชื่อ-คะแนน'!AP24,IF('ชื่อ-คะแนน'!AP$4="P","0",IF('ชื่อ-คะแนน'!AP$4="A","0","0")))+IF('ชื่อ-คะแนน'!AQ$4="K",'ชื่อ-คะแนน'!AQ24,IF('ชื่อ-คะแนน'!AQ$4="P","0",IF('ชื่อ-คะแนน'!AQ$4="A","0","0")))+IF('ชื่อ-คะแนน'!AR$4="K",'ชื่อ-คะแนน'!AR24,IF('ชื่อ-คะแนน'!AR$4="P","0",IF('ชื่อ-คะแนน'!AR$4="A","0","0")))+IF('ชื่อ-คะแนน'!AS$4="K",'ชื่อ-คะแนน'!AS24,IF('ชื่อ-คะแนน'!AS$4="P","0",IF('ชื่อ-คะแนน'!AS$4="A","0","0"))))</f>
        <v/>
      </c>
      <c r="P26" s="435" t="str">
        <f>IF('ชื่อ-คะแนน'!C24="","",IF('ชื่อ-คะแนน'!AN$4="P",'ชื่อ-คะแนน'!AN24,IF('ชื่อ-คะแนน'!AN$4="K","0",IF('ชื่อ-คะแนน'!AN$4="A","0","0")))+IF('ชื่อ-คะแนน'!AO$4="P",'ชื่อ-คะแนน'!AO24,IF('ชื่อ-คะแนน'!AO$4="K","0",IF('ชื่อ-คะแนน'!AO$4="A","0","0")))+IF('ชื่อ-คะแนน'!AP$4="P",'ชื่อ-คะแนน'!AP24,IF('ชื่อ-คะแนน'!AP$4="K","0",IF('ชื่อ-คะแนน'!AP$4="A","0","0")))+IF('ชื่อ-คะแนน'!AQ$4="P",'ชื่อ-คะแนน'!AQ24,IF('ชื่อ-คะแนน'!AQ$4="K","0",IF('ชื่อ-คะแนน'!AQ$4="A","0","0")))+IF('ชื่อ-คะแนน'!AR$4="P",'ชื่อ-คะแนน'!AR24,IF('ชื่อ-คะแนน'!AR$4="K","0",IF('ชื่อ-คะแนน'!AR$4="A","0","0")))+IF('ชื่อ-คะแนน'!AS$4="P",'ชื่อ-คะแนน'!AS24,IF('ชื่อ-คะแนน'!AS$4="K","0",IF('ชื่อ-คะแนน'!AS$4="A","0","0"))))</f>
        <v/>
      </c>
      <c r="Q26" s="436" t="str">
        <f>IF('ชื่อ-คะแนน'!C24="","",IF('ชื่อ-คะแนน'!AN$4="A",'ชื่อ-คะแนน'!AN24,IF('ชื่อ-คะแนน'!AN$4="P","0",IF('ชื่อ-คะแนน'!AN$4="K","0","0")))+IF('ชื่อ-คะแนน'!AO$4="A",'ชื่อ-คะแนน'!AO24,IF('ชื่อ-คะแนน'!AO$4="P","0",IF('ชื่อ-คะแนน'!AO$4="K","0","0")))+IF('ชื่อ-คะแนน'!AP$4="A",'ชื่อ-คะแนน'!AP24,IF('ชื่อ-คะแนน'!AP$4="P","0",IF('ชื่อ-คะแนน'!AP$4="K","0","0")))+IF('ชื่อ-คะแนน'!AQ$4="A",'ชื่อ-คะแนน'!AQ24,IF('ชื่อ-คะแนน'!AQ$4="P","0",IF('ชื่อ-คะแนน'!AQ$4="K","0","0")))+IF('ชื่อ-คะแนน'!AR$4="A",'ชื่อ-คะแนน'!AR24,IF('ชื่อ-คะแนน'!AR$4="P","0",IF('ชื่อ-คะแนน'!AR$4="K","0","0")))+IF('ชื่อ-คะแนน'!AS$4="A",'ชื่อ-คะแนน'!AS24,IF('ชื่อ-คะแนน'!AS$4="P","0",IF('ชื่อ-คะแนน'!AS$4="K","0","0"))))</f>
        <v/>
      </c>
      <c r="R26" s="1051" t="str">
        <f>IF('ชื่อ-คะแนน'!C24="","",IF('ชื่อ-คะแนน'!BA$4="K",'ชื่อ-คะแนน'!BA24,IF('ชื่อ-คะแนน'!BA$4="P","0",IF('ชื่อ-คะแนน'!BA$4="A","0","0")))+IF('ชื่อ-คะแนน'!BB$4="K",'ชื่อ-คะแนน'!BB24,IF('ชื่อ-คะแนน'!BB$4="P","0",IF('ชื่อ-คะแนน'!BB$4="A","0","0")))+IF('ชื่อ-คะแนน'!BC$4="K",'ชื่อ-คะแนน'!BC24,IF('ชื่อ-คะแนน'!BC$4="P","0",IF('ชื่อ-คะแนน'!BC$4="A","0","0")))+IF('ชื่อ-คะแนน'!BD$4="K",'ชื่อ-คะแนน'!BD24,IF('ชื่อ-คะแนน'!BD$4="P","0",IF('ชื่อ-คะแนน'!BD$4="A","0","0")))+IF('ชื่อ-คะแนน'!BE$4="K",'ชื่อ-คะแนน'!BE24,IF('ชื่อ-คะแนน'!BE$4="P","0",IF('ชื่อ-คะแนน'!BE$4="A","0","0")))+IF('ชื่อ-คะแนน'!BF$4="K",'ชื่อ-คะแนน'!BF24,IF('ชื่อ-คะแนน'!BF$4="P","0",IF('ชื่อ-คะแนน'!BF$4="A","0","0")))+IF('ชื่อ-คะแนน'!BG$4="K",'ชื่อ-คะแนน'!BG24,IF('ชื่อ-คะแนน'!BG$4="P","0",IF('ชื่อ-คะแนน'!BG$4="A","0","0")))+IF('ชื่อ-คะแนน'!BH$4="K",'ชื่อ-คะแนน'!BH24,IF('ชื่อ-คะแนน'!BH$4="P","0",IF('ชื่อ-คะแนน'!BH$4="A","0","0"))))</f>
        <v/>
      </c>
      <c r="S26" s="1052" t="str">
        <f>IF('ชื่อ-คะแนน'!C24="","",IF('ชื่อ-คะแนน'!BA$4="P",'ชื่อ-คะแนน'!BA24,IF('ชื่อ-คะแนน'!BA$4="K","0",IF('ชื่อ-คะแนน'!BA$4="A","0","0")))+IF('ชื่อ-คะแนน'!BB$4="P",'ชื่อ-คะแนน'!BB24,IF('ชื่อ-คะแนน'!BB$4="K","0",IF('ชื่อ-คะแนน'!BB$4="A","0","0")))+IF('ชื่อ-คะแนน'!BC$4="P",'ชื่อ-คะแนน'!BC24,IF('ชื่อ-คะแนน'!BC$4="K","0",IF('ชื่อ-คะแนน'!BC$4="A","0","0")))+IF('ชื่อ-คะแนน'!BD$4="P",'ชื่อ-คะแนน'!BD24,IF('ชื่อ-คะแนน'!BD$4="K","0",IF('ชื่อ-คะแนน'!BD$4="A","0","0")))+IF('ชื่อ-คะแนน'!BE$4="P",'ชื่อ-คะแนน'!BE24,IF('ชื่อ-คะแนน'!BE$4="K","0",IF('ชื่อ-คะแนน'!BE$4="A","0","0")))+IF('ชื่อ-คะแนน'!BF$4="P",'ชื่อ-คะแนน'!BF24,IF('ชื่อ-คะแนน'!BF$4="K","0",IF('ชื่อ-คะแนน'!BF$4="A","0","0")))+IF('ชื่อ-คะแนน'!BG$4="P",'ชื่อ-คะแนน'!BG24,IF('ชื่อ-คะแนน'!BG$4="K","0",IF('ชื่อ-คะแนน'!BG$4="A","0","0")))+IF('ชื่อ-คะแนน'!BH$4="P",'ชื่อ-คะแนน'!BH24,IF('ชื่อ-คะแนน'!BH$4="K","0",IF('ชื่อ-คะแนน'!BH$4="A","0","0"))))</f>
        <v/>
      </c>
      <c r="T26" s="1070" t="str">
        <f>IF('ชื่อ-คะแนน'!C24="","",IF('ชื่อ-คะแนน'!BA$4="A",'ชื่อ-คะแนน'!BA24,IF('ชื่อ-คะแนน'!BA$4="P","0",IF('ชื่อ-คะแนน'!BA$4="K","0","0")))+IF('ชื่อ-คะแนน'!BB$4="A",'ชื่อ-คะแนน'!BB24,IF('ชื่อ-คะแนน'!BB$4="P","0",IF('ชื่อ-คะแนน'!BB$4="K","0","0")))+IF('ชื่อ-คะแนน'!BC$4="A",'ชื่อ-คะแนน'!BC24,IF('ชื่อ-คะแนน'!BC$4="P","0",IF('ชื่อ-คะแนน'!BC$4="K","0","0")))+IF('ชื่อ-คะแนน'!BD$4="A",'ชื่อ-คะแนน'!BD24,IF('ชื่อ-คะแนน'!BD$4="P","0",IF('ชื่อ-คะแนน'!BD$4="K","0","0")))+IF('ชื่อ-คะแนน'!BE$4="A",'ชื่อ-คะแนน'!BE24,IF('ชื่อ-คะแนน'!BE$4="P","0",IF('ชื่อ-คะแนน'!BE$4="K","0","0")))+IF('ชื่อ-คะแนน'!BF$4="A",'ชื่อ-คะแนน'!BF24,IF('ชื่อ-คะแนน'!BF$4="P","0",IF('ชื่อ-คะแนน'!BF$4="K","0","0")))+IF('ชื่อ-คะแนน'!BG$4="A",'ชื่อ-คะแนน'!BG24,IF('ชื่อ-คะแนน'!BG$4="P","0",IF('ชื่อ-คะแนน'!BG$4="K","0","0")))+IF('ชื่อ-คะแนน'!BH$4="A",'ชื่อ-คะแนน'!BH24,IF('ชื่อ-คะแนน'!BH$4="P","0",IF('ชื่อ-คะแนน'!BH$4="K","0","0"))))</f>
        <v/>
      </c>
      <c r="U26" s="1053" t="str">
        <f>IF('ชื่อ-คะแนน'!C24="","",IF('ชื่อ-คะแนน'!BK$4="K",'ชื่อ-คะแนน'!BK24,IF('ชื่อ-คะแนน'!BK$4="P","0",IF('ชื่อ-คะแนน'!BK$4="A","0","0")))+IF('ชื่อ-คะแนน'!BL$4="K",'ชื่อ-คะแนน'!BL24,IF('ชื่อ-คะแนน'!BL$4="P","0",IF('ชื่อ-คะแนน'!BL$4="A","0","0")))+IF('ชื่อ-คะแนน'!BM$4="K",'ชื่อ-คะแนน'!BM24,IF('ชื่อ-คะแนน'!BM$4="P","0",IF('ชื่อ-คะแนน'!BM$4="A","0","0")))+IF('ชื่อ-คะแนน'!BN$4="K",'ชื่อ-คะแนน'!BN24,IF('ชื่อ-คะแนน'!BN$4="P","0",IF('ชื่อ-คะแนน'!BN$4="A","0","0")))+IF('ชื่อ-คะแนน'!BO$4="K",'ชื่อ-คะแนน'!BO24,IF('ชื่อ-คะแนน'!BO$4="P","0",IF('ชื่อ-คะแนน'!BO$4="A","0","0")))+IF('ชื่อ-คะแนน'!BP$4="K",'ชื่อ-คะแนน'!BP24,IF('ชื่อ-คะแนน'!BP$4="P","0",IF('ชื่อ-คะแนน'!BP$4="A","0","0"))))</f>
        <v/>
      </c>
      <c r="V26" s="1054" t="str">
        <f>IF('ชื่อ-คะแนน'!C24="","",IF('ชื่อ-คะแนน'!BK$4="P",'ชื่อ-คะแนน'!BK24,IF('ชื่อ-คะแนน'!BK$4="K","0",IF('ชื่อ-คะแนน'!BK$4="A","0","0")))+IF('ชื่อ-คะแนน'!BL$4="P",'ชื่อ-คะแนน'!BL24,IF('ชื่อ-คะแนน'!BL$4="K","0",IF('ชื่อ-คะแนน'!BL$4="A","0","0")))+IF('ชื่อ-คะแนน'!BM$4="P",'ชื่อ-คะแนน'!BM24,IF('ชื่อ-คะแนน'!BM$4="K","0",IF('ชื่อ-คะแนน'!BM$4="A","0","0")))+IF('ชื่อ-คะแนน'!BN$4="P",'ชื่อ-คะแนน'!BN24,IF('ชื่อ-คะแนน'!BN$4="K","0",IF('ชื่อ-คะแนน'!BN$4="A","0","0")))+IF('ชื่อ-คะแนน'!BO$4="P",'ชื่อ-คะแนน'!BO24,IF('ชื่อ-คะแนน'!BO$4="K","0",IF('ชื่อ-คะแนน'!BO$4="A","0","0")))+IF('ชื่อ-คะแนน'!BP$4="P",'ชื่อ-คะแนน'!BP24,IF('ชื่อ-คะแนน'!BP$4="K","0",IF('ชื่อ-คะแนน'!BP$4="A","0","0"))))</f>
        <v/>
      </c>
      <c r="W26" s="1055" t="str">
        <f>IF('ชื่อ-คะแนน'!C24="","",IF('ชื่อ-คะแนน'!BK$4="A",'ชื่อ-คะแนน'!BK24,IF('ชื่อ-คะแนน'!BK$4="P","0",IF('ชื่อ-คะแนน'!BK$4="K","0","0")))+IF('ชื่อ-คะแนน'!BL$4="A",'ชื่อ-คะแนน'!BL24,IF('ชื่อ-คะแนน'!BL$4="P","0",IF('ชื่อ-คะแนน'!BL$4="K","0","0")))+IF('ชื่อ-คะแนน'!BM$4="A",'ชื่อ-คะแนน'!BM24,IF('ชื่อ-คะแนน'!BM$4="P","0",IF('ชื่อ-คะแนน'!BM$4="K","0","0")))+IF('ชื่อ-คะแนน'!BN$4="A",'ชื่อ-คะแนน'!BN24,IF('ชื่อ-คะแนน'!BN$4="P","0",IF('ชื่อ-คะแนน'!BN$4="K","0","0")))+IF('ชื่อ-คะแนน'!BO$4="A",'ชื่อ-คะแนน'!BO24,IF('ชื่อ-คะแนน'!BO$4="P","0",IF('ชื่อ-คะแนน'!BO$4="K","0","0")))+IF('ชื่อ-คะแนน'!BP$4="A",'ชื่อ-คะแนน'!BP24,IF('ชื่อ-คะแนน'!BP$4="P","0",IF('ชื่อ-คะแนน'!BP$4="K","0","0"))))</f>
        <v/>
      </c>
      <c r="X26" s="1051" t="str">
        <f>IF('ชื่อ-คะแนน'!C24="","",IF('ชื่อ-คะแนน'!BU$4="K",'ชื่อ-คะแนน'!BU24,IF('ชื่อ-คะแนน'!BU$4="P","0",IF('ชื่อ-คะแนน'!BU$4="A","0","0")))+IF('ชื่อ-คะแนน'!BV$4="K",'ชื่อ-คะแนน'!BV24,IF('ชื่อ-คะแนน'!BV$4="P","0",IF('ชื่อ-คะแนน'!BV$4="A","0","0")))+IF('ชื่อ-คะแนน'!BW$4="K",'ชื่อ-คะแนน'!BW24,IF('ชื่อ-คะแนน'!BW$4="P","0",IF('ชื่อ-คะแนน'!BW$4="A","0","0")))+IF('ชื่อ-คะแนน'!BX$4="K",'ชื่อ-คะแนน'!BX24,IF('ชื่อ-คะแนน'!BX$4="P","0",IF('ชื่อ-คะแนน'!BX$4="A","0","0")))+IF('ชื่อ-คะแนน'!BY$4="K",'ชื่อ-คะแนน'!BY24,IF('ชื่อ-คะแนน'!BY$4="P","0",IF('ชื่อ-คะแนน'!BY$4="A","0","0")))+IF('ชื่อ-คะแนน'!BZ$4="K",'ชื่อ-คะแนน'!BZ24,IF('ชื่อ-คะแนน'!BZ$4="P","0",IF('ชื่อ-คะแนน'!BZ$4="A","0","0")))+IF('ชื่อ-คะแนน'!CA$4="K",'ชื่อ-คะแนน'!CA24,IF('ชื่อ-คะแนน'!CA$4="P","0",IF('ชื่อ-คะแนน'!CA$4="A","0","0")))+IF('ชื่อ-คะแนน'!CB$4="K",'ชื่อ-คะแนน'!CB24,IF('ชื่อ-คะแนน'!CB$4="P","0",IF('ชื่อ-คะแนน'!CB$4="A","0","0"))))</f>
        <v/>
      </c>
      <c r="Y26" s="1052" t="str">
        <f>IF('ชื่อ-คะแนน'!C24="","",IF('ชื่อ-คะแนน'!BU$4="P",'ชื่อ-คะแนน'!BU24,IF('ชื่อ-คะแนน'!BU$4="K","0",IF('ชื่อ-คะแนน'!BU$4="A","0","0")))+IF('ชื่อ-คะแนน'!BV$4="P",'ชื่อ-คะแนน'!BV24,IF('ชื่อ-คะแนน'!BV$4="K","0",IF('ชื่อ-คะแนน'!BV$4="A","0","0")))+IF('ชื่อ-คะแนน'!BW$4="P",'ชื่อ-คะแนน'!BW24,IF('ชื่อ-คะแนน'!BW$4="K","0",IF('ชื่อ-คะแนน'!BW$4="A","0","0")))+IF('ชื่อ-คะแนน'!BX$4="P",'ชื่อ-คะแนน'!BX24,IF('ชื่อ-คะแนน'!BX$4="K","0",IF('ชื่อ-คะแนน'!BX$4="A","0","0")))+IF('ชื่อ-คะแนน'!BY$4="P",'ชื่อ-คะแนน'!BY24,IF('ชื่อ-คะแนน'!BY$4="K","0",IF('ชื่อ-คะแนน'!BY$4="A","0","0")))+IF('ชื่อ-คะแนน'!BZ$4="P",'ชื่อ-คะแนน'!BZ24,IF('ชื่อ-คะแนน'!BZ$4="K","0",IF('ชื่อ-คะแนน'!BZ$4="A","0","0")))+IF('ชื่อ-คะแนน'!CA$4="P",'ชื่อ-คะแนน'!CA24,IF('ชื่อ-คะแนน'!CA$4="K","0",IF('ชื่อ-คะแนน'!CA$4="A","0","0")))+IF('ชื่อ-คะแนน'!CB$4="P",'ชื่อ-คะแนน'!CB24,IF('ชื่อ-คะแนน'!CB$4="K","0",IF('ชื่อ-คะแนน'!CB$4="A","0","0"))))</f>
        <v/>
      </c>
      <c r="Z26" s="1070" t="str">
        <f>IF('ชื่อ-คะแนน'!C24="","",IF('ชื่อ-คะแนน'!BU$4="A",'ชื่อ-คะแนน'!BU24,IF('ชื่อ-คะแนน'!BU$4="P","0",IF('ชื่อ-คะแนน'!BU$4="K","0","0")))+IF('ชื่อ-คะแนน'!BV$4="A",'ชื่อ-คะแนน'!BV24,IF('ชื่อ-คะแนน'!BV$4="P","0",IF('ชื่อ-คะแนน'!BV$4="K","0","0")))+IF('ชื่อ-คะแนน'!BW$4="A",'ชื่อ-คะแนน'!BW24,IF('ชื่อ-คะแนน'!BW$4="P","0",IF('ชื่อ-คะแนน'!BW$4="K","0","0")))+IF('ชื่อ-คะแนน'!BX$4="A",'ชื่อ-คะแนน'!BX24,IF('ชื่อ-คะแนน'!BX$4="P","0",IF('ชื่อ-คะแนน'!BX$4="K","0","0")))+IF('ชื่อ-คะแนน'!BY$4="A",'ชื่อ-คะแนน'!BY24,IF('ชื่อ-คะแนน'!BY$4="P","0",IF('ชื่อ-คะแนน'!BY$4="K","0","0")))+IF('ชื่อ-คะแนน'!BZ$4="A",'ชื่อ-คะแนน'!BZ24,IF('ชื่อ-คะแนน'!BZ$4="P","0",IF('ชื่อ-คะแนน'!BZ$4="K","0","0")))+IF('ชื่อ-คะแนน'!CA$4="A",'ชื่อ-คะแนน'!CA24,IF('ชื่อ-คะแนน'!CA$4="P","0",IF('ชื่อ-คะแนน'!CA$4="K","0","0")))+IF('ชื่อ-คะแนน'!CB$4="A",'ชื่อ-คะแนน'!CB24,IF('ชื่อ-คะแนน'!CB$4="P","0",IF('ชื่อ-คะแนน'!CB$4="K","0","0"))))</f>
        <v/>
      </c>
      <c r="AA26" s="1053">
        <f>IF('ชื่อ-คะแนน'!CF$4="K",'ชื่อ-คะแนน'!CF24,IF('ชื่อ-คะแนน'!CF$4="P","0",IF('ชื่อ-คะแนน'!CF$4="A","0","0")))+IF('ชื่อ-คะแนน'!CG$4="K",'ชื่อ-คะแนน'!CG24,IF('ชื่อ-คะแนน'!CG$4="P","0",IF('ชื่อ-คะแนน'!CG$4="A","0","0")))+IF('ชื่อ-คะแนน'!CH$4="K",'ชื่อ-คะแนน'!CH24,IF('ชื่อ-คะแนน'!CH$4="P","0",IF('ชื่อ-คะแนน'!CH$4="A","0","0")))</f>
        <v>0</v>
      </c>
      <c r="AB26" s="1054">
        <f>IF('ชื่อ-คะแนน'!CF$4="P",'ชื่อ-คะแนน'!CF24,IF('ชื่อ-คะแนน'!CF$4="K","0",IF('ชื่อ-คะแนน'!CF$4="A","0","0")))+IF('ชื่อ-คะแนน'!CG$4="P",'ชื่อ-คะแนน'!CG24,IF('ชื่อ-คะแนน'!CG$4="K","0",IF('ชื่อ-คะแนน'!CG$4="A","0","0")))+IF('ชื่อ-คะแนน'!CH$4="P",'ชื่อ-คะแนน'!CH24,IF('ชื่อ-คะแนน'!CH$4="K","0",IF('ชื่อ-คะแนน'!CH$4="A","0","0")))</f>
        <v>0</v>
      </c>
      <c r="AC26" s="1055">
        <f>IF('ชื่อ-คะแนน'!CF$4="A",'ชื่อ-คะแนน'!CF24,IF('ชื่อ-คะแนน'!CF$4="P","0",IF('ชื่อ-คะแนน'!CF$4="K","0","0")))+IF('ชื่อ-คะแนน'!CG$4="A",'ชื่อ-คะแนน'!CG24,IF('ชื่อ-คะแนน'!CG$4="P","0",IF('ชื่อ-คะแนน'!CG$4="K","0","0")))+IF('ชื่อ-คะแนน'!CH$4="A",'ชื่อ-คะแนน'!CH24,IF('ชื่อ-คะแนน'!CH$4="P","0",IF('ชื่อ-คะแนน'!CH$4="K","0","0")))</f>
        <v>0</v>
      </c>
      <c r="AD26" s="1071" t="str">
        <f>IF('ชื่อ-คะแนน'!C24="","",IF(E26="พัก","--",IF(E26="ออก","--",IF(E26="ย้าย","--",(F26+I26+L26+O26+R26+U26+X26+AA26)/2))))</f>
        <v/>
      </c>
      <c r="AE26" s="1056" t="str">
        <f>IF('ชื่อ-คะแนน'!C24="","",IF(E26="พัก","--",IF(E26="ออก","--",IF(E26="ย้าย","--",(G26+J26+M26+P26+S26+V26+Y26+AB26)/2))))</f>
        <v/>
      </c>
      <c r="AF26" s="1057" t="str">
        <f>IF('ชื่อ-คะแนน'!C24="","",IF(E26="พัก","--",IF(E26="ออก","--",IF(E26="ย้าย","--",(H26+K26+N26+Q26+T26+W26+Z26+AC26)/2))))</f>
        <v/>
      </c>
      <c r="AG26" s="305"/>
    </row>
    <row r="27" spans="1:33" s="5" customFormat="1" ht="18" customHeight="1" thickBot="1" x14ac:dyDescent="0.55000000000000004">
      <c r="A27" s="281"/>
      <c r="B27" s="246" t="str">
        <f>'ชื่อ-คะแนน'!A25</f>
        <v/>
      </c>
      <c r="C27" s="429">
        <f>'ชื่อ-คะแนน'!B25</f>
        <v>0</v>
      </c>
      <c r="D27" s="336" t="str">
        <f>'ชื่อ-คะแนน'!DB25</f>
        <v/>
      </c>
      <c r="E27" s="437" t="str">
        <f>'ชื่อ-คะแนน'!D25</f>
        <v/>
      </c>
      <c r="F27" s="438" t="str">
        <f>IF('ชื่อ-คะแนน'!C25="","",IF('ชื่อ-คะแนน'!H$4="K",'ชื่อ-คะแนน'!H25,IF('ชื่อ-คะแนน'!H$4="P","0",IF('ชื่อ-คะแนน'!H$4="A","0","0")))+IF('ชื่อ-คะแนน'!I$4="K",'ชื่อ-คะแนน'!I25,IF('ชื่อ-คะแนน'!I$4="P","0",IF('ชื่อ-คะแนน'!I$4="A","0","0")))+IF('ชื่อ-คะแนน'!J$4="K",'ชื่อ-คะแนน'!J25,IF('ชื่อ-คะแนน'!J$4="P","0",IF('ชื่อ-คะแนน'!J$4="A","0","0")))+IF('ชื่อ-คะแนน'!K$4="K",'ชื่อ-คะแนน'!K25,IF('ชื่อ-คะแนน'!K$4="P","0",IF('ชื่อ-คะแนน'!K$4="A","0","0")))+IF('ชื่อ-คะแนน'!L$4="K",'ชื่อ-คะแนน'!L25,IF('ชื่อ-คะแนน'!L$4="P","0",IF('ชื่อ-คะแนน'!L$4="A","0","0")))+IF('ชื่อ-คะแนน'!M$4="K",'ชื่อ-คะแนน'!M25,IF('ชื่อ-คะแนน'!M$4="P","0",IF('ชื่อ-คะแนน'!M$4="A","0","0")))+IF('ชื่อ-คะแนน'!N$4="K",'ชื่อ-คะแนน'!N25,IF('ชื่อ-คะแนน'!N$4="P","0",IF('ชื่อ-คะแนน'!N$4="A","0","0")))+IF('ชื่อ-คะแนน'!O$4="K",'ชื่อ-คะแนน'!O25,IF('ชื่อ-คะแนน'!O$4="P","0",IF('ชื่อ-คะแนน'!O$4="A","0","0")))+IF('ชื่อ-คะแนน'!P$4="K",'ชื่อ-คะแนน'!P25,IF('ชื่อ-คะแนน'!P$4="P","0",IF('ชื่อ-คะแนน'!P$4="A","0","0"))))</f>
        <v/>
      </c>
      <c r="G27" s="439" t="str">
        <f>IF('ชื่อ-คะแนน'!C25="","",IF('ชื่อ-คะแนน'!H$4="P",'ชื่อ-คะแนน'!H25,IF('ชื่อ-คะแนน'!H$4="K","0",IF('ชื่อ-คะแนน'!H$4="A","0","0")))+IF('ชื่อ-คะแนน'!I$4="P",'ชื่อ-คะแนน'!I25,IF('ชื่อ-คะแนน'!I$4="K","0",IF('ชื่อ-คะแนน'!I$4="A","0","0")))+IF('ชื่อ-คะแนน'!J$4="P",'ชื่อ-คะแนน'!J25,IF('ชื่อ-คะแนน'!J$4="K","0",IF('ชื่อ-คะแนน'!J$4="A","0","0")))+IF('ชื่อ-คะแนน'!K$4="P",'ชื่อ-คะแนน'!K25,IF('ชื่อ-คะแนน'!K$4="K","0",IF('ชื่อ-คะแนน'!K$4="A","0","0")))+IF('ชื่อ-คะแนน'!L$4="P",'ชื่อ-คะแนน'!L25,IF('ชื่อ-คะแนน'!L$4="K","0",IF('ชื่อ-คะแนน'!L$4="A","0","0")))+IF('ชื่อ-คะแนน'!M$4="P",'ชื่อ-คะแนน'!M25,IF('ชื่อ-คะแนน'!M$4="K","0",IF('ชื่อ-คะแนน'!M$4="A","0","0")))+IF('ชื่อ-คะแนน'!N$4="P",'ชื่อ-คะแนน'!N25,IF('ชื่อ-คะแนน'!N$4="K","0",IF('ชื่อ-คะแนน'!N$4="A","0","0")))+IF('ชื่อ-คะแนน'!O$4="P",'ชื่อ-คะแนน'!O25,IF('ชื่อ-คะแนน'!O$4="K","0",IF('ชื่อ-คะแนน'!O$4="A","0","0")))+IF('ชื่อ-คะแนน'!P$4="P",'ชื่อ-คะแนน'!P25,IF('ชื่อ-คะแนน'!P$4="K","0",IF('ชื่อ-คะแนน'!P$4="A","0","0"))))</f>
        <v/>
      </c>
      <c r="H27" s="440" t="str">
        <f>IF('ชื่อ-คะแนน'!C25="","",IF('ชื่อ-คะแนน'!H$4="A",'ชื่อ-คะแนน'!H25,IF('ชื่อ-คะแนน'!H$4="P","0",IF('ชื่อ-คะแนน'!H$4="K","0","0")))+IF('ชื่อ-คะแนน'!I$4="A",'ชื่อ-คะแนน'!I25,IF('ชื่อ-คะแนน'!I$4="P","0",IF('ชื่อ-คะแนน'!I$4="K","0","0")))+IF('ชื่อ-คะแนน'!J$4="A",'ชื่อ-คะแนน'!J25,IF('ชื่อ-คะแนน'!J$4="P","0",IF('ชื่อ-คะแนน'!J$4="K","0","0")))+IF('ชื่อ-คะแนน'!K$4="A",'ชื่อ-คะแนน'!K25,IF('ชื่อ-คะแนน'!K$4="P","0",IF('ชื่อ-คะแนน'!K$4="K","0","0")))+IF('ชื่อ-คะแนน'!L$4="A",'ชื่อ-คะแนน'!L25,IF('ชื่อ-คะแนน'!L$4="P","0",IF('ชื่อ-คะแนน'!L$4="K","0","0")))+IF('ชื่อ-คะแนน'!M$4="A",'ชื่อ-คะแนน'!M25,IF('ชื่อ-คะแนน'!M$4="P","0",IF('ชื่อ-คะแนน'!M$4="K","0","0")))+IF('ชื่อ-คะแนน'!N$4="A",'ชื่อ-คะแนน'!N25,IF('ชื่อ-คะแนน'!N$4="P","0",IF('ชื่อ-คะแนน'!N$4="K","0","0")))+IF('ชื่อ-คะแนน'!O$4="A",'ชื่อ-คะแนน'!O25,IF('ชื่อ-คะแนน'!O$4="P","0",IF('ชื่อ-คะแนน'!O$4="K","0","0")))+IF('ชื่อ-คะแนน'!P$4="A",'ชื่อ-คะแนน'!P25,IF('ชื่อ-คะแนน'!P$4="P","0",IF('ชื่อ-คะแนน'!P$4="K","0","0"))))</f>
        <v/>
      </c>
      <c r="I27" s="441" t="str">
        <f>IF('ชื่อ-คะแนน'!C25="","",IF('ชื่อ-คะแนน'!S$4="K",'ชื่อ-คะแนน'!S25,IF('ชื่อ-คะแนน'!S$4="P","0",IF('ชื่อ-คะแนน'!S$4="A","0","0")))+IF('ชื่อ-คะแนน'!T$4="K",'ชื่อ-คะแนน'!T25,IF('ชื่อ-คะแนน'!T$4="P","0",IF('ชื่อ-คะแนน'!T$4="A","0","0")))+IF('ชื่อ-คะแนน'!U$4="K",'ชื่อ-คะแนน'!U25,IF('ชื่อ-คะแนน'!U$4="P","0",IF('ชื่อ-คะแนน'!U$4="A","0","0")))+IF('ชื่อ-คะแนน'!V$4="K",'ชื่อ-คะแนน'!V25,IF('ชื่อ-คะแนน'!V$4="P","0",IF('ชื่อ-คะแนน'!V$4="A","0","0")))+IF('ชื่อ-คะแนน'!W$4="K",'ชื่อ-คะแนน'!W25,IF('ชื่อ-คะแนน'!W$4="P","0",IF('ชื่อ-คะแนน'!W$4="A","0","0")))+IF('ชื่อ-คะแนน'!X$4="K",'ชื่อ-คะแนน'!X25,IF('ชื่อ-คะแนน'!X$4="P","0",IF('ชื่อ-คะแนน'!X$4="A","0","0"))))</f>
        <v/>
      </c>
      <c r="J27" s="442" t="str">
        <f>IF('ชื่อ-คะแนน'!C25="","",IF('ชื่อ-คะแนน'!S$4="P",'ชื่อ-คะแนน'!S25,IF('ชื่อ-คะแนน'!S$4="K","0",IF('ชื่อ-คะแนน'!S$4="A","0","0")))+IF('ชื่อ-คะแนน'!T$4="P",'ชื่อ-คะแนน'!T25,IF('ชื่อ-คะแนน'!T$4="K","0",IF('ชื่อ-คะแนน'!T$4="A","0","0")))+IF('ชื่อ-คะแนน'!U$4="P",'ชื่อ-คะแนน'!U25,IF('ชื่อ-คะแนน'!U$4="K","0",IF('ชื่อ-คะแนน'!U$4="A","0","0")))+IF('ชื่อ-คะแนน'!V$4="P",'ชื่อ-คะแนน'!V25,IF('ชื่อ-คะแนน'!V$4="K","0",IF('ชื่อ-คะแนน'!V$4="A","0","0")))+IF('ชื่อ-คะแนน'!W$4="P",'ชื่อ-คะแนน'!W25,IF('ชื่อ-คะแนน'!W$4="K","0",IF('ชื่อ-คะแนน'!W$4="A","0","0")))+IF('ชื่อ-คะแนน'!X$4="P",'ชื่อ-คะแนน'!X25,IF('ชื่อ-คะแนน'!X$4="K","0",IF('ชื่อ-คะแนน'!X$4="A","0","0"))))</f>
        <v/>
      </c>
      <c r="K27" s="443" t="str">
        <f>IF('ชื่อ-คะแนน'!C25="","",IF('ชื่อ-คะแนน'!S$4="A",'ชื่อ-คะแนน'!S25,IF('ชื่อ-คะแนน'!S$4="P","0",IF('ชื่อ-คะแนน'!S$4="K","0","0")))+IF('ชื่อ-คะแนน'!T$4="A",'ชื่อ-คะแนน'!T25,IF('ชื่อ-คะแนน'!T$4="P","0",IF('ชื่อ-คะแนน'!T$4="K","0","0")))+IF('ชื่อ-คะแนน'!U$4="A",'ชื่อ-คะแนน'!U25,IF('ชื่อ-คะแนน'!U$4="P","0",IF('ชื่อ-คะแนน'!U$4="K","0","0")))+IF('ชื่อ-คะแนน'!V$4="A",'ชื่อ-คะแนน'!V25,IF('ชื่อ-คะแนน'!V$4="P","0",IF('ชื่อ-คะแนน'!V$4="K","0","0")))+IF('ชื่อ-คะแนน'!W$4="A",'ชื่อ-คะแนน'!W25,IF('ชื่อ-คะแนน'!W$4="P","0",IF('ชื่อ-คะแนน'!W$4="K","0","0")))+IF('ชื่อ-คะแนน'!X$4="A",'ชื่อ-คะแนน'!X25,IF('ชื่อ-คะแนน'!X$4="P","0",IF('ชื่อ-คะแนน'!X$4="K","0","0"))))</f>
        <v/>
      </c>
      <c r="L27" s="438" t="str">
        <f>IF('ชื่อ-คะแนน'!C25="","",IF('ชื่อ-คะแนน'!AC$4="K",'ชื่อ-คะแนน'!AC25,IF('ชื่อ-คะแนน'!AC$4="P","0",IF('ชื่อ-คะแนน'!AC$4="A","0","0")))+IF('ชื่อ-คะแนน'!AD$4="K",'ชื่อ-คะแนน'!AD25,IF('ชื่อ-คะแนน'!AD$4="P","0",IF('ชื่อ-คะแนน'!AD$4="A","0","0")))+IF('ชื่อ-คะแนน'!AE$4="K",'ชื่อ-คะแนน'!AE25,IF('ชื่อ-คะแนน'!AE$4="P","0",IF('ชื่อ-คะแนน'!AE$4="A","0","0")))+IF('ชื่อ-คะแนน'!AF$4="K",'ชื่อ-คะแนน'!AF25,IF('ชื่อ-คะแนน'!AF$4="P","0",IF('ชื่อ-คะแนน'!AF$4="A","0","0")))+IF('ชื่อ-คะแนน'!AG$4="K",'ชื่อ-คะแนน'!AG25,IF('ชื่อ-คะแนน'!AG$4="P","0",IF('ชื่อ-คะแนน'!AG$4="A","0","0")))+IF('ชื่อ-คะแนน'!AH$4="K",'ชื่อ-คะแนน'!AH25,IF('ชื่อ-คะแนน'!AH$4="P","0",IF('ชื่อ-คะแนน'!AH$4="A","0","0")))+IF('ชื่อ-คะแนน'!AI$4="K",'ชื่อ-คะแนน'!AI25,IF('ชื่อ-คะแนน'!AI$4="P","0",IF('ชื่อ-คะแนน'!AI$4="A","0","0")))+IF('ชื่อ-คะแนน'!AJ$4="K",'ชื่อ-คะแนน'!AJ25,IF('ชื่อ-คะแนน'!AJ$4="P","0",IF('ชื่อ-คะแนน'!AJ$4="A","0","0")))+IF('ชื่อ-คะแนน'!AK$4="K",'ชื่อ-คะแนน'!AK25,IF('ชื่อ-คะแนน'!AK$4="P","0",IF('ชื่อ-คะแนน'!AK$4="A","0","0"))))</f>
        <v/>
      </c>
      <c r="M27" s="439" t="str">
        <f>IF('ชื่อ-คะแนน'!C25="","",IF('ชื่อ-คะแนน'!AC$4="P",'ชื่อ-คะแนน'!AC25,IF('ชื่อ-คะแนน'!AC$4="K","0",IF('ชื่อ-คะแนน'!AC$4="A","0","0")))+IF('ชื่อ-คะแนน'!AD$4="P",'ชื่อ-คะแนน'!AD25,IF('ชื่อ-คะแนน'!AD$4="K","0",IF('ชื่อ-คะแนน'!AD$4="A","0","0")))+IF('ชื่อ-คะแนน'!AE$4="P",'ชื่อ-คะแนน'!AE25,IF('ชื่อ-คะแนน'!AE$4="K","0",IF('ชื่อ-คะแนน'!AE$4="A","0","0")))+IF('ชื่อ-คะแนน'!AF$4="P",'ชื่อ-คะแนน'!AF25,IF('ชื่อ-คะแนน'!AF$4="K","0",IF('ชื่อ-คะแนน'!AF$4="A","0","0")))+IF('ชื่อ-คะแนน'!AG$4="P",'ชื่อ-คะแนน'!AG25,IF('ชื่อ-คะแนน'!AG$4="K","0",IF('ชื่อ-คะแนน'!AG$4="A","0","0")))+IF('ชื่อ-คะแนน'!AH$4="P",'ชื่อ-คะแนน'!AH25,IF('ชื่อ-คะแนน'!AH$4="K","0",IF('ชื่อ-คะแนน'!AH$4="A","0","0")))+IF('ชื่อ-คะแนน'!AI$4="P",'ชื่อ-คะแนน'!AI25,IF('ชื่อ-คะแนน'!AI$4="K","0",IF('ชื่อ-คะแนน'!AI$4="A","0","0")))+IF('ชื่อ-คะแนน'!AJ$4="P",'ชื่อ-คะแนน'!AJ25,IF('ชื่อ-คะแนน'!AJ$4="K","0",IF('ชื่อ-คะแนน'!AJ$4="A","0","0")))+IF('ชื่อ-คะแนน'!AK$4="P",'ชื่อ-คะแนน'!AK25,IF('ชื่อ-คะแนน'!AK$4="K","0",IF('ชื่อ-คะแนน'!AK$4="A","0","0"))))</f>
        <v/>
      </c>
      <c r="N27" s="440" t="str">
        <f>IF('ชื่อ-คะแนน'!C25="","",IF('ชื่อ-คะแนน'!AC$4="A",'ชื่อ-คะแนน'!AC25,IF('ชื่อ-คะแนน'!AC$4="P","0",IF('ชื่อ-คะแนน'!AC$4="K","0","0")))+IF('ชื่อ-คะแนน'!AD$4="A",'ชื่อ-คะแนน'!AD25,IF('ชื่อ-คะแนน'!AD$4="P","0",IF('ชื่อ-คะแนน'!AD$4="K","0","0")))+IF('ชื่อ-คะแนน'!AE$4="A",'ชื่อ-คะแนน'!AE25,IF('ชื่อ-คะแนน'!AE$4="P","0",IF('ชื่อ-คะแนน'!AE$4="K","0","0")))+IF('ชื่อ-คะแนน'!AF$4="A",'ชื่อ-คะแนน'!AF25,IF('ชื่อ-คะแนน'!AF$4="P","0",IF('ชื่อ-คะแนน'!AF$4="K","0","0")))+IF('ชื่อ-คะแนน'!AG$4="A",'ชื่อ-คะแนน'!AG25,IF('ชื่อ-คะแนน'!AG$4="P","0",IF('ชื่อ-คะแนน'!AG$4="K","0","0")))+IF('ชื่อ-คะแนน'!AH$4="A",'ชื่อ-คะแนน'!AH25,IF('ชื่อ-คะแนน'!AH$4="P","0",IF('ชื่อ-คะแนน'!AH$4="K","0","0")))+IF('ชื่อ-คะแนน'!AI$4="A",'ชื่อ-คะแนน'!AI25,IF('ชื่อ-คะแนน'!AI$4="P","0",IF('ชื่อ-คะแนน'!AI$4="K","0","0")))+IF('ชื่อ-คะแนน'!AJ$4="A",'ชื่อ-คะแนน'!AJ25,IF('ชื่อ-คะแนน'!AJ$4="P","0",IF('ชื่อ-คะแนน'!AJ$4="K","0","0")))+IF('ชื่อ-คะแนน'!AK$4="A",'ชื่อ-คะแนน'!AK25,IF('ชื่อ-คะแนน'!AK$4="P","0",IF('ชื่อ-คะแนน'!AK$4="K","0","0"))))</f>
        <v/>
      </c>
      <c r="O27" s="441" t="str">
        <f>IF('ชื่อ-คะแนน'!C25="","",IF('ชื่อ-คะแนน'!AN$4="K",'ชื่อ-คะแนน'!AN25,IF('ชื่อ-คะแนน'!AN$4="P","0",IF('ชื่อ-คะแนน'!AN$4="A","0","0")))+IF('ชื่อ-คะแนน'!AO$4="K",'ชื่อ-คะแนน'!AO25,IF('ชื่อ-คะแนน'!AO$4="P","0",IF('ชื่อ-คะแนน'!AO$4="A","0","0")))+IF('ชื่อ-คะแนน'!AP$4="K",'ชื่อ-คะแนน'!AP25,IF('ชื่อ-คะแนน'!AP$4="P","0",IF('ชื่อ-คะแนน'!AP$4="A","0","0")))+IF('ชื่อ-คะแนน'!AQ$4="K",'ชื่อ-คะแนน'!AQ25,IF('ชื่อ-คะแนน'!AQ$4="P","0",IF('ชื่อ-คะแนน'!AQ$4="A","0","0")))+IF('ชื่อ-คะแนน'!AR$4="K",'ชื่อ-คะแนน'!AR25,IF('ชื่อ-คะแนน'!AR$4="P","0",IF('ชื่อ-คะแนน'!AR$4="A","0","0")))+IF('ชื่อ-คะแนน'!AS$4="K",'ชื่อ-คะแนน'!AS25,IF('ชื่อ-คะแนน'!AS$4="P","0",IF('ชื่อ-คะแนน'!AS$4="A","0","0"))))</f>
        <v/>
      </c>
      <c r="P27" s="442" t="str">
        <f>IF('ชื่อ-คะแนน'!C25="","",IF('ชื่อ-คะแนน'!AN$4="P",'ชื่อ-คะแนน'!AN25,IF('ชื่อ-คะแนน'!AN$4="K","0",IF('ชื่อ-คะแนน'!AN$4="A","0","0")))+IF('ชื่อ-คะแนน'!AO$4="P",'ชื่อ-คะแนน'!AO25,IF('ชื่อ-คะแนน'!AO$4="K","0",IF('ชื่อ-คะแนน'!AO$4="A","0","0")))+IF('ชื่อ-คะแนน'!AP$4="P",'ชื่อ-คะแนน'!AP25,IF('ชื่อ-คะแนน'!AP$4="K","0",IF('ชื่อ-คะแนน'!AP$4="A","0","0")))+IF('ชื่อ-คะแนน'!AQ$4="P",'ชื่อ-คะแนน'!AQ25,IF('ชื่อ-คะแนน'!AQ$4="K","0",IF('ชื่อ-คะแนน'!AQ$4="A","0","0")))+IF('ชื่อ-คะแนน'!AR$4="P",'ชื่อ-คะแนน'!AR25,IF('ชื่อ-คะแนน'!AR$4="K","0",IF('ชื่อ-คะแนน'!AR$4="A","0","0")))+IF('ชื่อ-คะแนน'!AS$4="P",'ชื่อ-คะแนน'!AS25,IF('ชื่อ-คะแนน'!AS$4="K","0",IF('ชื่อ-คะแนน'!AS$4="A","0","0"))))</f>
        <v/>
      </c>
      <c r="Q27" s="443" t="str">
        <f>IF('ชื่อ-คะแนน'!C25="","",IF('ชื่อ-คะแนน'!AN$4="A",'ชื่อ-คะแนน'!AN25,IF('ชื่อ-คะแนน'!AN$4="P","0",IF('ชื่อ-คะแนน'!AN$4="K","0","0")))+IF('ชื่อ-คะแนน'!AO$4="A",'ชื่อ-คะแนน'!AO25,IF('ชื่อ-คะแนน'!AO$4="P","0",IF('ชื่อ-คะแนน'!AO$4="K","0","0")))+IF('ชื่อ-คะแนน'!AP$4="A",'ชื่อ-คะแนน'!AP25,IF('ชื่อ-คะแนน'!AP$4="P","0",IF('ชื่อ-คะแนน'!AP$4="K","0","0")))+IF('ชื่อ-คะแนน'!AQ$4="A",'ชื่อ-คะแนน'!AQ25,IF('ชื่อ-คะแนน'!AQ$4="P","0",IF('ชื่อ-คะแนน'!AQ$4="K","0","0")))+IF('ชื่อ-คะแนน'!AR$4="A",'ชื่อ-คะแนน'!AR25,IF('ชื่อ-คะแนน'!AR$4="P","0",IF('ชื่อ-คะแนน'!AR$4="K","0","0")))+IF('ชื่อ-คะแนน'!AS$4="A",'ชื่อ-คะแนน'!AS25,IF('ชื่อ-คะแนน'!AS$4="P","0",IF('ชื่อ-คะแนน'!AS$4="K","0","0"))))</f>
        <v/>
      </c>
      <c r="R27" s="1058" t="str">
        <f>IF('ชื่อ-คะแนน'!C25="","",IF('ชื่อ-คะแนน'!BA$4="K",'ชื่อ-คะแนน'!BA25,IF('ชื่อ-คะแนน'!BA$4="P","0",IF('ชื่อ-คะแนน'!BA$4="A","0","0")))+IF('ชื่อ-คะแนน'!BB$4="K",'ชื่อ-คะแนน'!BB25,IF('ชื่อ-คะแนน'!BB$4="P","0",IF('ชื่อ-คะแนน'!BB$4="A","0","0")))+IF('ชื่อ-คะแนน'!BC$4="K",'ชื่อ-คะแนน'!BC25,IF('ชื่อ-คะแนน'!BC$4="P","0",IF('ชื่อ-คะแนน'!BC$4="A","0","0")))+IF('ชื่อ-คะแนน'!BD$4="K",'ชื่อ-คะแนน'!BD25,IF('ชื่อ-คะแนน'!BD$4="P","0",IF('ชื่อ-คะแนน'!BD$4="A","0","0")))+IF('ชื่อ-คะแนน'!BE$4="K",'ชื่อ-คะแนน'!BE25,IF('ชื่อ-คะแนน'!BE$4="P","0",IF('ชื่อ-คะแนน'!BE$4="A","0","0")))+IF('ชื่อ-คะแนน'!BF$4="K",'ชื่อ-คะแนน'!BF25,IF('ชื่อ-คะแนน'!BF$4="P","0",IF('ชื่อ-คะแนน'!BF$4="A","0","0")))+IF('ชื่อ-คะแนน'!BG$4="K",'ชื่อ-คะแนน'!BG25,IF('ชื่อ-คะแนน'!BG$4="P","0",IF('ชื่อ-คะแนน'!BG$4="A","0","0")))+IF('ชื่อ-คะแนน'!BH$4="K",'ชื่อ-คะแนน'!BH25,IF('ชื่อ-คะแนน'!BH$4="P","0",IF('ชื่อ-คะแนน'!BH$4="A","0","0"))))</f>
        <v/>
      </c>
      <c r="S27" s="1059" t="str">
        <f>IF('ชื่อ-คะแนน'!C25="","",IF('ชื่อ-คะแนน'!BA$4="P",'ชื่อ-คะแนน'!BA25,IF('ชื่อ-คะแนน'!BA$4="K","0",IF('ชื่อ-คะแนน'!BA$4="A","0","0")))+IF('ชื่อ-คะแนน'!BB$4="P",'ชื่อ-คะแนน'!BB25,IF('ชื่อ-คะแนน'!BB$4="K","0",IF('ชื่อ-คะแนน'!BB$4="A","0","0")))+IF('ชื่อ-คะแนน'!BC$4="P",'ชื่อ-คะแนน'!BC25,IF('ชื่อ-คะแนน'!BC$4="K","0",IF('ชื่อ-คะแนน'!BC$4="A","0","0")))+IF('ชื่อ-คะแนน'!BD$4="P",'ชื่อ-คะแนน'!BD25,IF('ชื่อ-คะแนน'!BD$4="K","0",IF('ชื่อ-คะแนน'!BD$4="A","0","0")))+IF('ชื่อ-คะแนน'!BE$4="P",'ชื่อ-คะแนน'!BE25,IF('ชื่อ-คะแนน'!BE$4="K","0",IF('ชื่อ-คะแนน'!BE$4="A","0","0")))+IF('ชื่อ-คะแนน'!BF$4="P",'ชื่อ-คะแนน'!BF25,IF('ชื่อ-คะแนน'!BF$4="K","0",IF('ชื่อ-คะแนน'!BF$4="A","0","0")))+IF('ชื่อ-คะแนน'!BG$4="P",'ชื่อ-คะแนน'!BG25,IF('ชื่อ-คะแนน'!BG$4="K","0",IF('ชื่อ-คะแนน'!BG$4="A","0","0")))+IF('ชื่อ-คะแนน'!BH$4="P",'ชื่อ-คะแนน'!BH25,IF('ชื่อ-คะแนน'!BH$4="K","0",IF('ชื่อ-คะแนน'!BH$4="A","0","0"))))</f>
        <v/>
      </c>
      <c r="T27" s="1072" t="str">
        <f>IF('ชื่อ-คะแนน'!C25="","",IF('ชื่อ-คะแนน'!BA$4="A",'ชื่อ-คะแนน'!BA25,IF('ชื่อ-คะแนน'!BA$4="P","0",IF('ชื่อ-คะแนน'!BA$4="K","0","0")))+IF('ชื่อ-คะแนน'!BB$4="A",'ชื่อ-คะแนน'!BB25,IF('ชื่อ-คะแนน'!BB$4="P","0",IF('ชื่อ-คะแนน'!BB$4="K","0","0")))+IF('ชื่อ-คะแนน'!BC$4="A",'ชื่อ-คะแนน'!BC25,IF('ชื่อ-คะแนน'!BC$4="P","0",IF('ชื่อ-คะแนน'!BC$4="K","0","0")))+IF('ชื่อ-คะแนน'!BD$4="A",'ชื่อ-คะแนน'!BD25,IF('ชื่อ-คะแนน'!BD$4="P","0",IF('ชื่อ-คะแนน'!BD$4="K","0","0")))+IF('ชื่อ-คะแนน'!BE$4="A",'ชื่อ-คะแนน'!BE25,IF('ชื่อ-คะแนน'!BE$4="P","0",IF('ชื่อ-คะแนน'!BE$4="K","0","0")))+IF('ชื่อ-คะแนน'!BF$4="A",'ชื่อ-คะแนน'!BF25,IF('ชื่อ-คะแนน'!BF$4="P","0",IF('ชื่อ-คะแนน'!BF$4="K","0","0")))+IF('ชื่อ-คะแนน'!BG$4="A",'ชื่อ-คะแนน'!BG25,IF('ชื่อ-คะแนน'!BG$4="P","0",IF('ชื่อ-คะแนน'!BG$4="K","0","0")))+IF('ชื่อ-คะแนน'!BH$4="A",'ชื่อ-คะแนน'!BH25,IF('ชื่อ-คะแนน'!BH$4="P","0",IF('ชื่อ-คะแนน'!BH$4="K","0","0"))))</f>
        <v/>
      </c>
      <c r="U27" s="1060" t="str">
        <f>IF('ชื่อ-คะแนน'!C25="","",IF('ชื่อ-คะแนน'!BK$4="K",'ชื่อ-คะแนน'!BK25,IF('ชื่อ-คะแนน'!BK$4="P","0",IF('ชื่อ-คะแนน'!BK$4="A","0","0")))+IF('ชื่อ-คะแนน'!BL$4="K",'ชื่อ-คะแนน'!BL25,IF('ชื่อ-คะแนน'!BL$4="P","0",IF('ชื่อ-คะแนน'!BL$4="A","0","0")))+IF('ชื่อ-คะแนน'!BM$4="K",'ชื่อ-คะแนน'!BM25,IF('ชื่อ-คะแนน'!BM$4="P","0",IF('ชื่อ-คะแนน'!BM$4="A","0","0")))+IF('ชื่อ-คะแนน'!BN$4="K",'ชื่อ-คะแนน'!BN25,IF('ชื่อ-คะแนน'!BN$4="P","0",IF('ชื่อ-คะแนน'!BN$4="A","0","0")))+IF('ชื่อ-คะแนน'!BO$4="K",'ชื่อ-คะแนน'!BO25,IF('ชื่อ-คะแนน'!BO$4="P","0",IF('ชื่อ-คะแนน'!BO$4="A","0","0")))+IF('ชื่อ-คะแนน'!BP$4="K",'ชื่อ-คะแนน'!BP25,IF('ชื่อ-คะแนน'!BP$4="P","0",IF('ชื่อ-คะแนน'!BP$4="A","0","0"))))</f>
        <v/>
      </c>
      <c r="V27" s="1061" t="str">
        <f>IF('ชื่อ-คะแนน'!C25="","",IF('ชื่อ-คะแนน'!BK$4="P",'ชื่อ-คะแนน'!BK25,IF('ชื่อ-คะแนน'!BK$4="K","0",IF('ชื่อ-คะแนน'!BK$4="A","0","0")))+IF('ชื่อ-คะแนน'!BL$4="P",'ชื่อ-คะแนน'!BL25,IF('ชื่อ-คะแนน'!BL$4="K","0",IF('ชื่อ-คะแนน'!BL$4="A","0","0")))+IF('ชื่อ-คะแนน'!BM$4="P",'ชื่อ-คะแนน'!BM25,IF('ชื่อ-คะแนน'!BM$4="K","0",IF('ชื่อ-คะแนน'!BM$4="A","0","0")))+IF('ชื่อ-คะแนน'!BN$4="P",'ชื่อ-คะแนน'!BN25,IF('ชื่อ-คะแนน'!BN$4="K","0",IF('ชื่อ-คะแนน'!BN$4="A","0","0")))+IF('ชื่อ-คะแนน'!BO$4="P",'ชื่อ-คะแนน'!BO25,IF('ชื่อ-คะแนน'!BO$4="K","0",IF('ชื่อ-คะแนน'!BO$4="A","0","0")))+IF('ชื่อ-คะแนน'!BP$4="P",'ชื่อ-คะแนน'!BP25,IF('ชื่อ-คะแนน'!BP$4="K","0",IF('ชื่อ-คะแนน'!BP$4="A","0","0"))))</f>
        <v/>
      </c>
      <c r="W27" s="1062" t="str">
        <f>IF('ชื่อ-คะแนน'!C25="","",IF('ชื่อ-คะแนน'!BK$4="A",'ชื่อ-คะแนน'!BK25,IF('ชื่อ-คะแนน'!BK$4="P","0",IF('ชื่อ-คะแนน'!BK$4="K","0","0")))+IF('ชื่อ-คะแนน'!BL$4="A",'ชื่อ-คะแนน'!BL25,IF('ชื่อ-คะแนน'!BL$4="P","0",IF('ชื่อ-คะแนน'!BL$4="K","0","0")))+IF('ชื่อ-คะแนน'!BM$4="A",'ชื่อ-คะแนน'!BM25,IF('ชื่อ-คะแนน'!BM$4="P","0",IF('ชื่อ-คะแนน'!BM$4="K","0","0")))+IF('ชื่อ-คะแนน'!BN$4="A",'ชื่อ-คะแนน'!BN25,IF('ชื่อ-คะแนน'!BN$4="P","0",IF('ชื่อ-คะแนน'!BN$4="K","0","0")))+IF('ชื่อ-คะแนน'!BO$4="A",'ชื่อ-คะแนน'!BO25,IF('ชื่อ-คะแนน'!BO$4="P","0",IF('ชื่อ-คะแนน'!BO$4="K","0","0")))+IF('ชื่อ-คะแนน'!BP$4="A",'ชื่อ-คะแนน'!BP25,IF('ชื่อ-คะแนน'!BP$4="P","0",IF('ชื่อ-คะแนน'!BP$4="K","0","0"))))</f>
        <v/>
      </c>
      <c r="X27" s="1058" t="str">
        <f>IF('ชื่อ-คะแนน'!C25="","",IF('ชื่อ-คะแนน'!BU$4="K",'ชื่อ-คะแนน'!BU25,IF('ชื่อ-คะแนน'!BU$4="P","0",IF('ชื่อ-คะแนน'!BU$4="A","0","0")))+IF('ชื่อ-คะแนน'!BV$4="K",'ชื่อ-คะแนน'!BV25,IF('ชื่อ-คะแนน'!BV$4="P","0",IF('ชื่อ-คะแนน'!BV$4="A","0","0")))+IF('ชื่อ-คะแนน'!BW$4="K",'ชื่อ-คะแนน'!BW25,IF('ชื่อ-คะแนน'!BW$4="P","0",IF('ชื่อ-คะแนน'!BW$4="A","0","0")))+IF('ชื่อ-คะแนน'!BX$4="K",'ชื่อ-คะแนน'!BX25,IF('ชื่อ-คะแนน'!BX$4="P","0",IF('ชื่อ-คะแนน'!BX$4="A","0","0")))+IF('ชื่อ-คะแนน'!BY$4="K",'ชื่อ-คะแนน'!BY25,IF('ชื่อ-คะแนน'!BY$4="P","0",IF('ชื่อ-คะแนน'!BY$4="A","0","0")))+IF('ชื่อ-คะแนน'!BZ$4="K",'ชื่อ-คะแนน'!BZ25,IF('ชื่อ-คะแนน'!BZ$4="P","0",IF('ชื่อ-คะแนน'!BZ$4="A","0","0")))+IF('ชื่อ-คะแนน'!CA$4="K",'ชื่อ-คะแนน'!CA25,IF('ชื่อ-คะแนน'!CA$4="P","0",IF('ชื่อ-คะแนน'!CA$4="A","0","0")))+IF('ชื่อ-คะแนน'!CB$4="K",'ชื่อ-คะแนน'!CB25,IF('ชื่อ-คะแนน'!CB$4="P","0",IF('ชื่อ-คะแนน'!CB$4="A","0","0"))))</f>
        <v/>
      </c>
      <c r="Y27" s="1059" t="str">
        <f>IF('ชื่อ-คะแนน'!C25="","",IF('ชื่อ-คะแนน'!BU$4="P",'ชื่อ-คะแนน'!BU25,IF('ชื่อ-คะแนน'!BU$4="K","0",IF('ชื่อ-คะแนน'!BU$4="A","0","0")))+IF('ชื่อ-คะแนน'!BV$4="P",'ชื่อ-คะแนน'!BV25,IF('ชื่อ-คะแนน'!BV$4="K","0",IF('ชื่อ-คะแนน'!BV$4="A","0","0")))+IF('ชื่อ-คะแนน'!BW$4="P",'ชื่อ-คะแนน'!BW25,IF('ชื่อ-คะแนน'!BW$4="K","0",IF('ชื่อ-คะแนน'!BW$4="A","0","0")))+IF('ชื่อ-คะแนน'!BX$4="P",'ชื่อ-คะแนน'!BX25,IF('ชื่อ-คะแนน'!BX$4="K","0",IF('ชื่อ-คะแนน'!BX$4="A","0","0")))+IF('ชื่อ-คะแนน'!BY$4="P",'ชื่อ-คะแนน'!BY25,IF('ชื่อ-คะแนน'!BY$4="K","0",IF('ชื่อ-คะแนน'!BY$4="A","0","0")))+IF('ชื่อ-คะแนน'!BZ$4="P",'ชื่อ-คะแนน'!BZ25,IF('ชื่อ-คะแนน'!BZ$4="K","0",IF('ชื่อ-คะแนน'!BZ$4="A","0","0")))+IF('ชื่อ-คะแนน'!CA$4="P",'ชื่อ-คะแนน'!CA25,IF('ชื่อ-คะแนน'!CA$4="K","0",IF('ชื่อ-คะแนน'!CA$4="A","0","0")))+IF('ชื่อ-คะแนน'!CB$4="P",'ชื่อ-คะแนน'!CB25,IF('ชื่อ-คะแนน'!CB$4="K","0",IF('ชื่อ-คะแนน'!CB$4="A","0","0"))))</f>
        <v/>
      </c>
      <c r="Z27" s="1072" t="str">
        <f>IF('ชื่อ-คะแนน'!C25="","",IF('ชื่อ-คะแนน'!BU$4="A",'ชื่อ-คะแนน'!BU25,IF('ชื่อ-คะแนน'!BU$4="P","0",IF('ชื่อ-คะแนน'!BU$4="K","0","0")))+IF('ชื่อ-คะแนน'!BV$4="A",'ชื่อ-คะแนน'!BV25,IF('ชื่อ-คะแนน'!BV$4="P","0",IF('ชื่อ-คะแนน'!BV$4="K","0","0")))+IF('ชื่อ-คะแนน'!BW$4="A",'ชื่อ-คะแนน'!BW25,IF('ชื่อ-คะแนน'!BW$4="P","0",IF('ชื่อ-คะแนน'!BW$4="K","0","0")))+IF('ชื่อ-คะแนน'!BX$4="A",'ชื่อ-คะแนน'!BX25,IF('ชื่อ-คะแนน'!BX$4="P","0",IF('ชื่อ-คะแนน'!BX$4="K","0","0")))+IF('ชื่อ-คะแนน'!BY$4="A",'ชื่อ-คะแนน'!BY25,IF('ชื่อ-คะแนน'!BY$4="P","0",IF('ชื่อ-คะแนน'!BY$4="K","0","0")))+IF('ชื่อ-คะแนน'!BZ$4="A",'ชื่อ-คะแนน'!BZ25,IF('ชื่อ-คะแนน'!BZ$4="P","0",IF('ชื่อ-คะแนน'!BZ$4="K","0","0")))+IF('ชื่อ-คะแนน'!CA$4="A",'ชื่อ-คะแนน'!CA25,IF('ชื่อ-คะแนน'!CA$4="P","0",IF('ชื่อ-คะแนน'!CA$4="K","0","0")))+IF('ชื่อ-คะแนน'!CB$4="A",'ชื่อ-คะแนน'!CB25,IF('ชื่อ-คะแนน'!CB$4="P","0",IF('ชื่อ-คะแนน'!CB$4="K","0","0"))))</f>
        <v/>
      </c>
      <c r="AA27" s="1060">
        <f>IF('ชื่อ-คะแนน'!CF$4="K",'ชื่อ-คะแนน'!CF25,IF('ชื่อ-คะแนน'!CF$4="P","0",IF('ชื่อ-คะแนน'!CF$4="A","0","0")))+IF('ชื่อ-คะแนน'!CG$4="K",'ชื่อ-คะแนน'!CG25,IF('ชื่อ-คะแนน'!CG$4="P","0",IF('ชื่อ-คะแนน'!CG$4="A","0","0")))+IF('ชื่อ-คะแนน'!CH$4="K",'ชื่อ-คะแนน'!CH25,IF('ชื่อ-คะแนน'!CH$4="P","0",IF('ชื่อ-คะแนน'!CH$4="A","0","0")))</f>
        <v>0</v>
      </c>
      <c r="AB27" s="1061">
        <f>IF('ชื่อ-คะแนน'!CF$4="P",'ชื่อ-คะแนน'!CF25,IF('ชื่อ-คะแนน'!CF$4="K","0",IF('ชื่อ-คะแนน'!CF$4="A","0","0")))+IF('ชื่อ-คะแนน'!CG$4="P",'ชื่อ-คะแนน'!CG25,IF('ชื่อ-คะแนน'!CG$4="K","0",IF('ชื่อ-คะแนน'!CG$4="A","0","0")))+IF('ชื่อ-คะแนน'!CH$4="P",'ชื่อ-คะแนน'!CH25,IF('ชื่อ-คะแนน'!CH$4="K","0",IF('ชื่อ-คะแนน'!CH$4="A","0","0")))</f>
        <v>0</v>
      </c>
      <c r="AC27" s="1062">
        <f>IF('ชื่อ-คะแนน'!CF$4="A",'ชื่อ-คะแนน'!CF25,IF('ชื่อ-คะแนน'!CF$4="P","0",IF('ชื่อ-คะแนน'!CF$4="K","0","0")))+IF('ชื่อ-คะแนน'!CG$4="A",'ชื่อ-คะแนน'!CG25,IF('ชื่อ-คะแนน'!CG$4="P","0",IF('ชื่อ-คะแนน'!CG$4="K","0","0")))+IF('ชื่อ-คะแนน'!CH$4="A",'ชื่อ-คะแนน'!CH25,IF('ชื่อ-คะแนน'!CH$4="P","0",IF('ชื่อ-คะแนน'!CH$4="K","0","0")))</f>
        <v>0</v>
      </c>
      <c r="AD27" s="1073" t="str">
        <f>IF('ชื่อ-คะแนน'!C25="","",IF(E27="พัก","--",IF(E27="ออก","--",IF(E27="ย้าย","--",(F27+I27+L27+O27+R27+U27+X27+AA27)/2))))</f>
        <v/>
      </c>
      <c r="AE27" s="1063" t="str">
        <f>IF('ชื่อ-คะแนน'!C25="","",IF(E27="พัก","--",IF(E27="ออก","--",IF(E27="ย้าย","--",(G27+J27+M27+P27+S27+V27+Y27+AB27)/2))))</f>
        <v/>
      </c>
      <c r="AF27" s="1064" t="str">
        <f>IF('ชื่อ-คะแนน'!C25="","",IF(E27="พัก","--",IF(E27="ออก","--",IF(E27="ย้าย","--",(H27+K27+N27+Q27+T27+W27+Z27+AC27)/2))))</f>
        <v/>
      </c>
      <c r="AG27" s="305"/>
    </row>
    <row r="28" spans="1:33" s="5" customFormat="1" ht="18" customHeight="1" x14ac:dyDescent="0.5">
      <c r="A28" s="281"/>
      <c r="B28" s="239" t="str">
        <f>'ชื่อ-คะแนน'!A26</f>
        <v/>
      </c>
      <c r="C28" s="420">
        <f>'ชื่อ-คะแนน'!B26</f>
        <v>0</v>
      </c>
      <c r="D28" s="325" t="str">
        <f>'ชื่อ-คะแนน'!DB26</f>
        <v/>
      </c>
      <c r="E28" s="422" t="str">
        <f>'ชื่อ-คะแนน'!D26</f>
        <v/>
      </c>
      <c r="F28" s="423" t="str">
        <f>IF('ชื่อ-คะแนน'!C26="","",IF('ชื่อ-คะแนน'!H$4="K",'ชื่อ-คะแนน'!H26,IF('ชื่อ-คะแนน'!H$4="P","0",IF('ชื่อ-คะแนน'!H$4="A","0","0")))+IF('ชื่อ-คะแนน'!I$4="K",'ชื่อ-คะแนน'!I26,IF('ชื่อ-คะแนน'!I$4="P","0",IF('ชื่อ-คะแนน'!I$4="A","0","0")))+IF('ชื่อ-คะแนน'!J$4="K",'ชื่อ-คะแนน'!J26,IF('ชื่อ-คะแนน'!J$4="P","0",IF('ชื่อ-คะแนน'!J$4="A","0","0")))+IF('ชื่อ-คะแนน'!K$4="K",'ชื่อ-คะแนน'!K26,IF('ชื่อ-คะแนน'!K$4="P","0",IF('ชื่อ-คะแนน'!K$4="A","0","0")))+IF('ชื่อ-คะแนน'!L$4="K",'ชื่อ-คะแนน'!L26,IF('ชื่อ-คะแนน'!L$4="P","0",IF('ชื่อ-คะแนน'!L$4="A","0","0")))+IF('ชื่อ-คะแนน'!M$4="K",'ชื่อ-คะแนน'!M26,IF('ชื่อ-คะแนน'!M$4="P","0",IF('ชื่อ-คะแนน'!M$4="A","0","0")))+IF('ชื่อ-คะแนน'!N$4="K",'ชื่อ-คะแนน'!N26,IF('ชื่อ-คะแนน'!N$4="P","0",IF('ชื่อ-คะแนน'!N$4="A","0","0")))+IF('ชื่อ-คะแนน'!O$4="K",'ชื่อ-คะแนน'!O26,IF('ชื่อ-คะแนน'!O$4="P","0",IF('ชื่อ-คะแนน'!O$4="A","0","0")))+IF('ชื่อ-คะแนน'!P$4="K",'ชื่อ-คะแนน'!P26,IF('ชื่อ-คะแนน'!P$4="P","0",IF('ชื่อ-คะแนน'!P$4="A","0","0"))))</f>
        <v/>
      </c>
      <c r="G28" s="424" t="str">
        <f>IF('ชื่อ-คะแนน'!C26="","",IF('ชื่อ-คะแนน'!H$4="P",'ชื่อ-คะแนน'!H26,IF('ชื่อ-คะแนน'!H$4="K","0",IF('ชื่อ-คะแนน'!H$4="A","0","0")))+IF('ชื่อ-คะแนน'!I$4="P",'ชื่อ-คะแนน'!I26,IF('ชื่อ-คะแนน'!I$4="K","0",IF('ชื่อ-คะแนน'!I$4="A","0","0")))+IF('ชื่อ-คะแนน'!J$4="P",'ชื่อ-คะแนน'!J26,IF('ชื่อ-คะแนน'!J$4="K","0",IF('ชื่อ-คะแนน'!J$4="A","0","0")))+IF('ชื่อ-คะแนน'!K$4="P",'ชื่อ-คะแนน'!K26,IF('ชื่อ-คะแนน'!K$4="K","0",IF('ชื่อ-คะแนน'!K$4="A","0","0")))+IF('ชื่อ-คะแนน'!L$4="P",'ชื่อ-คะแนน'!L26,IF('ชื่อ-คะแนน'!L$4="K","0",IF('ชื่อ-คะแนน'!L$4="A","0","0")))+IF('ชื่อ-คะแนน'!M$4="P",'ชื่อ-คะแนน'!M26,IF('ชื่อ-คะแนน'!M$4="K","0",IF('ชื่อ-คะแนน'!M$4="A","0","0")))+IF('ชื่อ-คะแนน'!N$4="P",'ชื่อ-คะแนน'!N26,IF('ชื่อ-คะแนน'!N$4="K","0",IF('ชื่อ-คะแนน'!N$4="A","0","0")))+IF('ชื่อ-คะแนน'!O$4="P",'ชื่อ-คะแนน'!O26,IF('ชื่อ-คะแนน'!O$4="K","0",IF('ชื่อ-คะแนน'!O$4="A","0","0")))+IF('ชื่อ-คะแนน'!P$4="P",'ชื่อ-คะแนน'!P26,IF('ชื่อ-คะแนน'!P$4="K","0",IF('ชื่อ-คะแนน'!P$4="A","0","0"))))</f>
        <v/>
      </c>
      <c r="H28" s="425" t="str">
        <f>IF('ชื่อ-คะแนน'!C26="","",IF('ชื่อ-คะแนน'!H$4="A",'ชื่อ-คะแนน'!H26,IF('ชื่อ-คะแนน'!H$4="P","0",IF('ชื่อ-คะแนน'!H$4="K","0","0")))+IF('ชื่อ-คะแนน'!I$4="A",'ชื่อ-คะแนน'!I26,IF('ชื่อ-คะแนน'!I$4="P","0",IF('ชื่อ-คะแนน'!I$4="K","0","0")))+IF('ชื่อ-คะแนน'!J$4="A",'ชื่อ-คะแนน'!J26,IF('ชื่อ-คะแนน'!J$4="P","0",IF('ชื่อ-คะแนน'!J$4="K","0","0")))+IF('ชื่อ-คะแนน'!K$4="A",'ชื่อ-คะแนน'!K26,IF('ชื่อ-คะแนน'!K$4="P","0",IF('ชื่อ-คะแนน'!K$4="K","0","0")))+IF('ชื่อ-คะแนน'!L$4="A",'ชื่อ-คะแนน'!L26,IF('ชื่อ-คะแนน'!L$4="P","0",IF('ชื่อ-คะแนน'!L$4="K","0","0")))+IF('ชื่อ-คะแนน'!M$4="A",'ชื่อ-คะแนน'!M26,IF('ชื่อ-คะแนน'!M$4="P","0",IF('ชื่อ-คะแนน'!M$4="K","0","0")))+IF('ชื่อ-คะแนน'!N$4="A",'ชื่อ-คะแนน'!N26,IF('ชื่อ-คะแนน'!N$4="P","0",IF('ชื่อ-คะแนน'!N$4="K","0","0")))+IF('ชื่อ-คะแนน'!O$4="A",'ชื่อ-คะแนน'!O26,IF('ชื่อ-คะแนน'!O$4="P","0",IF('ชื่อ-คะแนน'!O$4="K","0","0")))+IF('ชื่อ-คะแนน'!P$4="A",'ชื่อ-คะแนน'!P26,IF('ชื่อ-คะแนน'!P$4="P","0",IF('ชื่อ-คะแนน'!P$4="K","0","0"))))</f>
        <v/>
      </c>
      <c r="I28" s="426" t="str">
        <f>IF('ชื่อ-คะแนน'!C26="","",IF('ชื่อ-คะแนน'!S$4="K",'ชื่อ-คะแนน'!S26,IF('ชื่อ-คะแนน'!S$4="P","0",IF('ชื่อ-คะแนน'!S$4="A","0","0")))+IF('ชื่อ-คะแนน'!T$4="K",'ชื่อ-คะแนน'!T26,IF('ชื่อ-คะแนน'!T$4="P","0",IF('ชื่อ-คะแนน'!T$4="A","0","0")))+IF('ชื่อ-คะแนน'!U$4="K",'ชื่อ-คะแนน'!U26,IF('ชื่อ-คะแนน'!U$4="P","0",IF('ชื่อ-คะแนน'!U$4="A","0","0")))+IF('ชื่อ-คะแนน'!V$4="K",'ชื่อ-คะแนน'!V26,IF('ชื่อ-คะแนน'!V$4="P","0",IF('ชื่อ-คะแนน'!V$4="A","0","0")))+IF('ชื่อ-คะแนน'!W$4="K",'ชื่อ-คะแนน'!W26,IF('ชื่อ-คะแนน'!W$4="P","0",IF('ชื่อ-คะแนน'!W$4="A","0","0")))+IF('ชื่อ-คะแนน'!X$4="K",'ชื่อ-คะแนน'!X26,IF('ชื่อ-คะแนน'!X$4="P","0",IF('ชื่อ-คะแนน'!X$4="A","0","0"))))</f>
        <v/>
      </c>
      <c r="J28" s="427" t="str">
        <f>IF('ชื่อ-คะแนน'!C26="","",IF('ชื่อ-คะแนน'!S$4="P",'ชื่อ-คะแนน'!S26,IF('ชื่อ-คะแนน'!S$4="K","0",IF('ชื่อ-คะแนน'!S$4="A","0","0")))+IF('ชื่อ-คะแนน'!T$4="P",'ชื่อ-คะแนน'!T26,IF('ชื่อ-คะแนน'!T$4="K","0",IF('ชื่อ-คะแนน'!T$4="A","0","0")))+IF('ชื่อ-คะแนน'!U$4="P",'ชื่อ-คะแนน'!U26,IF('ชื่อ-คะแนน'!U$4="K","0",IF('ชื่อ-คะแนน'!U$4="A","0","0")))+IF('ชื่อ-คะแนน'!V$4="P",'ชื่อ-คะแนน'!V26,IF('ชื่อ-คะแนน'!V$4="K","0",IF('ชื่อ-คะแนน'!V$4="A","0","0")))+IF('ชื่อ-คะแนน'!W$4="P",'ชื่อ-คะแนน'!W26,IF('ชื่อ-คะแนน'!W$4="K","0",IF('ชื่อ-คะแนน'!W$4="A","0","0")))+IF('ชื่อ-คะแนน'!X$4="P",'ชื่อ-คะแนน'!X26,IF('ชื่อ-คะแนน'!X$4="K","0",IF('ชื่อ-คะแนน'!X$4="A","0","0"))))</f>
        <v/>
      </c>
      <c r="K28" s="428" t="str">
        <f>IF('ชื่อ-คะแนน'!C26="","",IF('ชื่อ-คะแนน'!S$4="A",'ชื่อ-คะแนน'!S26,IF('ชื่อ-คะแนน'!S$4="P","0",IF('ชื่อ-คะแนน'!S$4="K","0","0")))+IF('ชื่อ-คะแนน'!T$4="A",'ชื่อ-คะแนน'!T26,IF('ชื่อ-คะแนน'!T$4="P","0",IF('ชื่อ-คะแนน'!T$4="K","0","0")))+IF('ชื่อ-คะแนน'!U$4="A",'ชื่อ-คะแนน'!U26,IF('ชื่อ-คะแนน'!U$4="P","0",IF('ชื่อ-คะแนน'!U$4="K","0","0")))+IF('ชื่อ-คะแนน'!V$4="A",'ชื่อ-คะแนน'!V26,IF('ชื่อ-คะแนน'!V$4="P","0",IF('ชื่อ-คะแนน'!V$4="K","0","0")))+IF('ชื่อ-คะแนน'!W$4="A",'ชื่อ-คะแนน'!W26,IF('ชื่อ-คะแนน'!W$4="P","0",IF('ชื่อ-คะแนน'!W$4="K","0","0")))+IF('ชื่อ-คะแนน'!X$4="A",'ชื่อ-คะแนน'!X26,IF('ชื่อ-คะแนน'!X$4="P","0",IF('ชื่อ-คะแนน'!X$4="K","0","0"))))</f>
        <v/>
      </c>
      <c r="L28" s="423" t="str">
        <f>IF('ชื่อ-คะแนน'!C26="","",IF('ชื่อ-คะแนน'!AC$4="K",'ชื่อ-คะแนน'!AC26,IF('ชื่อ-คะแนน'!AC$4="P","0",IF('ชื่อ-คะแนน'!AC$4="A","0","0")))+IF('ชื่อ-คะแนน'!AD$4="K",'ชื่อ-คะแนน'!AD26,IF('ชื่อ-คะแนน'!AD$4="P","0",IF('ชื่อ-คะแนน'!AD$4="A","0","0")))+IF('ชื่อ-คะแนน'!AE$4="K",'ชื่อ-คะแนน'!AE26,IF('ชื่อ-คะแนน'!AE$4="P","0",IF('ชื่อ-คะแนน'!AE$4="A","0","0")))+IF('ชื่อ-คะแนน'!AF$4="K",'ชื่อ-คะแนน'!AF26,IF('ชื่อ-คะแนน'!AF$4="P","0",IF('ชื่อ-คะแนน'!AF$4="A","0","0")))+IF('ชื่อ-คะแนน'!AG$4="K",'ชื่อ-คะแนน'!AG26,IF('ชื่อ-คะแนน'!AG$4="P","0",IF('ชื่อ-คะแนน'!AG$4="A","0","0")))+IF('ชื่อ-คะแนน'!AH$4="K",'ชื่อ-คะแนน'!AH26,IF('ชื่อ-คะแนน'!AH$4="P","0",IF('ชื่อ-คะแนน'!AH$4="A","0","0")))+IF('ชื่อ-คะแนน'!AI$4="K",'ชื่อ-คะแนน'!AI26,IF('ชื่อ-คะแนน'!AI$4="P","0",IF('ชื่อ-คะแนน'!AI$4="A","0","0")))+IF('ชื่อ-คะแนน'!AJ$4="K",'ชื่อ-คะแนน'!AJ26,IF('ชื่อ-คะแนน'!AJ$4="P","0",IF('ชื่อ-คะแนน'!AJ$4="A","0","0")))+IF('ชื่อ-คะแนน'!AK$4="K",'ชื่อ-คะแนน'!AK26,IF('ชื่อ-คะแนน'!AK$4="P","0",IF('ชื่อ-คะแนน'!AK$4="A","0","0"))))</f>
        <v/>
      </c>
      <c r="M28" s="424" t="str">
        <f>IF('ชื่อ-คะแนน'!C26="","",IF('ชื่อ-คะแนน'!AC$4="P",'ชื่อ-คะแนน'!AC26,IF('ชื่อ-คะแนน'!AC$4="K","0",IF('ชื่อ-คะแนน'!AC$4="A","0","0")))+IF('ชื่อ-คะแนน'!AD$4="P",'ชื่อ-คะแนน'!AD26,IF('ชื่อ-คะแนน'!AD$4="K","0",IF('ชื่อ-คะแนน'!AD$4="A","0","0")))+IF('ชื่อ-คะแนน'!AE$4="P",'ชื่อ-คะแนน'!AE26,IF('ชื่อ-คะแนน'!AE$4="K","0",IF('ชื่อ-คะแนน'!AE$4="A","0","0")))+IF('ชื่อ-คะแนน'!AF$4="P",'ชื่อ-คะแนน'!AF26,IF('ชื่อ-คะแนน'!AF$4="K","0",IF('ชื่อ-คะแนน'!AF$4="A","0","0")))+IF('ชื่อ-คะแนน'!AG$4="P",'ชื่อ-คะแนน'!AG26,IF('ชื่อ-คะแนน'!AG$4="K","0",IF('ชื่อ-คะแนน'!AG$4="A","0","0")))+IF('ชื่อ-คะแนน'!AH$4="P",'ชื่อ-คะแนน'!AH26,IF('ชื่อ-คะแนน'!AH$4="K","0",IF('ชื่อ-คะแนน'!AH$4="A","0","0")))+IF('ชื่อ-คะแนน'!AI$4="P",'ชื่อ-คะแนน'!AI26,IF('ชื่อ-คะแนน'!AI$4="K","0",IF('ชื่อ-คะแนน'!AI$4="A","0","0")))+IF('ชื่อ-คะแนน'!AJ$4="P",'ชื่อ-คะแนน'!AJ26,IF('ชื่อ-คะแนน'!AJ$4="K","0",IF('ชื่อ-คะแนน'!AJ$4="A","0","0")))+IF('ชื่อ-คะแนน'!AK$4="P",'ชื่อ-คะแนน'!AK26,IF('ชื่อ-คะแนน'!AK$4="K","0",IF('ชื่อ-คะแนน'!AK$4="A","0","0"))))</f>
        <v/>
      </c>
      <c r="N28" s="425" t="str">
        <f>IF('ชื่อ-คะแนน'!C26="","",IF('ชื่อ-คะแนน'!AC$4="A",'ชื่อ-คะแนน'!AC26,IF('ชื่อ-คะแนน'!AC$4="P","0",IF('ชื่อ-คะแนน'!AC$4="K","0","0")))+IF('ชื่อ-คะแนน'!AD$4="A",'ชื่อ-คะแนน'!AD26,IF('ชื่อ-คะแนน'!AD$4="P","0",IF('ชื่อ-คะแนน'!AD$4="K","0","0")))+IF('ชื่อ-คะแนน'!AE$4="A",'ชื่อ-คะแนน'!AE26,IF('ชื่อ-คะแนน'!AE$4="P","0",IF('ชื่อ-คะแนน'!AE$4="K","0","0")))+IF('ชื่อ-คะแนน'!AF$4="A",'ชื่อ-คะแนน'!AF26,IF('ชื่อ-คะแนน'!AF$4="P","0",IF('ชื่อ-คะแนน'!AF$4="K","0","0")))+IF('ชื่อ-คะแนน'!AG$4="A",'ชื่อ-คะแนน'!AG26,IF('ชื่อ-คะแนน'!AG$4="P","0",IF('ชื่อ-คะแนน'!AG$4="K","0","0")))+IF('ชื่อ-คะแนน'!AH$4="A",'ชื่อ-คะแนน'!AH26,IF('ชื่อ-คะแนน'!AH$4="P","0",IF('ชื่อ-คะแนน'!AH$4="K","0","0")))+IF('ชื่อ-คะแนน'!AI$4="A",'ชื่อ-คะแนน'!AI26,IF('ชื่อ-คะแนน'!AI$4="P","0",IF('ชื่อ-คะแนน'!AI$4="K","0","0")))+IF('ชื่อ-คะแนน'!AJ$4="A",'ชื่อ-คะแนน'!AJ26,IF('ชื่อ-คะแนน'!AJ$4="P","0",IF('ชื่อ-คะแนน'!AJ$4="K","0","0")))+IF('ชื่อ-คะแนน'!AK$4="A",'ชื่อ-คะแนน'!AK26,IF('ชื่อ-คะแนน'!AK$4="P","0",IF('ชื่อ-คะแนน'!AK$4="K","0","0"))))</f>
        <v/>
      </c>
      <c r="O28" s="426" t="str">
        <f>IF('ชื่อ-คะแนน'!C26="","",IF('ชื่อ-คะแนน'!AN$4="K",'ชื่อ-คะแนน'!AN26,IF('ชื่อ-คะแนน'!AN$4="P","0",IF('ชื่อ-คะแนน'!AN$4="A","0","0")))+IF('ชื่อ-คะแนน'!AO$4="K",'ชื่อ-คะแนน'!AO26,IF('ชื่อ-คะแนน'!AO$4="P","0",IF('ชื่อ-คะแนน'!AO$4="A","0","0")))+IF('ชื่อ-คะแนน'!AP$4="K",'ชื่อ-คะแนน'!AP26,IF('ชื่อ-คะแนน'!AP$4="P","0",IF('ชื่อ-คะแนน'!AP$4="A","0","0")))+IF('ชื่อ-คะแนน'!AQ$4="K",'ชื่อ-คะแนน'!AQ26,IF('ชื่อ-คะแนน'!AQ$4="P","0",IF('ชื่อ-คะแนน'!AQ$4="A","0","0")))+IF('ชื่อ-คะแนน'!AR$4="K",'ชื่อ-คะแนน'!AR26,IF('ชื่อ-คะแนน'!AR$4="P","0",IF('ชื่อ-คะแนน'!AR$4="A","0","0")))+IF('ชื่อ-คะแนน'!AS$4="K",'ชื่อ-คะแนน'!AS26,IF('ชื่อ-คะแนน'!AS$4="P","0",IF('ชื่อ-คะแนน'!AS$4="A","0","0"))))</f>
        <v/>
      </c>
      <c r="P28" s="427" t="str">
        <f>IF('ชื่อ-คะแนน'!C26="","",IF('ชื่อ-คะแนน'!AN$4="P",'ชื่อ-คะแนน'!AN26,IF('ชื่อ-คะแนน'!AN$4="K","0",IF('ชื่อ-คะแนน'!AN$4="A","0","0")))+IF('ชื่อ-คะแนน'!AO$4="P",'ชื่อ-คะแนน'!AO26,IF('ชื่อ-คะแนน'!AO$4="K","0",IF('ชื่อ-คะแนน'!AO$4="A","0","0")))+IF('ชื่อ-คะแนน'!AP$4="P",'ชื่อ-คะแนน'!AP26,IF('ชื่อ-คะแนน'!AP$4="K","0",IF('ชื่อ-คะแนน'!AP$4="A","0","0")))+IF('ชื่อ-คะแนน'!AQ$4="P",'ชื่อ-คะแนน'!AQ26,IF('ชื่อ-คะแนน'!AQ$4="K","0",IF('ชื่อ-คะแนน'!AQ$4="A","0","0")))+IF('ชื่อ-คะแนน'!AR$4="P",'ชื่อ-คะแนน'!AR26,IF('ชื่อ-คะแนน'!AR$4="K","0",IF('ชื่อ-คะแนน'!AR$4="A","0","0")))+IF('ชื่อ-คะแนน'!AS$4="P",'ชื่อ-คะแนน'!AS26,IF('ชื่อ-คะแนน'!AS$4="K","0",IF('ชื่อ-คะแนน'!AS$4="A","0","0"))))</f>
        <v/>
      </c>
      <c r="Q28" s="428" t="str">
        <f>IF('ชื่อ-คะแนน'!C26="","",IF('ชื่อ-คะแนน'!AN$4="A",'ชื่อ-คะแนน'!AN26,IF('ชื่อ-คะแนน'!AN$4="P","0",IF('ชื่อ-คะแนน'!AN$4="K","0","0")))+IF('ชื่อ-คะแนน'!AO$4="A",'ชื่อ-คะแนน'!AO26,IF('ชื่อ-คะแนน'!AO$4="P","0",IF('ชื่อ-คะแนน'!AO$4="K","0","0")))+IF('ชื่อ-คะแนน'!AP$4="A",'ชื่อ-คะแนน'!AP26,IF('ชื่อ-คะแนน'!AP$4="P","0",IF('ชื่อ-คะแนน'!AP$4="K","0","0")))+IF('ชื่อ-คะแนน'!AQ$4="A",'ชื่อ-คะแนน'!AQ26,IF('ชื่อ-คะแนน'!AQ$4="P","0",IF('ชื่อ-คะแนน'!AQ$4="K","0","0")))+IF('ชื่อ-คะแนน'!AR$4="A",'ชื่อ-คะแนน'!AR26,IF('ชื่อ-คะแนน'!AR$4="P","0",IF('ชื่อ-คะแนน'!AR$4="K","0","0")))+IF('ชื่อ-คะแนน'!AS$4="A",'ชื่อ-คะแนน'!AS26,IF('ชื่อ-คะแนน'!AS$4="P","0",IF('ชื่อ-คะแนน'!AS$4="K","0","0"))))</f>
        <v/>
      </c>
      <c r="R28" s="1045" t="str">
        <f>IF('ชื่อ-คะแนน'!C26="","",IF('ชื่อ-คะแนน'!BA$4="K",'ชื่อ-คะแนน'!BA26,IF('ชื่อ-คะแนน'!BA$4="P","0",IF('ชื่อ-คะแนน'!BA$4="A","0","0")))+IF('ชื่อ-คะแนน'!BB$4="K",'ชื่อ-คะแนน'!BB26,IF('ชื่อ-คะแนน'!BB$4="P","0",IF('ชื่อ-คะแนน'!BB$4="A","0","0")))+IF('ชื่อ-คะแนน'!BC$4="K",'ชื่อ-คะแนน'!BC26,IF('ชื่อ-คะแนน'!BC$4="P","0",IF('ชื่อ-คะแนน'!BC$4="A","0","0")))+IF('ชื่อ-คะแนน'!BD$4="K",'ชื่อ-คะแนน'!BD26,IF('ชื่อ-คะแนน'!BD$4="P","0",IF('ชื่อ-คะแนน'!BD$4="A","0","0")))+IF('ชื่อ-คะแนน'!BE$4="K",'ชื่อ-คะแนน'!BE26,IF('ชื่อ-คะแนน'!BE$4="P","0",IF('ชื่อ-คะแนน'!BE$4="A","0","0")))+IF('ชื่อ-คะแนน'!BF$4="K",'ชื่อ-คะแนน'!BF26,IF('ชื่อ-คะแนน'!BF$4="P","0",IF('ชื่อ-คะแนน'!BF$4="A","0","0")))+IF('ชื่อ-คะแนน'!BG$4="K",'ชื่อ-คะแนน'!BG26,IF('ชื่อ-คะแนน'!BG$4="P","0",IF('ชื่อ-คะแนน'!BG$4="A","0","0")))+IF('ชื่อ-คะแนน'!BH$4="K",'ชื่อ-คะแนน'!BH26,IF('ชื่อ-คะแนน'!BH$4="P","0",IF('ชื่อ-คะแนน'!BH$4="A","0","0"))))</f>
        <v/>
      </c>
      <c r="S28" s="1046" t="str">
        <f>IF('ชื่อ-คะแนน'!C26="","",IF('ชื่อ-คะแนน'!BA$4="P",'ชื่อ-คะแนน'!BA26,IF('ชื่อ-คะแนน'!BA$4="K","0",IF('ชื่อ-คะแนน'!BA$4="A","0","0")))+IF('ชื่อ-คะแนน'!BB$4="P",'ชื่อ-คะแนน'!BB26,IF('ชื่อ-คะแนน'!BB$4="K","0",IF('ชื่อ-คะแนน'!BB$4="A","0","0")))+IF('ชื่อ-คะแนน'!BC$4="P",'ชื่อ-คะแนน'!BC26,IF('ชื่อ-คะแนน'!BC$4="K","0",IF('ชื่อ-คะแนน'!BC$4="A","0","0")))+IF('ชื่อ-คะแนน'!BD$4="P",'ชื่อ-คะแนน'!BD26,IF('ชื่อ-คะแนน'!BD$4="K","0",IF('ชื่อ-คะแนน'!BD$4="A","0","0")))+IF('ชื่อ-คะแนน'!BE$4="P",'ชื่อ-คะแนน'!BE26,IF('ชื่อ-คะแนน'!BE$4="K","0",IF('ชื่อ-คะแนน'!BE$4="A","0","0")))+IF('ชื่อ-คะแนน'!BF$4="P",'ชื่อ-คะแนน'!BF26,IF('ชื่อ-คะแนน'!BF$4="K","0",IF('ชื่อ-คะแนน'!BF$4="A","0","0")))+IF('ชื่อ-คะแนน'!BG$4="P",'ชื่อ-คะแนน'!BG26,IF('ชื่อ-คะแนน'!BG$4="K","0",IF('ชื่อ-คะแนน'!BG$4="A","0","0")))+IF('ชื่อ-คะแนน'!BH$4="P",'ชื่อ-คะแนน'!BH26,IF('ชื่อ-คะแนน'!BH$4="K","0",IF('ชื่อ-คะแนน'!BH$4="A","0","0"))))</f>
        <v/>
      </c>
      <c r="T28" s="1066" t="str">
        <f>IF('ชื่อ-คะแนน'!C26="","",IF('ชื่อ-คะแนน'!BA$4="A",'ชื่อ-คะแนน'!BA26,IF('ชื่อ-คะแนน'!BA$4="P","0",IF('ชื่อ-คะแนน'!BA$4="K","0","0")))+IF('ชื่อ-คะแนน'!BB$4="A",'ชื่อ-คะแนน'!BB26,IF('ชื่อ-คะแนน'!BB$4="P","0",IF('ชื่อ-คะแนน'!BB$4="K","0","0")))+IF('ชื่อ-คะแนน'!BC$4="A",'ชื่อ-คะแนน'!BC26,IF('ชื่อ-คะแนน'!BC$4="P","0",IF('ชื่อ-คะแนน'!BC$4="K","0","0")))+IF('ชื่อ-คะแนน'!BD$4="A",'ชื่อ-คะแนน'!BD26,IF('ชื่อ-คะแนน'!BD$4="P","0",IF('ชื่อ-คะแนน'!BD$4="K","0","0")))+IF('ชื่อ-คะแนน'!BE$4="A",'ชื่อ-คะแนน'!BE26,IF('ชื่อ-คะแนน'!BE$4="P","0",IF('ชื่อ-คะแนน'!BE$4="K","0","0")))+IF('ชื่อ-คะแนน'!BF$4="A",'ชื่อ-คะแนน'!BF26,IF('ชื่อ-คะแนน'!BF$4="P","0",IF('ชื่อ-คะแนน'!BF$4="K","0","0")))+IF('ชื่อ-คะแนน'!BG$4="A",'ชื่อ-คะแนน'!BG26,IF('ชื่อ-คะแนน'!BG$4="P","0",IF('ชื่อ-คะแนน'!BG$4="K","0","0")))+IF('ชื่อ-คะแนน'!BH$4="A",'ชื่อ-คะแนน'!BH26,IF('ชื่อ-คะแนน'!BH$4="P","0",IF('ชื่อ-คะแนน'!BH$4="K","0","0"))))</f>
        <v/>
      </c>
      <c r="U28" s="1047" t="str">
        <f>IF('ชื่อ-คะแนน'!C26="","",IF('ชื่อ-คะแนน'!BK$4="K",'ชื่อ-คะแนน'!BK26,IF('ชื่อ-คะแนน'!BK$4="P","0",IF('ชื่อ-คะแนน'!BK$4="A","0","0")))+IF('ชื่อ-คะแนน'!BL$4="K",'ชื่อ-คะแนน'!BL26,IF('ชื่อ-คะแนน'!BL$4="P","0",IF('ชื่อ-คะแนน'!BL$4="A","0","0")))+IF('ชื่อ-คะแนน'!BM$4="K",'ชื่อ-คะแนน'!BM26,IF('ชื่อ-คะแนน'!BM$4="P","0",IF('ชื่อ-คะแนน'!BM$4="A","0","0")))+IF('ชื่อ-คะแนน'!BN$4="K",'ชื่อ-คะแนน'!BN26,IF('ชื่อ-คะแนน'!BN$4="P","0",IF('ชื่อ-คะแนน'!BN$4="A","0","0")))+IF('ชื่อ-คะแนน'!BO$4="K",'ชื่อ-คะแนน'!BO26,IF('ชื่อ-คะแนน'!BO$4="P","0",IF('ชื่อ-คะแนน'!BO$4="A","0","0")))+IF('ชื่อ-คะแนน'!BP$4="K",'ชื่อ-คะแนน'!BP26,IF('ชื่อ-คะแนน'!BP$4="P","0",IF('ชื่อ-คะแนน'!BP$4="A","0","0"))))</f>
        <v/>
      </c>
      <c r="V28" s="1048" t="str">
        <f>IF('ชื่อ-คะแนน'!C26="","",IF('ชื่อ-คะแนน'!BK$4="P",'ชื่อ-คะแนน'!BK26,IF('ชื่อ-คะแนน'!BK$4="K","0",IF('ชื่อ-คะแนน'!BK$4="A","0","0")))+IF('ชื่อ-คะแนน'!BL$4="P",'ชื่อ-คะแนน'!BL26,IF('ชื่อ-คะแนน'!BL$4="K","0",IF('ชื่อ-คะแนน'!BL$4="A","0","0")))+IF('ชื่อ-คะแนน'!BM$4="P",'ชื่อ-คะแนน'!BM26,IF('ชื่อ-คะแนน'!BM$4="K","0",IF('ชื่อ-คะแนน'!BM$4="A","0","0")))+IF('ชื่อ-คะแนน'!BN$4="P",'ชื่อ-คะแนน'!BN26,IF('ชื่อ-คะแนน'!BN$4="K","0",IF('ชื่อ-คะแนน'!BN$4="A","0","0")))+IF('ชื่อ-คะแนน'!BO$4="P",'ชื่อ-คะแนน'!BO26,IF('ชื่อ-คะแนน'!BO$4="K","0",IF('ชื่อ-คะแนน'!BO$4="A","0","0")))+IF('ชื่อ-คะแนน'!BP$4="P",'ชื่อ-คะแนน'!BP26,IF('ชื่อ-คะแนน'!BP$4="K","0",IF('ชื่อ-คะแนน'!BP$4="A","0","0"))))</f>
        <v/>
      </c>
      <c r="W28" s="1049" t="str">
        <f>IF('ชื่อ-คะแนน'!C26="","",IF('ชื่อ-คะแนน'!BK$4="A",'ชื่อ-คะแนน'!BK26,IF('ชื่อ-คะแนน'!BK$4="P","0",IF('ชื่อ-คะแนน'!BK$4="K","0","0")))+IF('ชื่อ-คะแนน'!BL$4="A",'ชื่อ-คะแนน'!BL26,IF('ชื่อ-คะแนน'!BL$4="P","0",IF('ชื่อ-คะแนน'!BL$4="K","0","0")))+IF('ชื่อ-คะแนน'!BM$4="A",'ชื่อ-คะแนน'!BM26,IF('ชื่อ-คะแนน'!BM$4="P","0",IF('ชื่อ-คะแนน'!BM$4="K","0","0")))+IF('ชื่อ-คะแนน'!BN$4="A",'ชื่อ-คะแนน'!BN26,IF('ชื่อ-คะแนน'!BN$4="P","0",IF('ชื่อ-คะแนน'!BN$4="K","0","0")))+IF('ชื่อ-คะแนน'!BO$4="A",'ชื่อ-คะแนน'!BO26,IF('ชื่อ-คะแนน'!BO$4="P","0",IF('ชื่อ-คะแนน'!BO$4="K","0","0")))+IF('ชื่อ-คะแนน'!BP$4="A",'ชื่อ-คะแนน'!BP26,IF('ชื่อ-คะแนน'!BP$4="P","0",IF('ชื่อ-คะแนน'!BP$4="K","0","0"))))</f>
        <v/>
      </c>
      <c r="X28" s="1045" t="str">
        <f>IF('ชื่อ-คะแนน'!C26="","",IF('ชื่อ-คะแนน'!BU$4="K",'ชื่อ-คะแนน'!BU26,IF('ชื่อ-คะแนน'!BU$4="P","0",IF('ชื่อ-คะแนน'!BU$4="A","0","0")))+IF('ชื่อ-คะแนน'!BV$4="K",'ชื่อ-คะแนน'!BV26,IF('ชื่อ-คะแนน'!BV$4="P","0",IF('ชื่อ-คะแนน'!BV$4="A","0","0")))+IF('ชื่อ-คะแนน'!BW$4="K",'ชื่อ-คะแนน'!BW26,IF('ชื่อ-คะแนน'!BW$4="P","0",IF('ชื่อ-คะแนน'!BW$4="A","0","0")))+IF('ชื่อ-คะแนน'!BX$4="K",'ชื่อ-คะแนน'!BX26,IF('ชื่อ-คะแนน'!BX$4="P","0",IF('ชื่อ-คะแนน'!BX$4="A","0","0")))+IF('ชื่อ-คะแนน'!BY$4="K",'ชื่อ-คะแนน'!BY26,IF('ชื่อ-คะแนน'!BY$4="P","0",IF('ชื่อ-คะแนน'!BY$4="A","0","0")))+IF('ชื่อ-คะแนน'!BZ$4="K",'ชื่อ-คะแนน'!BZ26,IF('ชื่อ-คะแนน'!BZ$4="P","0",IF('ชื่อ-คะแนน'!BZ$4="A","0","0")))+IF('ชื่อ-คะแนน'!CA$4="K",'ชื่อ-คะแนน'!CA26,IF('ชื่อ-คะแนน'!CA$4="P","0",IF('ชื่อ-คะแนน'!CA$4="A","0","0")))+IF('ชื่อ-คะแนน'!CB$4="K",'ชื่อ-คะแนน'!CB26,IF('ชื่อ-คะแนน'!CB$4="P","0",IF('ชื่อ-คะแนน'!CB$4="A","0","0"))))</f>
        <v/>
      </c>
      <c r="Y28" s="1046" t="str">
        <f>IF('ชื่อ-คะแนน'!C26="","",IF('ชื่อ-คะแนน'!BU$4="P",'ชื่อ-คะแนน'!BU26,IF('ชื่อ-คะแนน'!BU$4="K","0",IF('ชื่อ-คะแนน'!BU$4="A","0","0")))+IF('ชื่อ-คะแนน'!BV$4="P",'ชื่อ-คะแนน'!BV26,IF('ชื่อ-คะแนน'!BV$4="K","0",IF('ชื่อ-คะแนน'!BV$4="A","0","0")))+IF('ชื่อ-คะแนน'!BW$4="P",'ชื่อ-คะแนน'!BW26,IF('ชื่อ-คะแนน'!BW$4="K","0",IF('ชื่อ-คะแนน'!BW$4="A","0","0")))+IF('ชื่อ-คะแนน'!BX$4="P",'ชื่อ-คะแนน'!BX26,IF('ชื่อ-คะแนน'!BX$4="K","0",IF('ชื่อ-คะแนน'!BX$4="A","0","0")))+IF('ชื่อ-คะแนน'!BY$4="P",'ชื่อ-คะแนน'!BY26,IF('ชื่อ-คะแนน'!BY$4="K","0",IF('ชื่อ-คะแนน'!BY$4="A","0","0")))+IF('ชื่อ-คะแนน'!BZ$4="P",'ชื่อ-คะแนน'!BZ26,IF('ชื่อ-คะแนน'!BZ$4="K","0",IF('ชื่อ-คะแนน'!BZ$4="A","0","0")))+IF('ชื่อ-คะแนน'!CA$4="P",'ชื่อ-คะแนน'!CA26,IF('ชื่อ-คะแนน'!CA$4="K","0",IF('ชื่อ-คะแนน'!CA$4="A","0","0")))+IF('ชื่อ-คะแนน'!CB$4="P",'ชื่อ-คะแนน'!CB26,IF('ชื่อ-คะแนน'!CB$4="K","0",IF('ชื่อ-คะแนน'!CB$4="A","0","0"))))</f>
        <v/>
      </c>
      <c r="Z28" s="1066" t="str">
        <f>IF('ชื่อ-คะแนน'!C26="","",IF('ชื่อ-คะแนน'!BU$4="A",'ชื่อ-คะแนน'!BU26,IF('ชื่อ-คะแนน'!BU$4="P","0",IF('ชื่อ-คะแนน'!BU$4="K","0","0")))+IF('ชื่อ-คะแนน'!BV$4="A",'ชื่อ-คะแนน'!BV26,IF('ชื่อ-คะแนน'!BV$4="P","0",IF('ชื่อ-คะแนน'!BV$4="K","0","0")))+IF('ชื่อ-คะแนน'!BW$4="A",'ชื่อ-คะแนน'!BW26,IF('ชื่อ-คะแนน'!BW$4="P","0",IF('ชื่อ-คะแนน'!BW$4="K","0","0")))+IF('ชื่อ-คะแนน'!BX$4="A",'ชื่อ-คะแนน'!BX26,IF('ชื่อ-คะแนน'!BX$4="P","0",IF('ชื่อ-คะแนน'!BX$4="K","0","0")))+IF('ชื่อ-คะแนน'!BY$4="A",'ชื่อ-คะแนน'!BY26,IF('ชื่อ-คะแนน'!BY$4="P","0",IF('ชื่อ-คะแนน'!BY$4="K","0","0")))+IF('ชื่อ-คะแนน'!BZ$4="A",'ชื่อ-คะแนน'!BZ26,IF('ชื่อ-คะแนน'!BZ$4="P","0",IF('ชื่อ-คะแนน'!BZ$4="K","0","0")))+IF('ชื่อ-คะแนน'!CA$4="A",'ชื่อ-คะแนน'!CA26,IF('ชื่อ-คะแนน'!CA$4="P","0",IF('ชื่อ-คะแนน'!CA$4="K","0","0")))+IF('ชื่อ-คะแนน'!CB$4="A",'ชื่อ-คะแนน'!CB26,IF('ชื่อ-คะแนน'!CB$4="P","0",IF('ชื่อ-คะแนน'!CB$4="K","0","0"))))</f>
        <v/>
      </c>
      <c r="AA28" s="1047">
        <f>IF('ชื่อ-คะแนน'!CF$4="K",'ชื่อ-คะแนน'!CF26,IF('ชื่อ-คะแนน'!CF$4="P","0",IF('ชื่อ-คะแนน'!CF$4="A","0","0")))+IF('ชื่อ-คะแนน'!CG$4="K",'ชื่อ-คะแนน'!CG26,IF('ชื่อ-คะแนน'!CG$4="P","0",IF('ชื่อ-คะแนน'!CG$4="A","0","0")))+IF('ชื่อ-คะแนน'!CH$4="K",'ชื่อ-คะแนน'!CH26,IF('ชื่อ-คะแนน'!CH$4="P","0",IF('ชื่อ-คะแนน'!CH$4="A","0","0")))</f>
        <v>0</v>
      </c>
      <c r="AB28" s="1048">
        <f>IF('ชื่อ-คะแนน'!CF$4="P",'ชื่อ-คะแนน'!CF26,IF('ชื่อ-คะแนน'!CF$4="K","0",IF('ชื่อ-คะแนน'!CF$4="A","0","0")))+IF('ชื่อ-คะแนน'!CG$4="P",'ชื่อ-คะแนน'!CG26,IF('ชื่อ-คะแนน'!CG$4="K","0",IF('ชื่อ-คะแนน'!CG$4="A","0","0")))+IF('ชื่อ-คะแนน'!CH$4="P",'ชื่อ-คะแนน'!CH26,IF('ชื่อ-คะแนน'!CH$4="K","0",IF('ชื่อ-คะแนน'!CH$4="A","0","0")))</f>
        <v>0</v>
      </c>
      <c r="AC28" s="1049">
        <f>IF('ชื่อ-คะแนน'!CF$4="A",'ชื่อ-คะแนน'!CF26,IF('ชื่อ-คะแนน'!CF$4="P","0",IF('ชื่อ-คะแนน'!CF$4="K","0","0")))+IF('ชื่อ-คะแนน'!CG$4="A",'ชื่อ-คะแนน'!CG26,IF('ชื่อ-คะแนน'!CG$4="P","0",IF('ชื่อ-คะแนน'!CG$4="K","0","0")))+IF('ชื่อ-คะแนน'!CH$4="A",'ชื่อ-คะแนน'!CH26,IF('ชื่อ-คะแนน'!CH$4="P","0",IF('ชื่อ-คะแนน'!CH$4="K","0","0")))</f>
        <v>0</v>
      </c>
      <c r="AD28" s="1067" t="str">
        <f>IF('ชื่อ-คะแนน'!C26="","",IF(E28="พัก","--",IF(E28="ออก","--",IF(E28="ย้าย","--",(F28+I28+L28+O28+R28+U28+X28+AA28)/2))))</f>
        <v/>
      </c>
      <c r="AE28" s="1068" t="str">
        <f>IF('ชื่อ-คะแนน'!C26="","",IF(E28="พัก","--",IF(E28="ออก","--",IF(E28="ย้าย","--",(G28+J28+M28+P28+S28+V28+Y28+AB28)/2))))</f>
        <v/>
      </c>
      <c r="AF28" s="1069" t="str">
        <f>IF('ชื่อ-คะแนน'!C26="","",IF(E28="พัก","--",IF(E28="ออก","--",IF(E28="ย้าย","--",(H28+K28+N28+Q28+T28+W28+Z28+AC28)/2))))</f>
        <v/>
      </c>
      <c r="AG28" s="304"/>
    </row>
    <row r="29" spans="1:33" s="5" customFormat="1" ht="18" customHeight="1" x14ac:dyDescent="0.5">
      <c r="A29" s="281"/>
      <c r="B29" s="246" t="str">
        <f>'ชื่อ-คะแนน'!A27</f>
        <v/>
      </c>
      <c r="C29" s="429">
        <f>'ชื่อ-คะแนน'!B27</f>
        <v>0</v>
      </c>
      <c r="D29" s="336" t="str">
        <f>'ชื่อ-คะแนน'!DB27</f>
        <v/>
      </c>
      <c r="E29" s="430" t="str">
        <f>'ชื่อ-คะแนน'!D27</f>
        <v/>
      </c>
      <c r="F29" s="431" t="str">
        <f>IF('ชื่อ-คะแนน'!C27="","",IF('ชื่อ-คะแนน'!H$4="K",'ชื่อ-คะแนน'!H27,IF('ชื่อ-คะแนน'!H$4="P","0",IF('ชื่อ-คะแนน'!H$4="A","0","0")))+IF('ชื่อ-คะแนน'!I$4="K",'ชื่อ-คะแนน'!I27,IF('ชื่อ-คะแนน'!I$4="P","0",IF('ชื่อ-คะแนน'!I$4="A","0","0")))+IF('ชื่อ-คะแนน'!J$4="K",'ชื่อ-คะแนน'!J27,IF('ชื่อ-คะแนน'!J$4="P","0",IF('ชื่อ-คะแนน'!J$4="A","0","0")))+IF('ชื่อ-คะแนน'!K$4="K",'ชื่อ-คะแนน'!K27,IF('ชื่อ-คะแนน'!K$4="P","0",IF('ชื่อ-คะแนน'!K$4="A","0","0")))+IF('ชื่อ-คะแนน'!L$4="K",'ชื่อ-คะแนน'!L27,IF('ชื่อ-คะแนน'!L$4="P","0",IF('ชื่อ-คะแนน'!L$4="A","0","0")))+IF('ชื่อ-คะแนน'!M$4="K",'ชื่อ-คะแนน'!M27,IF('ชื่อ-คะแนน'!M$4="P","0",IF('ชื่อ-คะแนน'!M$4="A","0","0")))+IF('ชื่อ-คะแนน'!N$4="K",'ชื่อ-คะแนน'!N27,IF('ชื่อ-คะแนน'!N$4="P","0",IF('ชื่อ-คะแนน'!N$4="A","0","0")))+IF('ชื่อ-คะแนน'!O$4="K",'ชื่อ-คะแนน'!O27,IF('ชื่อ-คะแนน'!O$4="P","0",IF('ชื่อ-คะแนน'!O$4="A","0","0")))+IF('ชื่อ-คะแนน'!P$4="K",'ชื่อ-คะแนน'!P27,IF('ชื่อ-คะแนน'!P$4="P","0",IF('ชื่อ-คะแนน'!P$4="A","0","0"))))</f>
        <v/>
      </c>
      <c r="G29" s="432" t="str">
        <f>IF('ชื่อ-คะแนน'!C27="","",IF('ชื่อ-คะแนน'!H$4="P",'ชื่อ-คะแนน'!H27,IF('ชื่อ-คะแนน'!H$4="K","0",IF('ชื่อ-คะแนน'!H$4="A","0","0")))+IF('ชื่อ-คะแนน'!I$4="P",'ชื่อ-คะแนน'!I27,IF('ชื่อ-คะแนน'!I$4="K","0",IF('ชื่อ-คะแนน'!I$4="A","0","0")))+IF('ชื่อ-คะแนน'!J$4="P",'ชื่อ-คะแนน'!J27,IF('ชื่อ-คะแนน'!J$4="K","0",IF('ชื่อ-คะแนน'!J$4="A","0","0")))+IF('ชื่อ-คะแนน'!K$4="P",'ชื่อ-คะแนน'!K27,IF('ชื่อ-คะแนน'!K$4="K","0",IF('ชื่อ-คะแนน'!K$4="A","0","0")))+IF('ชื่อ-คะแนน'!L$4="P",'ชื่อ-คะแนน'!L27,IF('ชื่อ-คะแนน'!L$4="K","0",IF('ชื่อ-คะแนน'!L$4="A","0","0")))+IF('ชื่อ-คะแนน'!M$4="P",'ชื่อ-คะแนน'!M27,IF('ชื่อ-คะแนน'!M$4="K","0",IF('ชื่อ-คะแนน'!M$4="A","0","0")))+IF('ชื่อ-คะแนน'!N$4="P",'ชื่อ-คะแนน'!N27,IF('ชื่อ-คะแนน'!N$4="K","0",IF('ชื่อ-คะแนน'!N$4="A","0","0")))+IF('ชื่อ-คะแนน'!O$4="P",'ชื่อ-คะแนน'!O27,IF('ชื่อ-คะแนน'!O$4="K","0",IF('ชื่อ-คะแนน'!O$4="A","0","0")))+IF('ชื่อ-คะแนน'!P$4="P",'ชื่อ-คะแนน'!P27,IF('ชื่อ-คะแนน'!P$4="K","0",IF('ชื่อ-คะแนน'!P$4="A","0","0"))))</f>
        <v/>
      </c>
      <c r="H29" s="433" t="str">
        <f>IF('ชื่อ-คะแนน'!C27="","",IF('ชื่อ-คะแนน'!H$4="A",'ชื่อ-คะแนน'!H27,IF('ชื่อ-คะแนน'!H$4="P","0",IF('ชื่อ-คะแนน'!H$4="K","0","0")))+IF('ชื่อ-คะแนน'!I$4="A",'ชื่อ-คะแนน'!I27,IF('ชื่อ-คะแนน'!I$4="P","0",IF('ชื่อ-คะแนน'!I$4="K","0","0")))+IF('ชื่อ-คะแนน'!J$4="A",'ชื่อ-คะแนน'!J27,IF('ชื่อ-คะแนน'!J$4="P","0",IF('ชื่อ-คะแนน'!J$4="K","0","0")))+IF('ชื่อ-คะแนน'!K$4="A",'ชื่อ-คะแนน'!K27,IF('ชื่อ-คะแนน'!K$4="P","0",IF('ชื่อ-คะแนน'!K$4="K","0","0")))+IF('ชื่อ-คะแนน'!L$4="A",'ชื่อ-คะแนน'!L27,IF('ชื่อ-คะแนน'!L$4="P","0",IF('ชื่อ-คะแนน'!L$4="K","0","0")))+IF('ชื่อ-คะแนน'!M$4="A",'ชื่อ-คะแนน'!M27,IF('ชื่อ-คะแนน'!M$4="P","0",IF('ชื่อ-คะแนน'!M$4="K","0","0")))+IF('ชื่อ-คะแนน'!N$4="A",'ชื่อ-คะแนน'!N27,IF('ชื่อ-คะแนน'!N$4="P","0",IF('ชื่อ-คะแนน'!N$4="K","0","0")))+IF('ชื่อ-คะแนน'!O$4="A",'ชื่อ-คะแนน'!O27,IF('ชื่อ-คะแนน'!O$4="P","0",IF('ชื่อ-คะแนน'!O$4="K","0","0")))+IF('ชื่อ-คะแนน'!P$4="A",'ชื่อ-คะแนน'!P27,IF('ชื่อ-คะแนน'!P$4="P","0",IF('ชื่อ-คะแนน'!P$4="K","0","0"))))</f>
        <v/>
      </c>
      <c r="I29" s="434" t="str">
        <f>IF('ชื่อ-คะแนน'!C27="","",IF('ชื่อ-คะแนน'!S$4="K",'ชื่อ-คะแนน'!S27,IF('ชื่อ-คะแนน'!S$4="P","0",IF('ชื่อ-คะแนน'!S$4="A","0","0")))+IF('ชื่อ-คะแนน'!T$4="K",'ชื่อ-คะแนน'!T27,IF('ชื่อ-คะแนน'!T$4="P","0",IF('ชื่อ-คะแนน'!T$4="A","0","0")))+IF('ชื่อ-คะแนน'!U$4="K",'ชื่อ-คะแนน'!U27,IF('ชื่อ-คะแนน'!U$4="P","0",IF('ชื่อ-คะแนน'!U$4="A","0","0")))+IF('ชื่อ-คะแนน'!V$4="K",'ชื่อ-คะแนน'!V27,IF('ชื่อ-คะแนน'!V$4="P","0",IF('ชื่อ-คะแนน'!V$4="A","0","0")))+IF('ชื่อ-คะแนน'!W$4="K",'ชื่อ-คะแนน'!W27,IF('ชื่อ-คะแนน'!W$4="P","0",IF('ชื่อ-คะแนน'!W$4="A","0","0")))+IF('ชื่อ-คะแนน'!X$4="K",'ชื่อ-คะแนน'!X27,IF('ชื่อ-คะแนน'!X$4="P","0",IF('ชื่อ-คะแนน'!X$4="A","0","0"))))</f>
        <v/>
      </c>
      <c r="J29" s="435" t="str">
        <f>IF('ชื่อ-คะแนน'!C27="","",IF('ชื่อ-คะแนน'!S$4="P",'ชื่อ-คะแนน'!S27,IF('ชื่อ-คะแนน'!S$4="K","0",IF('ชื่อ-คะแนน'!S$4="A","0","0")))+IF('ชื่อ-คะแนน'!T$4="P",'ชื่อ-คะแนน'!T27,IF('ชื่อ-คะแนน'!T$4="K","0",IF('ชื่อ-คะแนน'!T$4="A","0","0")))+IF('ชื่อ-คะแนน'!U$4="P",'ชื่อ-คะแนน'!U27,IF('ชื่อ-คะแนน'!U$4="K","0",IF('ชื่อ-คะแนน'!U$4="A","0","0")))+IF('ชื่อ-คะแนน'!V$4="P",'ชื่อ-คะแนน'!V27,IF('ชื่อ-คะแนน'!V$4="K","0",IF('ชื่อ-คะแนน'!V$4="A","0","0")))+IF('ชื่อ-คะแนน'!W$4="P",'ชื่อ-คะแนน'!W27,IF('ชื่อ-คะแนน'!W$4="K","0",IF('ชื่อ-คะแนน'!W$4="A","0","0")))+IF('ชื่อ-คะแนน'!X$4="P",'ชื่อ-คะแนน'!X27,IF('ชื่อ-คะแนน'!X$4="K","0",IF('ชื่อ-คะแนน'!X$4="A","0","0"))))</f>
        <v/>
      </c>
      <c r="K29" s="436" t="str">
        <f>IF('ชื่อ-คะแนน'!C27="","",IF('ชื่อ-คะแนน'!S$4="A",'ชื่อ-คะแนน'!S27,IF('ชื่อ-คะแนน'!S$4="P","0",IF('ชื่อ-คะแนน'!S$4="K","0","0")))+IF('ชื่อ-คะแนน'!T$4="A",'ชื่อ-คะแนน'!T27,IF('ชื่อ-คะแนน'!T$4="P","0",IF('ชื่อ-คะแนน'!T$4="K","0","0")))+IF('ชื่อ-คะแนน'!U$4="A",'ชื่อ-คะแนน'!U27,IF('ชื่อ-คะแนน'!U$4="P","0",IF('ชื่อ-คะแนน'!U$4="K","0","0")))+IF('ชื่อ-คะแนน'!V$4="A",'ชื่อ-คะแนน'!V27,IF('ชื่อ-คะแนน'!V$4="P","0",IF('ชื่อ-คะแนน'!V$4="K","0","0")))+IF('ชื่อ-คะแนน'!W$4="A",'ชื่อ-คะแนน'!W27,IF('ชื่อ-คะแนน'!W$4="P","0",IF('ชื่อ-คะแนน'!W$4="K","0","0")))+IF('ชื่อ-คะแนน'!X$4="A",'ชื่อ-คะแนน'!X27,IF('ชื่อ-คะแนน'!X$4="P","0",IF('ชื่อ-คะแนน'!X$4="K","0","0"))))</f>
        <v/>
      </c>
      <c r="L29" s="431" t="str">
        <f>IF('ชื่อ-คะแนน'!C27="","",IF('ชื่อ-คะแนน'!AC$4="K",'ชื่อ-คะแนน'!AC27,IF('ชื่อ-คะแนน'!AC$4="P","0",IF('ชื่อ-คะแนน'!AC$4="A","0","0")))+IF('ชื่อ-คะแนน'!AD$4="K",'ชื่อ-คะแนน'!AD27,IF('ชื่อ-คะแนน'!AD$4="P","0",IF('ชื่อ-คะแนน'!AD$4="A","0","0")))+IF('ชื่อ-คะแนน'!AE$4="K",'ชื่อ-คะแนน'!AE27,IF('ชื่อ-คะแนน'!AE$4="P","0",IF('ชื่อ-คะแนน'!AE$4="A","0","0")))+IF('ชื่อ-คะแนน'!AF$4="K",'ชื่อ-คะแนน'!AF27,IF('ชื่อ-คะแนน'!AF$4="P","0",IF('ชื่อ-คะแนน'!AF$4="A","0","0")))+IF('ชื่อ-คะแนน'!AG$4="K",'ชื่อ-คะแนน'!AG27,IF('ชื่อ-คะแนน'!AG$4="P","0",IF('ชื่อ-คะแนน'!AG$4="A","0","0")))+IF('ชื่อ-คะแนน'!AH$4="K",'ชื่อ-คะแนน'!AH27,IF('ชื่อ-คะแนน'!AH$4="P","0",IF('ชื่อ-คะแนน'!AH$4="A","0","0")))+IF('ชื่อ-คะแนน'!AI$4="K",'ชื่อ-คะแนน'!AI27,IF('ชื่อ-คะแนน'!AI$4="P","0",IF('ชื่อ-คะแนน'!AI$4="A","0","0")))+IF('ชื่อ-คะแนน'!AJ$4="K",'ชื่อ-คะแนน'!AJ27,IF('ชื่อ-คะแนน'!AJ$4="P","0",IF('ชื่อ-คะแนน'!AJ$4="A","0","0")))+IF('ชื่อ-คะแนน'!AK$4="K",'ชื่อ-คะแนน'!AK27,IF('ชื่อ-คะแนน'!AK$4="P","0",IF('ชื่อ-คะแนน'!AK$4="A","0","0"))))</f>
        <v/>
      </c>
      <c r="M29" s="432" t="str">
        <f>IF('ชื่อ-คะแนน'!C27="","",IF('ชื่อ-คะแนน'!AC$4="P",'ชื่อ-คะแนน'!AC27,IF('ชื่อ-คะแนน'!AC$4="K","0",IF('ชื่อ-คะแนน'!AC$4="A","0","0")))+IF('ชื่อ-คะแนน'!AD$4="P",'ชื่อ-คะแนน'!AD27,IF('ชื่อ-คะแนน'!AD$4="K","0",IF('ชื่อ-คะแนน'!AD$4="A","0","0")))+IF('ชื่อ-คะแนน'!AE$4="P",'ชื่อ-คะแนน'!AE27,IF('ชื่อ-คะแนน'!AE$4="K","0",IF('ชื่อ-คะแนน'!AE$4="A","0","0")))+IF('ชื่อ-คะแนน'!AF$4="P",'ชื่อ-คะแนน'!AF27,IF('ชื่อ-คะแนน'!AF$4="K","0",IF('ชื่อ-คะแนน'!AF$4="A","0","0")))+IF('ชื่อ-คะแนน'!AG$4="P",'ชื่อ-คะแนน'!AG27,IF('ชื่อ-คะแนน'!AG$4="K","0",IF('ชื่อ-คะแนน'!AG$4="A","0","0")))+IF('ชื่อ-คะแนน'!AH$4="P",'ชื่อ-คะแนน'!AH27,IF('ชื่อ-คะแนน'!AH$4="K","0",IF('ชื่อ-คะแนน'!AH$4="A","0","0")))+IF('ชื่อ-คะแนน'!AI$4="P",'ชื่อ-คะแนน'!AI27,IF('ชื่อ-คะแนน'!AI$4="K","0",IF('ชื่อ-คะแนน'!AI$4="A","0","0")))+IF('ชื่อ-คะแนน'!AJ$4="P",'ชื่อ-คะแนน'!AJ27,IF('ชื่อ-คะแนน'!AJ$4="K","0",IF('ชื่อ-คะแนน'!AJ$4="A","0","0")))+IF('ชื่อ-คะแนน'!AK$4="P",'ชื่อ-คะแนน'!AK27,IF('ชื่อ-คะแนน'!AK$4="K","0",IF('ชื่อ-คะแนน'!AK$4="A","0","0"))))</f>
        <v/>
      </c>
      <c r="N29" s="433" t="str">
        <f>IF('ชื่อ-คะแนน'!C27="","",IF('ชื่อ-คะแนน'!AC$4="A",'ชื่อ-คะแนน'!AC27,IF('ชื่อ-คะแนน'!AC$4="P","0",IF('ชื่อ-คะแนน'!AC$4="K","0","0")))+IF('ชื่อ-คะแนน'!AD$4="A",'ชื่อ-คะแนน'!AD27,IF('ชื่อ-คะแนน'!AD$4="P","0",IF('ชื่อ-คะแนน'!AD$4="K","0","0")))+IF('ชื่อ-คะแนน'!AE$4="A",'ชื่อ-คะแนน'!AE27,IF('ชื่อ-คะแนน'!AE$4="P","0",IF('ชื่อ-คะแนน'!AE$4="K","0","0")))+IF('ชื่อ-คะแนน'!AF$4="A",'ชื่อ-คะแนน'!AF27,IF('ชื่อ-คะแนน'!AF$4="P","0",IF('ชื่อ-คะแนน'!AF$4="K","0","0")))+IF('ชื่อ-คะแนน'!AG$4="A",'ชื่อ-คะแนน'!AG27,IF('ชื่อ-คะแนน'!AG$4="P","0",IF('ชื่อ-คะแนน'!AG$4="K","0","0")))+IF('ชื่อ-คะแนน'!AH$4="A",'ชื่อ-คะแนน'!AH27,IF('ชื่อ-คะแนน'!AH$4="P","0",IF('ชื่อ-คะแนน'!AH$4="K","0","0")))+IF('ชื่อ-คะแนน'!AI$4="A",'ชื่อ-คะแนน'!AI27,IF('ชื่อ-คะแนน'!AI$4="P","0",IF('ชื่อ-คะแนน'!AI$4="K","0","0")))+IF('ชื่อ-คะแนน'!AJ$4="A",'ชื่อ-คะแนน'!AJ27,IF('ชื่อ-คะแนน'!AJ$4="P","0",IF('ชื่อ-คะแนน'!AJ$4="K","0","0")))+IF('ชื่อ-คะแนน'!AK$4="A",'ชื่อ-คะแนน'!AK27,IF('ชื่อ-คะแนน'!AK$4="P","0",IF('ชื่อ-คะแนน'!AK$4="K","0","0"))))</f>
        <v/>
      </c>
      <c r="O29" s="434" t="str">
        <f>IF('ชื่อ-คะแนน'!C27="","",IF('ชื่อ-คะแนน'!AN$4="K",'ชื่อ-คะแนน'!AN27,IF('ชื่อ-คะแนน'!AN$4="P","0",IF('ชื่อ-คะแนน'!AN$4="A","0","0")))+IF('ชื่อ-คะแนน'!AO$4="K",'ชื่อ-คะแนน'!AO27,IF('ชื่อ-คะแนน'!AO$4="P","0",IF('ชื่อ-คะแนน'!AO$4="A","0","0")))+IF('ชื่อ-คะแนน'!AP$4="K",'ชื่อ-คะแนน'!AP27,IF('ชื่อ-คะแนน'!AP$4="P","0",IF('ชื่อ-คะแนน'!AP$4="A","0","0")))+IF('ชื่อ-คะแนน'!AQ$4="K",'ชื่อ-คะแนน'!AQ27,IF('ชื่อ-คะแนน'!AQ$4="P","0",IF('ชื่อ-คะแนน'!AQ$4="A","0","0")))+IF('ชื่อ-คะแนน'!AR$4="K",'ชื่อ-คะแนน'!AR27,IF('ชื่อ-คะแนน'!AR$4="P","0",IF('ชื่อ-คะแนน'!AR$4="A","0","0")))+IF('ชื่อ-คะแนน'!AS$4="K",'ชื่อ-คะแนน'!AS27,IF('ชื่อ-คะแนน'!AS$4="P","0",IF('ชื่อ-คะแนน'!AS$4="A","0","0"))))</f>
        <v/>
      </c>
      <c r="P29" s="435" t="str">
        <f>IF('ชื่อ-คะแนน'!C27="","",IF('ชื่อ-คะแนน'!AN$4="P",'ชื่อ-คะแนน'!AN27,IF('ชื่อ-คะแนน'!AN$4="K","0",IF('ชื่อ-คะแนน'!AN$4="A","0","0")))+IF('ชื่อ-คะแนน'!AO$4="P",'ชื่อ-คะแนน'!AO27,IF('ชื่อ-คะแนน'!AO$4="K","0",IF('ชื่อ-คะแนน'!AO$4="A","0","0")))+IF('ชื่อ-คะแนน'!AP$4="P",'ชื่อ-คะแนน'!AP27,IF('ชื่อ-คะแนน'!AP$4="K","0",IF('ชื่อ-คะแนน'!AP$4="A","0","0")))+IF('ชื่อ-คะแนน'!AQ$4="P",'ชื่อ-คะแนน'!AQ27,IF('ชื่อ-คะแนน'!AQ$4="K","0",IF('ชื่อ-คะแนน'!AQ$4="A","0","0")))+IF('ชื่อ-คะแนน'!AR$4="P",'ชื่อ-คะแนน'!AR27,IF('ชื่อ-คะแนน'!AR$4="K","0",IF('ชื่อ-คะแนน'!AR$4="A","0","0")))+IF('ชื่อ-คะแนน'!AS$4="P",'ชื่อ-คะแนน'!AS27,IF('ชื่อ-คะแนน'!AS$4="K","0",IF('ชื่อ-คะแนน'!AS$4="A","0","0"))))</f>
        <v/>
      </c>
      <c r="Q29" s="436" t="str">
        <f>IF('ชื่อ-คะแนน'!C27="","",IF('ชื่อ-คะแนน'!AN$4="A",'ชื่อ-คะแนน'!AN27,IF('ชื่อ-คะแนน'!AN$4="P","0",IF('ชื่อ-คะแนน'!AN$4="K","0","0")))+IF('ชื่อ-คะแนน'!AO$4="A",'ชื่อ-คะแนน'!AO27,IF('ชื่อ-คะแนน'!AO$4="P","0",IF('ชื่อ-คะแนน'!AO$4="K","0","0")))+IF('ชื่อ-คะแนน'!AP$4="A",'ชื่อ-คะแนน'!AP27,IF('ชื่อ-คะแนน'!AP$4="P","0",IF('ชื่อ-คะแนน'!AP$4="K","0","0")))+IF('ชื่อ-คะแนน'!AQ$4="A",'ชื่อ-คะแนน'!AQ27,IF('ชื่อ-คะแนน'!AQ$4="P","0",IF('ชื่อ-คะแนน'!AQ$4="K","0","0")))+IF('ชื่อ-คะแนน'!AR$4="A",'ชื่อ-คะแนน'!AR27,IF('ชื่อ-คะแนน'!AR$4="P","0",IF('ชื่อ-คะแนน'!AR$4="K","0","0")))+IF('ชื่อ-คะแนน'!AS$4="A",'ชื่อ-คะแนน'!AS27,IF('ชื่อ-คะแนน'!AS$4="P","0",IF('ชื่อ-คะแนน'!AS$4="K","0","0"))))</f>
        <v/>
      </c>
      <c r="R29" s="1051" t="str">
        <f>IF('ชื่อ-คะแนน'!C27="","",IF('ชื่อ-คะแนน'!BA$4="K",'ชื่อ-คะแนน'!BA27,IF('ชื่อ-คะแนน'!BA$4="P","0",IF('ชื่อ-คะแนน'!BA$4="A","0","0")))+IF('ชื่อ-คะแนน'!BB$4="K",'ชื่อ-คะแนน'!BB27,IF('ชื่อ-คะแนน'!BB$4="P","0",IF('ชื่อ-คะแนน'!BB$4="A","0","0")))+IF('ชื่อ-คะแนน'!BC$4="K",'ชื่อ-คะแนน'!BC27,IF('ชื่อ-คะแนน'!BC$4="P","0",IF('ชื่อ-คะแนน'!BC$4="A","0","0")))+IF('ชื่อ-คะแนน'!BD$4="K",'ชื่อ-คะแนน'!BD27,IF('ชื่อ-คะแนน'!BD$4="P","0",IF('ชื่อ-คะแนน'!BD$4="A","0","0")))+IF('ชื่อ-คะแนน'!BE$4="K",'ชื่อ-คะแนน'!BE27,IF('ชื่อ-คะแนน'!BE$4="P","0",IF('ชื่อ-คะแนน'!BE$4="A","0","0")))+IF('ชื่อ-คะแนน'!BF$4="K",'ชื่อ-คะแนน'!BF27,IF('ชื่อ-คะแนน'!BF$4="P","0",IF('ชื่อ-คะแนน'!BF$4="A","0","0")))+IF('ชื่อ-คะแนน'!BG$4="K",'ชื่อ-คะแนน'!BG27,IF('ชื่อ-คะแนน'!BG$4="P","0",IF('ชื่อ-คะแนน'!BG$4="A","0","0")))+IF('ชื่อ-คะแนน'!BH$4="K",'ชื่อ-คะแนน'!BH27,IF('ชื่อ-คะแนน'!BH$4="P","0",IF('ชื่อ-คะแนน'!BH$4="A","0","0"))))</f>
        <v/>
      </c>
      <c r="S29" s="1052" t="str">
        <f>IF('ชื่อ-คะแนน'!C27="","",IF('ชื่อ-คะแนน'!BA$4="P",'ชื่อ-คะแนน'!BA27,IF('ชื่อ-คะแนน'!BA$4="K","0",IF('ชื่อ-คะแนน'!BA$4="A","0","0")))+IF('ชื่อ-คะแนน'!BB$4="P",'ชื่อ-คะแนน'!BB27,IF('ชื่อ-คะแนน'!BB$4="K","0",IF('ชื่อ-คะแนน'!BB$4="A","0","0")))+IF('ชื่อ-คะแนน'!BC$4="P",'ชื่อ-คะแนน'!BC27,IF('ชื่อ-คะแนน'!BC$4="K","0",IF('ชื่อ-คะแนน'!BC$4="A","0","0")))+IF('ชื่อ-คะแนน'!BD$4="P",'ชื่อ-คะแนน'!BD27,IF('ชื่อ-คะแนน'!BD$4="K","0",IF('ชื่อ-คะแนน'!BD$4="A","0","0")))+IF('ชื่อ-คะแนน'!BE$4="P",'ชื่อ-คะแนน'!BE27,IF('ชื่อ-คะแนน'!BE$4="K","0",IF('ชื่อ-คะแนน'!BE$4="A","0","0")))+IF('ชื่อ-คะแนน'!BF$4="P",'ชื่อ-คะแนน'!BF27,IF('ชื่อ-คะแนน'!BF$4="K","0",IF('ชื่อ-คะแนน'!BF$4="A","0","0")))+IF('ชื่อ-คะแนน'!BG$4="P",'ชื่อ-คะแนน'!BG27,IF('ชื่อ-คะแนน'!BG$4="K","0",IF('ชื่อ-คะแนน'!BG$4="A","0","0")))+IF('ชื่อ-คะแนน'!BH$4="P",'ชื่อ-คะแนน'!BH27,IF('ชื่อ-คะแนน'!BH$4="K","0",IF('ชื่อ-คะแนน'!BH$4="A","0","0"))))</f>
        <v/>
      </c>
      <c r="T29" s="1070" t="str">
        <f>IF('ชื่อ-คะแนน'!C27="","",IF('ชื่อ-คะแนน'!BA$4="A",'ชื่อ-คะแนน'!BA27,IF('ชื่อ-คะแนน'!BA$4="P","0",IF('ชื่อ-คะแนน'!BA$4="K","0","0")))+IF('ชื่อ-คะแนน'!BB$4="A",'ชื่อ-คะแนน'!BB27,IF('ชื่อ-คะแนน'!BB$4="P","0",IF('ชื่อ-คะแนน'!BB$4="K","0","0")))+IF('ชื่อ-คะแนน'!BC$4="A",'ชื่อ-คะแนน'!BC27,IF('ชื่อ-คะแนน'!BC$4="P","0",IF('ชื่อ-คะแนน'!BC$4="K","0","0")))+IF('ชื่อ-คะแนน'!BD$4="A",'ชื่อ-คะแนน'!BD27,IF('ชื่อ-คะแนน'!BD$4="P","0",IF('ชื่อ-คะแนน'!BD$4="K","0","0")))+IF('ชื่อ-คะแนน'!BE$4="A",'ชื่อ-คะแนน'!BE27,IF('ชื่อ-คะแนน'!BE$4="P","0",IF('ชื่อ-คะแนน'!BE$4="K","0","0")))+IF('ชื่อ-คะแนน'!BF$4="A",'ชื่อ-คะแนน'!BF27,IF('ชื่อ-คะแนน'!BF$4="P","0",IF('ชื่อ-คะแนน'!BF$4="K","0","0")))+IF('ชื่อ-คะแนน'!BG$4="A",'ชื่อ-คะแนน'!BG27,IF('ชื่อ-คะแนน'!BG$4="P","0",IF('ชื่อ-คะแนน'!BG$4="K","0","0")))+IF('ชื่อ-คะแนน'!BH$4="A",'ชื่อ-คะแนน'!BH27,IF('ชื่อ-คะแนน'!BH$4="P","0",IF('ชื่อ-คะแนน'!BH$4="K","0","0"))))</f>
        <v/>
      </c>
      <c r="U29" s="1053" t="str">
        <f>IF('ชื่อ-คะแนน'!C27="","",IF('ชื่อ-คะแนน'!BK$4="K",'ชื่อ-คะแนน'!BK27,IF('ชื่อ-คะแนน'!BK$4="P","0",IF('ชื่อ-คะแนน'!BK$4="A","0","0")))+IF('ชื่อ-คะแนน'!BL$4="K",'ชื่อ-คะแนน'!BL27,IF('ชื่อ-คะแนน'!BL$4="P","0",IF('ชื่อ-คะแนน'!BL$4="A","0","0")))+IF('ชื่อ-คะแนน'!BM$4="K",'ชื่อ-คะแนน'!BM27,IF('ชื่อ-คะแนน'!BM$4="P","0",IF('ชื่อ-คะแนน'!BM$4="A","0","0")))+IF('ชื่อ-คะแนน'!BN$4="K",'ชื่อ-คะแนน'!BN27,IF('ชื่อ-คะแนน'!BN$4="P","0",IF('ชื่อ-คะแนน'!BN$4="A","0","0")))+IF('ชื่อ-คะแนน'!BO$4="K",'ชื่อ-คะแนน'!BO27,IF('ชื่อ-คะแนน'!BO$4="P","0",IF('ชื่อ-คะแนน'!BO$4="A","0","0")))+IF('ชื่อ-คะแนน'!BP$4="K",'ชื่อ-คะแนน'!BP27,IF('ชื่อ-คะแนน'!BP$4="P","0",IF('ชื่อ-คะแนน'!BP$4="A","0","0"))))</f>
        <v/>
      </c>
      <c r="V29" s="1054" t="str">
        <f>IF('ชื่อ-คะแนน'!C27="","",IF('ชื่อ-คะแนน'!BK$4="P",'ชื่อ-คะแนน'!BK27,IF('ชื่อ-คะแนน'!BK$4="K","0",IF('ชื่อ-คะแนน'!BK$4="A","0","0")))+IF('ชื่อ-คะแนน'!BL$4="P",'ชื่อ-คะแนน'!BL27,IF('ชื่อ-คะแนน'!BL$4="K","0",IF('ชื่อ-คะแนน'!BL$4="A","0","0")))+IF('ชื่อ-คะแนน'!BM$4="P",'ชื่อ-คะแนน'!BM27,IF('ชื่อ-คะแนน'!BM$4="K","0",IF('ชื่อ-คะแนน'!BM$4="A","0","0")))+IF('ชื่อ-คะแนน'!BN$4="P",'ชื่อ-คะแนน'!BN27,IF('ชื่อ-คะแนน'!BN$4="K","0",IF('ชื่อ-คะแนน'!BN$4="A","0","0")))+IF('ชื่อ-คะแนน'!BO$4="P",'ชื่อ-คะแนน'!BO27,IF('ชื่อ-คะแนน'!BO$4="K","0",IF('ชื่อ-คะแนน'!BO$4="A","0","0")))+IF('ชื่อ-คะแนน'!BP$4="P",'ชื่อ-คะแนน'!BP27,IF('ชื่อ-คะแนน'!BP$4="K","0",IF('ชื่อ-คะแนน'!BP$4="A","0","0"))))</f>
        <v/>
      </c>
      <c r="W29" s="1055" t="str">
        <f>IF('ชื่อ-คะแนน'!C27="","",IF('ชื่อ-คะแนน'!BK$4="A",'ชื่อ-คะแนน'!BK27,IF('ชื่อ-คะแนน'!BK$4="P","0",IF('ชื่อ-คะแนน'!BK$4="K","0","0")))+IF('ชื่อ-คะแนน'!BL$4="A",'ชื่อ-คะแนน'!BL27,IF('ชื่อ-คะแนน'!BL$4="P","0",IF('ชื่อ-คะแนน'!BL$4="K","0","0")))+IF('ชื่อ-คะแนน'!BM$4="A",'ชื่อ-คะแนน'!BM27,IF('ชื่อ-คะแนน'!BM$4="P","0",IF('ชื่อ-คะแนน'!BM$4="K","0","0")))+IF('ชื่อ-คะแนน'!BN$4="A",'ชื่อ-คะแนน'!BN27,IF('ชื่อ-คะแนน'!BN$4="P","0",IF('ชื่อ-คะแนน'!BN$4="K","0","0")))+IF('ชื่อ-คะแนน'!BO$4="A",'ชื่อ-คะแนน'!BO27,IF('ชื่อ-คะแนน'!BO$4="P","0",IF('ชื่อ-คะแนน'!BO$4="K","0","0")))+IF('ชื่อ-คะแนน'!BP$4="A",'ชื่อ-คะแนน'!BP27,IF('ชื่อ-คะแนน'!BP$4="P","0",IF('ชื่อ-คะแนน'!BP$4="K","0","0"))))</f>
        <v/>
      </c>
      <c r="X29" s="1051" t="str">
        <f>IF('ชื่อ-คะแนน'!C27="","",IF('ชื่อ-คะแนน'!BU$4="K",'ชื่อ-คะแนน'!BU27,IF('ชื่อ-คะแนน'!BU$4="P","0",IF('ชื่อ-คะแนน'!BU$4="A","0","0")))+IF('ชื่อ-คะแนน'!BV$4="K",'ชื่อ-คะแนน'!BV27,IF('ชื่อ-คะแนน'!BV$4="P","0",IF('ชื่อ-คะแนน'!BV$4="A","0","0")))+IF('ชื่อ-คะแนน'!BW$4="K",'ชื่อ-คะแนน'!BW27,IF('ชื่อ-คะแนน'!BW$4="P","0",IF('ชื่อ-คะแนน'!BW$4="A","0","0")))+IF('ชื่อ-คะแนน'!BX$4="K",'ชื่อ-คะแนน'!BX27,IF('ชื่อ-คะแนน'!BX$4="P","0",IF('ชื่อ-คะแนน'!BX$4="A","0","0")))+IF('ชื่อ-คะแนน'!BY$4="K",'ชื่อ-คะแนน'!BY27,IF('ชื่อ-คะแนน'!BY$4="P","0",IF('ชื่อ-คะแนน'!BY$4="A","0","0")))+IF('ชื่อ-คะแนน'!BZ$4="K",'ชื่อ-คะแนน'!BZ27,IF('ชื่อ-คะแนน'!BZ$4="P","0",IF('ชื่อ-คะแนน'!BZ$4="A","0","0")))+IF('ชื่อ-คะแนน'!CA$4="K",'ชื่อ-คะแนน'!CA27,IF('ชื่อ-คะแนน'!CA$4="P","0",IF('ชื่อ-คะแนน'!CA$4="A","0","0")))+IF('ชื่อ-คะแนน'!CB$4="K",'ชื่อ-คะแนน'!CB27,IF('ชื่อ-คะแนน'!CB$4="P","0",IF('ชื่อ-คะแนน'!CB$4="A","0","0"))))</f>
        <v/>
      </c>
      <c r="Y29" s="1052" t="str">
        <f>IF('ชื่อ-คะแนน'!C27="","",IF('ชื่อ-คะแนน'!BU$4="P",'ชื่อ-คะแนน'!BU27,IF('ชื่อ-คะแนน'!BU$4="K","0",IF('ชื่อ-คะแนน'!BU$4="A","0","0")))+IF('ชื่อ-คะแนน'!BV$4="P",'ชื่อ-คะแนน'!BV27,IF('ชื่อ-คะแนน'!BV$4="K","0",IF('ชื่อ-คะแนน'!BV$4="A","0","0")))+IF('ชื่อ-คะแนน'!BW$4="P",'ชื่อ-คะแนน'!BW27,IF('ชื่อ-คะแนน'!BW$4="K","0",IF('ชื่อ-คะแนน'!BW$4="A","0","0")))+IF('ชื่อ-คะแนน'!BX$4="P",'ชื่อ-คะแนน'!BX27,IF('ชื่อ-คะแนน'!BX$4="K","0",IF('ชื่อ-คะแนน'!BX$4="A","0","0")))+IF('ชื่อ-คะแนน'!BY$4="P",'ชื่อ-คะแนน'!BY27,IF('ชื่อ-คะแนน'!BY$4="K","0",IF('ชื่อ-คะแนน'!BY$4="A","0","0")))+IF('ชื่อ-คะแนน'!BZ$4="P",'ชื่อ-คะแนน'!BZ27,IF('ชื่อ-คะแนน'!BZ$4="K","0",IF('ชื่อ-คะแนน'!BZ$4="A","0","0")))+IF('ชื่อ-คะแนน'!CA$4="P",'ชื่อ-คะแนน'!CA27,IF('ชื่อ-คะแนน'!CA$4="K","0",IF('ชื่อ-คะแนน'!CA$4="A","0","0")))+IF('ชื่อ-คะแนน'!CB$4="P",'ชื่อ-คะแนน'!CB27,IF('ชื่อ-คะแนน'!CB$4="K","0",IF('ชื่อ-คะแนน'!CB$4="A","0","0"))))</f>
        <v/>
      </c>
      <c r="Z29" s="1070" t="str">
        <f>IF('ชื่อ-คะแนน'!C27="","",IF('ชื่อ-คะแนน'!BU$4="A",'ชื่อ-คะแนน'!BU27,IF('ชื่อ-คะแนน'!BU$4="P","0",IF('ชื่อ-คะแนน'!BU$4="K","0","0")))+IF('ชื่อ-คะแนน'!BV$4="A",'ชื่อ-คะแนน'!BV27,IF('ชื่อ-คะแนน'!BV$4="P","0",IF('ชื่อ-คะแนน'!BV$4="K","0","0")))+IF('ชื่อ-คะแนน'!BW$4="A",'ชื่อ-คะแนน'!BW27,IF('ชื่อ-คะแนน'!BW$4="P","0",IF('ชื่อ-คะแนน'!BW$4="K","0","0")))+IF('ชื่อ-คะแนน'!BX$4="A",'ชื่อ-คะแนน'!BX27,IF('ชื่อ-คะแนน'!BX$4="P","0",IF('ชื่อ-คะแนน'!BX$4="K","0","0")))+IF('ชื่อ-คะแนน'!BY$4="A",'ชื่อ-คะแนน'!BY27,IF('ชื่อ-คะแนน'!BY$4="P","0",IF('ชื่อ-คะแนน'!BY$4="K","0","0")))+IF('ชื่อ-คะแนน'!BZ$4="A",'ชื่อ-คะแนน'!BZ27,IF('ชื่อ-คะแนน'!BZ$4="P","0",IF('ชื่อ-คะแนน'!BZ$4="K","0","0")))+IF('ชื่อ-คะแนน'!CA$4="A",'ชื่อ-คะแนน'!CA27,IF('ชื่อ-คะแนน'!CA$4="P","0",IF('ชื่อ-คะแนน'!CA$4="K","0","0")))+IF('ชื่อ-คะแนน'!CB$4="A",'ชื่อ-คะแนน'!CB27,IF('ชื่อ-คะแนน'!CB$4="P","0",IF('ชื่อ-คะแนน'!CB$4="K","0","0"))))</f>
        <v/>
      </c>
      <c r="AA29" s="1053">
        <f>IF('ชื่อ-คะแนน'!CF$4="K",'ชื่อ-คะแนน'!CF27,IF('ชื่อ-คะแนน'!CF$4="P","0",IF('ชื่อ-คะแนน'!CF$4="A","0","0")))+IF('ชื่อ-คะแนน'!CG$4="K",'ชื่อ-คะแนน'!CG27,IF('ชื่อ-คะแนน'!CG$4="P","0",IF('ชื่อ-คะแนน'!CG$4="A","0","0")))+IF('ชื่อ-คะแนน'!CH$4="K",'ชื่อ-คะแนน'!CH27,IF('ชื่อ-คะแนน'!CH$4="P","0",IF('ชื่อ-คะแนน'!CH$4="A","0","0")))</f>
        <v>0</v>
      </c>
      <c r="AB29" s="1054">
        <f>IF('ชื่อ-คะแนน'!CF$4="P",'ชื่อ-คะแนน'!CF27,IF('ชื่อ-คะแนน'!CF$4="K","0",IF('ชื่อ-คะแนน'!CF$4="A","0","0")))+IF('ชื่อ-คะแนน'!CG$4="P",'ชื่อ-คะแนน'!CG27,IF('ชื่อ-คะแนน'!CG$4="K","0",IF('ชื่อ-คะแนน'!CG$4="A","0","0")))+IF('ชื่อ-คะแนน'!CH$4="P",'ชื่อ-คะแนน'!CH27,IF('ชื่อ-คะแนน'!CH$4="K","0",IF('ชื่อ-คะแนน'!CH$4="A","0","0")))</f>
        <v>0</v>
      </c>
      <c r="AC29" s="1055">
        <f>IF('ชื่อ-คะแนน'!CF$4="A",'ชื่อ-คะแนน'!CF27,IF('ชื่อ-คะแนน'!CF$4="P","0",IF('ชื่อ-คะแนน'!CF$4="K","0","0")))+IF('ชื่อ-คะแนน'!CG$4="A",'ชื่อ-คะแนน'!CG27,IF('ชื่อ-คะแนน'!CG$4="P","0",IF('ชื่อ-คะแนน'!CG$4="K","0","0")))+IF('ชื่อ-คะแนน'!CH$4="A",'ชื่อ-คะแนน'!CH27,IF('ชื่อ-คะแนน'!CH$4="P","0",IF('ชื่อ-คะแนน'!CH$4="K","0","0")))</f>
        <v>0</v>
      </c>
      <c r="AD29" s="1071" t="str">
        <f>IF('ชื่อ-คะแนน'!C27="","",IF(E29="พัก","--",IF(E29="ออก","--",IF(E29="ย้าย","--",(F29+I29+L29+O29+R29+U29+X29+AA29)/2))))</f>
        <v/>
      </c>
      <c r="AE29" s="1056" t="str">
        <f>IF('ชื่อ-คะแนน'!C27="","",IF(E29="พัก","--",IF(E29="ออก","--",IF(E29="ย้าย","--",(G29+J29+M29+P29+S29+V29+Y29+AB29)/2))))</f>
        <v/>
      </c>
      <c r="AF29" s="1057" t="str">
        <f>IF('ชื่อ-คะแนน'!C27="","",IF(E29="พัก","--",IF(E29="ออก","--",IF(E29="ย้าย","--",(H29+K29+N29+Q29+T29+W29+Z29+AC29)/2))))</f>
        <v/>
      </c>
      <c r="AG29" s="305"/>
    </row>
    <row r="30" spans="1:33" s="5" customFormat="1" ht="18" customHeight="1" x14ac:dyDescent="0.5">
      <c r="A30" s="281"/>
      <c r="B30" s="246" t="str">
        <f>'ชื่อ-คะแนน'!A28</f>
        <v/>
      </c>
      <c r="C30" s="429">
        <f>'ชื่อ-คะแนน'!B28</f>
        <v>0</v>
      </c>
      <c r="D30" s="336" t="str">
        <f>'ชื่อ-คะแนน'!DB28</f>
        <v/>
      </c>
      <c r="E30" s="430" t="str">
        <f>'ชื่อ-คะแนน'!D28</f>
        <v/>
      </c>
      <c r="F30" s="431" t="str">
        <f>IF('ชื่อ-คะแนน'!C28="","",IF('ชื่อ-คะแนน'!H$4="K",'ชื่อ-คะแนน'!H28,IF('ชื่อ-คะแนน'!H$4="P","0",IF('ชื่อ-คะแนน'!H$4="A","0","0")))+IF('ชื่อ-คะแนน'!I$4="K",'ชื่อ-คะแนน'!I28,IF('ชื่อ-คะแนน'!I$4="P","0",IF('ชื่อ-คะแนน'!I$4="A","0","0")))+IF('ชื่อ-คะแนน'!J$4="K",'ชื่อ-คะแนน'!J28,IF('ชื่อ-คะแนน'!J$4="P","0",IF('ชื่อ-คะแนน'!J$4="A","0","0")))+IF('ชื่อ-คะแนน'!K$4="K",'ชื่อ-คะแนน'!K28,IF('ชื่อ-คะแนน'!K$4="P","0",IF('ชื่อ-คะแนน'!K$4="A","0","0")))+IF('ชื่อ-คะแนน'!L$4="K",'ชื่อ-คะแนน'!L28,IF('ชื่อ-คะแนน'!L$4="P","0",IF('ชื่อ-คะแนน'!L$4="A","0","0")))+IF('ชื่อ-คะแนน'!M$4="K",'ชื่อ-คะแนน'!M28,IF('ชื่อ-คะแนน'!M$4="P","0",IF('ชื่อ-คะแนน'!M$4="A","0","0")))+IF('ชื่อ-คะแนน'!N$4="K",'ชื่อ-คะแนน'!N28,IF('ชื่อ-คะแนน'!N$4="P","0",IF('ชื่อ-คะแนน'!N$4="A","0","0")))+IF('ชื่อ-คะแนน'!O$4="K",'ชื่อ-คะแนน'!O28,IF('ชื่อ-คะแนน'!O$4="P","0",IF('ชื่อ-คะแนน'!O$4="A","0","0")))+IF('ชื่อ-คะแนน'!P$4="K",'ชื่อ-คะแนน'!P28,IF('ชื่อ-คะแนน'!P$4="P","0",IF('ชื่อ-คะแนน'!P$4="A","0","0"))))</f>
        <v/>
      </c>
      <c r="G30" s="432" t="str">
        <f>IF('ชื่อ-คะแนน'!C28="","",IF('ชื่อ-คะแนน'!H$4="P",'ชื่อ-คะแนน'!H28,IF('ชื่อ-คะแนน'!H$4="K","0",IF('ชื่อ-คะแนน'!H$4="A","0","0")))+IF('ชื่อ-คะแนน'!I$4="P",'ชื่อ-คะแนน'!I28,IF('ชื่อ-คะแนน'!I$4="K","0",IF('ชื่อ-คะแนน'!I$4="A","0","0")))+IF('ชื่อ-คะแนน'!J$4="P",'ชื่อ-คะแนน'!J28,IF('ชื่อ-คะแนน'!J$4="K","0",IF('ชื่อ-คะแนน'!J$4="A","0","0")))+IF('ชื่อ-คะแนน'!K$4="P",'ชื่อ-คะแนน'!K28,IF('ชื่อ-คะแนน'!K$4="K","0",IF('ชื่อ-คะแนน'!K$4="A","0","0")))+IF('ชื่อ-คะแนน'!L$4="P",'ชื่อ-คะแนน'!L28,IF('ชื่อ-คะแนน'!L$4="K","0",IF('ชื่อ-คะแนน'!L$4="A","0","0")))+IF('ชื่อ-คะแนน'!M$4="P",'ชื่อ-คะแนน'!M28,IF('ชื่อ-คะแนน'!M$4="K","0",IF('ชื่อ-คะแนน'!M$4="A","0","0")))+IF('ชื่อ-คะแนน'!N$4="P",'ชื่อ-คะแนน'!N28,IF('ชื่อ-คะแนน'!N$4="K","0",IF('ชื่อ-คะแนน'!N$4="A","0","0")))+IF('ชื่อ-คะแนน'!O$4="P",'ชื่อ-คะแนน'!O28,IF('ชื่อ-คะแนน'!O$4="K","0",IF('ชื่อ-คะแนน'!O$4="A","0","0")))+IF('ชื่อ-คะแนน'!P$4="P",'ชื่อ-คะแนน'!P28,IF('ชื่อ-คะแนน'!P$4="K","0",IF('ชื่อ-คะแนน'!P$4="A","0","0"))))</f>
        <v/>
      </c>
      <c r="H30" s="433" t="str">
        <f>IF('ชื่อ-คะแนน'!C28="","",IF('ชื่อ-คะแนน'!H$4="A",'ชื่อ-คะแนน'!H28,IF('ชื่อ-คะแนน'!H$4="P","0",IF('ชื่อ-คะแนน'!H$4="K","0","0")))+IF('ชื่อ-คะแนน'!I$4="A",'ชื่อ-คะแนน'!I28,IF('ชื่อ-คะแนน'!I$4="P","0",IF('ชื่อ-คะแนน'!I$4="K","0","0")))+IF('ชื่อ-คะแนน'!J$4="A",'ชื่อ-คะแนน'!J28,IF('ชื่อ-คะแนน'!J$4="P","0",IF('ชื่อ-คะแนน'!J$4="K","0","0")))+IF('ชื่อ-คะแนน'!K$4="A",'ชื่อ-คะแนน'!K28,IF('ชื่อ-คะแนน'!K$4="P","0",IF('ชื่อ-คะแนน'!K$4="K","0","0")))+IF('ชื่อ-คะแนน'!L$4="A",'ชื่อ-คะแนน'!L28,IF('ชื่อ-คะแนน'!L$4="P","0",IF('ชื่อ-คะแนน'!L$4="K","0","0")))+IF('ชื่อ-คะแนน'!M$4="A",'ชื่อ-คะแนน'!M28,IF('ชื่อ-คะแนน'!M$4="P","0",IF('ชื่อ-คะแนน'!M$4="K","0","0")))+IF('ชื่อ-คะแนน'!N$4="A",'ชื่อ-คะแนน'!N28,IF('ชื่อ-คะแนน'!N$4="P","0",IF('ชื่อ-คะแนน'!N$4="K","0","0")))+IF('ชื่อ-คะแนน'!O$4="A",'ชื่อ-คะแนน'!O28,IF('ชื่อ-คะแนน'!O$4="P","0",IF('ชื่อ-คะแนน'!O$4="K","0","0")))+IF('ชื่อ-คะแนน'!P$4="A",'ชื่อ-คะแนน'!P28,IF('ชื่อ-คะแนน'!P$4="P","0",IF('ชื่อ-คะแนน'!P$4="K","0","0"))))</f>
        <v/>
      </c>
      <c r="I30" s="434" t="str">
        <f>IF('ชื่อ-คะแนน'!C28="","",IF('ชื่อ-คะแนน'!S$4="K",'ชื่อ-คะแนน'!S28,IF('ชื่อ-คะแนน'!S$4="P","0",IF('ชื่อ-คะแนน'!S$4="A","0","0")))+IF('ชื่อ-คะแนน'!T$4="K",'ชื่อ-คะแนน'!T28,IF('ชื่อ-คะแนน'!T$4="P","0",IF('ชื่อ-คะแนน'!T$4="A","0","0")))+IF('ชื่อ-คะแนน'!U$4="K",'ชื่อ-คะแนน'!U28,IF('ชื่อ-คะแนน'!U$4="P","0",IF('ชื่อ-คะแนน'!U$4="A","0","0")))+IF('ชื่อ-คะแนน'!V$4="K",'ชื่อ-คะแนน'!V28,IF('ชื่อ-คะแนน'!V$4="P","0",IF('ชื่อ-คะแนน'!V$4="A","0","0")))+IF('ชื่อ-คะแนน'!W$4="K",'ชื่อ-คะแนน'!W28,IF('ชื่อ-คะแนน'!W$4="P","0",IF('ชื่อ-คะแนน'!W$4="A","0","0")))+IF('ชื่อ-คะแนน'!X$4="K",'ชื่อ-คะแนน'!X28,IF('ชื่อ-คะแนน'!X$4="P","0",IF('ชื่อ-คะแนน'!X$4="A","0","0"))))</f>
        <v/>
      </c>
      <c r="J30" s="435" t="str">
        <f>IF('ชื่อ-คะแนน'!C28="","",IF('ชื่อ-คะแนน'!S$4="P",'ชื่อ-คะแนน'!S28,IF('ชื่อ-คะแนน'!S$4="K","0",IF('ชื่อ-คะแนน'!S$4="A","0","0")))+IF('ชื่อ-คะแนน'!T$4="P",'ชื่อ-คะแนน'!T28,IF('ชื่อ-คะแนน'!T$4="K","0",IF('ชื่อ-คะแนน'!T$4="A","0","0")))+IF('ชื่อ-คะแนน'!U$4="P",'ชื่อ-คะแนน'!U28,IF('ชื่อ-คะแนน'!U$4="K","0",IF('ชื่อ-คะแนน'!U$4="A","0","0")))+IF('ชื่อ-คะแนน'!V$4="P",'ชื่อ-คะแนน'!V28,IF('ชื่อ-คะแนน'!V$4="K","0",IF('ชื่อ-คะแนน'!V$4="A","0","0")))+IF('ชื่อ-คะแนน'!W$4="P",'ชื่อ-คะแนน'!W28,IF('ชื่อ-คะแนน'!W$4="K","0",IF('ชื่อ-คะแนน'!W$4="A","0","0")))+IF('ชื่อ-คะแนน'!X$4="P",'ชื่อ-คะแนน'!X28,IF('ชื่อ-คะแนน'!X$4="K","0",IF('ชื่อ-คะแนน'!X$4="A","0","0"))))</f>
        <v/>
      </c>
      <c r="K30" s="436" t="str">
        <f>IF('ชื่อ-คะแนน'!C28="","",IF('ชื่อ-คะแนน'!S$4="A",'ชื่อ-คะแนน'!S28,IF('ชื่อ-คะแนน'!S$4="P","0",IF('ชื่อ-คะแนน'!S$4="K","0","0")))+IF('ชื่อ-คะแนน'!T$4="A",'ชื่อ-คะแนน'!T28,IF('ชื่อ-คะแนน'!T$4="P","0",IF('ชื่อ-คะแนน'!T$4="K","0","0")))+IF('ชื่อ-คะแนน'!U$4="A",'ชื่อ-คะแนน'!U28,IF('ชื่อ-คะแนน'!U$4="P","0",IF('ชื่อ-คะแนน'!U$4="K","0","0")))+IF('ชื่อ-คะแนน'!V$4="A",'ชื่อ-คะแนน'!V28,IF('ชื่อ-คะแนน'!V$4="P","0",IF('ชื่อ-คะแนน'!V$4="K","0","0")))+IF('ชื่อ-คะแนน'!W$4="A",'ชื่อ-คะแนน'!W28,IF('ชื่อ-คะแนน'!W$4="P","0",IF('ชื่อ-คะแนน'!W$4="K","0","0")))+IF('ชื่อ-คะแนน'!X$4="A",'ชื่อ-คะแนน'!X28,IF('ชื่อ-คะแนน'!X$4="P","0",IF('ชื่อ-คะแนน'!X$4="K","0","0"))))</f>
        <v/>
      </c>
      <c r="L30" s="431" t="str">
        <f>IF('ชื่อ-คะแนน'!C28="","",IF('ชื่อ-คะแนน'!AC$4="K",'ชื่อ-คะแนน'!AC28,IF('ชื่อ-คะแนน'!AC$4="P","0",IF('ชื่อ-คะแนน'!AC$4="A","0","0")))+IF('ชื่อ-คะแนน'!AD$4="K",'ชื่อ-คะแนน'!AD28,IF('ชื่อ-คะแนน'!AD$4="P","0",IF('ชื่อ-คะแนน'!AD$4="A","0","0")))+IF('ชื่อ-คะแนน'!AE$4="K",'ชื่อ-คะแนน'!AE28,IF('ชื่อ-คะแนน'!AE$4="P","0",IF('ชื่อ-คะแนน'!AE$4="A","0","0")))+IF('ชื่อ-คะแนน'!AF$4="K",'ชื่อ-คะแนน'!AF28,IF('ชื่อ-คะแนน'!AF$4="P","0",IF('ชื่อ-คะแนน'!AF$4="A","0","0")))+IF('ชื่อ-คะแนน'!AG$4="K",'ชื่อ-คะแนน'!AG28,IF('ชื่อ-คะแนน'!AG$4="P","0",IF('ชื่อ-คะแนน'!AG$4="A","0","0")))+IF('ชื่อ-คะแนน'!AH$4="K",'ชื่อ-คะแนน'!AH28,IF('ชื่อ-คะแนน'!AH$4="P","0",IF('ชื่อ-คะแนน'!AH$4="A","0","0")))+IF('ชื่อ-คะแนน'!AI$4="K",'ชื่อ-คะแนน'!AI28,IF('ชื่อ-คะแนน'!AI$4="P","0",IF('ชื่อ-คะแนน'!AI$4="A","0","0")))+IF('ชื่อ-คะแนน'!AJ$4="K",'ชื่อ-คะแนน'!AJ28,IF('ชื่อ-คะแนน'!AJ$4="P","0",IF('ชื่อ-คะแนน'!AJ$4="A","0","0")))+IF('ชื่อ-คะแนน'!AK$4="K",'ชื่อ-คะแนน'!AK28,IF('ชื่อ-คะแนน'!AK$4="P","0",IF('ชื่อ-คะแนน'!AK$4="A","0","0"))))</f>
        <v/>
      </c>
      <c r="M30" s="432" t="str">
        <f>IF('ชื่อ-คะแนน'!C28="","",IF('ชื่อ-คะแนน'!AC$4="P",'ชื่อ-คะแนน'!AC28,IF('ชื่อ-คะแนน'!AC$4="K","0",IF('ชื่อ-คะแนน'!AC$4="A","0","0")))+IF('ชื่อ-คะแนน'!AD$4="P",'ชื่อ-คะแนน'!AD28,IF('ชื่อ-คะแนน'!AD$4="K","0",IF('ชื่อ-คะแนน'!AD$4="A","0","0")))+IF('ชื่อ-คะแนน'!AE$4="P",'ชื่อ-คะแนน'!AE28,IF('ชื่อ-คะแนน'!AE$4="K","0",IF('ชื่อ-คะแนน'!AE$4="A","0","0")))+IF('ชื่อ-คะแนน'!AF$4="P",'ชื่อ-คะแนน'!AF28,IF('ชื่อ-คะแนน'!AF$4="K","0",IF('ชื่อ-คะแนน'!AF$4="A","0","0")))+IF('ชื่อ-คะแนน'!AG$4="P",'ชื่อ-คะแนน'!AG28,IF('ชื่อ-คะแนน'!AG$4="K","0",IF('ชื่อ-คะแนน'!AG$4="A","0","0")))+IF('ชื่อ-คะแนน'!AH$4="P",'ชื่อ-คะแนน'!AH28,IF('ชื่อ-คะแนน'!AH$4="K","0",IF('ชื่อ-คะแนน'!AH$4="A","0","0")))+IF('ชื่อ-คะแนน'!AI$4="P",'ชื่อ-คะแนน'!AI28,IF('ชื่อ-คะแนน'!AI$4="K","0",IF('ชื่อ-คะแนน'!AI$4="A","0","0")))+IF('ชื่อ-คะแนน'!AJ$4="P",'ชื่อ-คะแนน'!AJ28,IF('ชื่อ-คะแนน'!AJ$4="K","0",IF('ชื่อ-คะแนน'!AJ$4="A","0","0")))+IF('ชื่อ-คะแนน'!AK$4="P",'ชื่อ-คะแนน'!AK28,IF('ชื่อ-คะแนน'!AK$4="K","0",IF('ชื่อ-คะแนน'!AK$4="A","0","0"))))</f>
        <v/>
      </c>
      <c r="N30" s="433" t="str">
        <f>IF('ชื่อ-คะแนน'!C28="","",IF('ชื่อ-คะแนน'!AC$4="A",'ชื่อ-คะแนน'!AC28,IF('ชื่อ-คะแนน'!AC$4="P","0",IF('ชื่อ-คะแนน'!AC$4="K","0","0")))+IF('ชื่อ-คะแนน'!AD$4="A",'ชื่อ-คะแนน'!AD28,IF('ชื่อ-คะแนน'!AD$4="P","0",IF('ชื่อ-คะแนน'!AD$4="K","0","0")))+IF('ชื่อ-คะแนน'!AE$4="A",'ชื่อ-คะแนน'!AE28,IF('ชื่อ-คะแนน'!AE$4="P","0",IF('ชื่อ-คะแนน'!AE$4="K","0","0")))+IF('ชื่อ-คะแนน'!AF$4="A",'ชื่อ-คะแนน'!AF28,IF('ชื่อ-คะแนน'!AF$4="P","0",IF('ชื่อ-คะแนน'!AF$4="K","0","0")))+IF('ชื่อ-คะแนน'!AG$4="A",'ชื่อ-คะแนน'!AG28,IF('ชื่อ-คะแนน'!AG$4="P","0",IF('ชื่อ-คะแนน'!AG$4="K","0","0")))+IF('ชื่อ-คะแนน'!AH$4="A",'ชื่อ-คะแนน'!AH28,IF('ชื่อ-คะแนน'!AH$4="P","0",IF('ชื่อ-คะแนน'!AH$4="K","0","0")))+IF('ชื่อ-คะแนน'!AI$4="A",'ชื่อ-คะแนน'!AI28,IF('ชื่อ-คะแนน'!AI$4="P","0",IF('ชื่อ-คะแนน'!AI$4="K","0","0")))+IF('ชื่อ-คะแนน'!AJ$4="A",'ชื่อ-คะแนน'!AJ28,IF('ชื่อ-คะแนน'!AJ$4="P","0",IF('ชื่อ-คะแนน'!AJ$4="K","0","0")))+IF('ชื่อ-คะแนน'!AK$4="A",'ชื่อ-คะแนน'!AK28,IF('ชื่อ-คะแนน'!AK$4="P","0",IF('ชื่อ-คะแนน'!AK$4="K","0","0"))))</f>
        <v/>
      </c>
      <c r="O30" s="434" t="str">
        <f>IF('ชื่อ-คะแนน'!C28="","",IF('ชื่อ-คะแนน'!AN$4="K",'ชื่อ-คะแนน'!AN28,IF('ชื่อ-คะแนน'!AN$4="P","0",IF('ชื่อ-คะแนน'!AN$4="A","0","0")))+IF('ชื่อ-คะแนน'!AO$4="K",'ชื่อ-คะแนน'!AO28,IF('ชื่อ-คะแนน'!AO$4="P","0",IF('ชื่อ-คะแนน'!AO$4="A","0","0")))+IF('ชื่อ-คะแนน'!AP$4="K",'ชื่อ-คะแนน'!AP28,IF('ชื่อ-คะแนน'!AP$4="P","0",IF('ชื่อ-คะแนน'!AP$4="A","0","0")))+IF('ชื่อ-คะแนน'!AQ$4="K",'ชื่อ-คะแนน'!AQ28,IF('ชื่อ-คะแนน'!AQ$4="P","0",IF('ชื่อ-คะแนน'!AQ$4="A","0","0")))+IF('ชื่อ-คะแนน'!AR$4="K",'ชื่อ-คะแนน'!AR28,IF('ชื่อ-คะแนน'!AR$4="P","0",IF('ชื่อ-คะแนน'!AR$4="A","0","0")))+IF('ชื่อ-คะแนน'!AS$4="K",'ชื่อ-คะแนน'!AS28,IF('ชื่อ-คะแนน'!AS$4="P","0",IF('ชื่อ-คะแนน'!AS$4="A","0","0"))))</f>
        <v/>
      </c>
      <c r="P30" s="435" t="str">
        <f>IF('ชื่อ-คะแนน'!C28="","",IF('ชื่อ-คะแนน'!AN$4="P",'ชื่อ-คะแนน'!AN28,IF('ชื่อ-คะแนน'!AN$4="K","0",IF('ชื่อ-คะแนน'!AN$4="A","0","0")))+IF('ชื่อ-คะแนน'!AO$4="P",'ชื่อ-คะแนน'!AO28,IF('ชื่อ-คะแนน'!AO$4="K","0",IF('ชื่อ-คะแนน'!AO$4="A","0","0")))+IF('ชื่อ-คะแนน'!AP$4="P",'ชื่อ-คะแนน'!AP28,IF('ชื่อ-คะแนน'!AP$4="K","0",IF('ชื่อ-คะแนน'!AP$4="A","0","0")))+IF('ชื่อ-คะแนน'!AQ$4="P",'ชื่อ-คะแนน'!AQ28,IF('ชื่อ-คะแนน'!AQ$4="K","0",IF('ชื่อ-คะแนน'!AQ$4="A","0","0")))+IF('ชื่อ-คะแนน'!AR$4="P",'ชื่อ-คะแนน'!AR28,IF('ชื่อ-คะแนน'!AR$4="K","0",IF('ชื่อ-คะแนน'!AR$4="A","0","0")))+IF('ชื่อ-คะแนน'!AS$4="P",'ชื่อ-คะแนน'!AS28,IF('ชื่อ-คะแนน'!AS$4="K","0",IF('ชื่อ-คะแนน'!AS$4="A","0","0"))))</f>
        <v/>
      </c>
      <c r="Q30" s="436" t="str">
        <f>IF('ชื่อ-คะแนน'!C28="","",IF('ชื่อ-คะแนน'!AN$4="A",'ชื่อ-คะแนน'!AN28,IF('ชื่อ-คะแนน'!AN$4="P","0",IF('ชื่อ-คะแนน'!AN$4="K","0","0")))+IF('ชื่อ-คะแนน'!AO$4="A",'ชื่อ-คะแนน'!AO28,IF('ชื่อ-คะแนน'!AO$4="P","0",IF('ชื่อ-คะแนน'!AO$4="K","0","0")))+IF('ชื่อ-คะแนน'!AP$4="A",'ชื่อ-คะแนน'!AP28,IF('ชื่อ-คะแนน'!AP$4="P","0",IF('ชื่อ-คะแนน'!AP$4="K","0","0")))+IF('ชื่อ-คะแนน'!AQ$4="A",'ชื่อ-คะแนน'!AQ28,IF('ชื่อ-คะแนน'!AQ$4="P","0",IF('ชื่อ-คะแนน'!AQ$4="K","0","0")))+IF('ชื่อ-คะแนน'!AR$4="A",'ชื่อ-คะแนน'!AR28,IF('ชื่อ-คะแนน'!AR$4="P","0",IF('ชื่อ-คะแนน'!AR$4="K","0","0")))+IF('ชื่อ-คะแนน'!AS$4="A",'ชื่อ-คะแนน'!AS28,IF('ชื่อ-คะแนน'!AS$4="P","0",IF('ชื่อ-คะแนน'!AS$4="K","0","0"))))</f>
        <v/>
      </c>
      <c r="R30" s="1051" t="str">
        <f>IF('ชื่อ-คะแนน'!C28="","",IF('ชื่อ-คะแนน'!BA$4="K",'ชื่อ-คะแนน'!BA28,IF('ชื่อ-คะแนน'!BA$4="P","0",IF('ชื่อ-คะแนน'!BA$4="A","0","0")))+IF('ชื่อ-คะแนน'!BB$4="K",'ชื่อ-คะแนน'!BB28,IF('ชื่อ-คะแนน'!BB$4="P","0",IF('ชื่อ-คะแนน'!BB$4="A","0","0")))+IF('ชื่อ-คะแนน'!BC$4="K",'ชื่อ-คะแนน'!BC28,IF('ชื่อ-คะแนน'!BC$4="P","0",IF('ชื่อ-คะแนน'!BC$4="A","0","0")))+IF('ชื่อ-คะแนน'!BD$4="K",'ชื่อ-คะแนน'!BD28,IF('ชื่อ-คะแนน'!BD$4="P","0",IF('ชื่อ-คะแนน'!BD$4="A","0","0")))+IF('ชื่อ-คะแนน'!BE$4="K",'ชื่อ-คะแนน'!BE28,IF('ชื่อ-คะแนน'!BE$4="P","0",IF('ชื่อ-คะแนน'!BE$4="A","0","0")))+IF('ชื่อ-คะแนน'!BF$4="K",'ชื่อ-คะแนน'!BF28,IF('ชื่อ-คะแนน'!BF$4="P","0",IF('ชื่อ-คะแนน'!BF$4="A","0","0")))+IF('ชื่อ-คะแนน'!BG$4="K",'ชื่อ-คะแนน'!BG28,IF('ชื่อ-คะแนน'!BG$4="P","0",IF('ชื่อ-คะแนน'!BG$4="A","0","0")))+IF('ชื่อ-คะแนน'!BH$4="K",'ชื่อ-คะแนน'!BH28,IF('ชื่อ-คะแนน'!BH$4="P","0",IF('ชื่อ-คะแนน'!BH$4="A","0","0"))))</f>
        <v/>
      </c>
      <c r="S30" s="1052" t="str">
        <f>IF('ชื่อ-คะแนน'!C28="","",IF('ชื่อ-คะแนน'!BA$4="P",'ชื่อ-คะแนน'!BA28,IF('ชื่อ-คะแนน'!BA$4="K","0",IF('ชื่อ-คะแนน'!BA$4="A","0","0")))+IF('ชื่อ-คะแนน'!BB$4="P",'ชื่อ-คะแนน'!BB28,IF('ชื่อ-คะแนน'!BB$4="K","0",IF('ชื่อ-คะแนน'!BB$4="A","0","0")))+IF('ชื่อ-คะแนน'!BC$4="P",'ชื่อ-คะแนน'!BC28,IF('ชื่อ-คะแนน'!BC$4="K","0",IF('ชื่อ-คะแนน'!BC$4="A","0","0")))+IF('ชื่อ-คะแนน'!BD$4="P",'ชื่อ-คะแนน'!BD28,IF('ชื่อ-คะแนน'!BD$4="K","0",IF('ชื่อ-คะแนน'!BD$4="A","0","0")))+IF('ชื่อ-คะแนน'!BE$4="P",'ชื่อ-คะแนน'!BE28,IF('ชื่อ-คะแนน'!BE$4="K","0",IF('ชื่อ-คะแนน'!BE$4="A","0","0")))+IF('ชื่อ-คะแนน'!BF$4="P",'ชื่อ-คะแนน'!BF28,IF('ชื่อ-คะแนน'!BF$4="K","0",IF('ชื่อ-คะแนน'!BF$4="A","0","0")))+IF('ชื่อ-คะแนน'!BG$4="P",'ชื่อ-คะแนน'!BG28,IF('ชื่อ-คะแนน'!BG$4="K","0",IF('ชื่อ-คะแนน'!BG$4="A","0","0")))+IF('ชื่อ-คะแนน'!BH$4="P",'ชื่อ-คะแนน'!BH28,IF('ชื่อ-คะแนน'!BH$4="K","0",IF('ชื่อ-คะแนน'!BH$4="A","0","0"))))</f>
        <v/>
      </c>
      <c r="T30" s="1070" t="str">
        <f>IF('ชื่อ-คะแนน'!C28="","",IF('ชื่อ-คะแนน'!BA$4="A",'ชื่อ-คะแนน'!BA28,IF('ชื่อ-คะแนน'!BA$4="P","0",IF('ชื่อ-คะแนน'!BA$4="K","0","0")))+IF('ชื่อ-คะแนน'!BB$4="A",'ชื่อ-คะแนน'!BB28,IF('ชื่อ-คะแนน'!BB$4="P","0",IF('ชื่อ-คะแนน'!BB$4="K","0","0")))+IF('ชื่อ-คะแนน'!BC$4="A",'ชื่อ-คะแนน'!BC28,IF('ชื่อ-คะแนน'!BC$4="P","0",IF('ชื่อ-คะแนน'!BC$4="K","0","0")))+IF('ชื่อ-คะแนน'!BD$4="A",'ชื่อ-คะแนน'!BD28,IF('ชื่อ-คะแนน'!BD$4="P","0",IF('ชื่อ-คะแนน'!BD$4="K","0","0")))+IF('ชื่อ-คะแนน'!BE$4="A",'ชื่อ-คะแนน'!BE28,IF('ชื่อ-คะแนน'!BE$4="P","0",IF('ชื่อ-คะแนน'!BE$4="K","0","0")))+IF('ชื่อ-คะแนน'!BF$4="A",'ชื่อ-คะแนน'!BF28,IF('ชื่อ-คะแนน'!BF$4="P","0",IF('ชื่อ-คะแนน'!BF$4="K","0","0")))+IF('ชื่อ-คะแนน'!BG$4="A",'ชื่อ-คะแนน'!BG28,IF('ชื่อ-คะแนน'!BG$4="P","0",IF('ชื่อ-คะแนน'!BG$4="K","0","0")))+IF('ชื่อ-คะแนน'!BH$4="A",'ชื่อ-คะแนน'!BH28,IF('ชื่อ-คะแนน'!BH$4="P","0",IF('ชื่อ-คะแนน'!BH$4="K","0","0"))))</f>
        <v/>
      </c>
      <c r="U30" s="1053" t="str">
        <f>IF('ชื่อ-คะแนน'!C28="","",IF('ชื่อ-คะแนน'!BK$4="K",'ชื่อ-คะแนน'!BK28,IF('ชื่อ-คะแนน'!BK$4="P","0",IF('ชื่อ-คะแนน'!BK$4="A","0","0")))+IF('ชื่อ-คะแนน'!BL$4="K",'ชื่อ-คะแนน'!BL28,IF('ชื่อ-คะแนน'!BL$4="P","0",IF('ชื่อ-คะแนน'!BL$4="A","0","0")))+IF('ชื่อ-คะแนน'!BM$4="K",'ชื่อ-คะแนน'!BM28,IF('ชื่อ-คะแนน'!BM$4="P","0",IF('ชื่อ-คะแนน'!BM$4="A","0","0")))+IF('ชื่อ-คะแนน'!BN$4="K",'ชื่อ-คะแนน'!BN28,IF('ชื่อ-คะแนน'!BN$4="P","0",IF('ชื่อ-คะแนน'!BN$4="A","0","0")))+IF('ชื่อ-คะแนน'!BO$4="K",'ชื่อ-คะแนน'!BO28,IF('ชื่อ-คะแนน'!BO$4="P","0",IF('ชื่อ-คะแนน'!BO$4="A","0","0")))+IF('ชื่อ-คะแนน'!BP$4="K",'ชื่อ-คะแนน'!BP28,IF('ชื่อ-คะแนน'!BP$4="P","0",IF('ชื่อ-คะแนน'!BP$4="A","0","0"))))</f>
        <v/>
      </c>
      <c r="V30" s="1054" t="str">
        <f>IF('ชื่อ-คะแนน'!C28="","",IF('ชื่อ-คะแนน'!BK$4="P",'ชื่อ-คะแนน'!BK28,IF('ชื่อ-คะแนน'!BK$4="K","0",IF('ชื่อ-คะแนน'!BK$4="A","0","0")))+IF('ชื่อ-คะแนน'!BL$4="P",'ชื่อ-คะแนน'!BL28,IF('ชื่อ-คะแนน'!BL$4="K","0",IF('ชื่อ-คะแนน'!BL$4="A","0","0")))+IF('ชื่อ-คะแนน'!BM$4="P",'ชื่อ-คะแนน'!BM28,IF('ชื่อ-คะแนน'!BM$4="K","0",IF('ชื่อ-คะแนน'!BM$4="A","0","0")))+IF('ชื่อ-คะแนน'!BN$4="P",'ชื่อ-คะแนน'!BN28,IF('ชื่อ-คะแนน'!BN$4="K","0",IF('ชื่อ-คะแนน'!BN$4="A","0","0")))+IF('ชื่อ-คะแนน'!BO$4="P",'ชื่อ-คะแนน'!BO28,IF('ชื่อ-คะแนน'!BO$4="K","0",IF('ชื่อ-คะแนน'!BO$4="A","0","0")))+IF('ชื่อ-คะแนน'!BP$4="P",'ชื่อ-คะแนน'!BP28,IF('ชื่อ-คะแนน'!BP$4="K","0",IF('ชื่อ-คะแนน'!BP$4="A","0","0"))))</f>
        <v/>
      </c>
      <c r="W30" s="1055" t="str">
        <f>IF('ชื่อ-คะแนน'!C28="","",IF('ชื่อ-คะแนน'!BK$4="A",'ชื่อ-คะแนน'!BK28,IF('ชื่อ-คะแนน'!BK$4="P","0",IF('ชื่อ-คะแนน'!BK$4="K","0","0")))+IF('ชื่อ-คะแนน'!BL$4="A",'ชื่อ-คะแนน'!BL28,IF('ชื่อ-คะแนน'!BL$4="P","0",IF('ชื่อ-คะแนน'!BL$4="K","0","0")))+IF('ชื่อ-คะแนน'!BM$4="A",'ชื่อ-คะแนน'!BM28,IF('ชื่อ-คะแนน'!BM$4="P","0",IF('ชื่อ-คะแนน'!BM$4="K","0","0")))+IF('ชื่อ-คะแนน'!BN$4="A",'ชื่อ-คะแนน'!BN28,IF('ชื่อ-คะแนน'!BN$4="P","0",IF('ชื่อ-คะแนน'!BN$4="K","0","0")))+IF('ชื่อ-คะแนน'!BO$4="A",'ชื่อ-คะแนน'!BO28,IF('ชื่อ-คะแนน'!BO$4="P","0",IF('ชื่อ-คะแนน'!BO$4="K","0","0")))+IF('ชื่อ-คะแนน'!BP$4="A",'ชื่อ-คะแนน'!BP28,IF('ชื่อ-คะแนน'!BP$4="P","0",IF('ชื่อ-คะแนน'!BP$4="K","0","0"))))</f>
        <v/>
      </c>
      <c r="X30" s="1051" t="str">
        <f>IF('ชื่อ-คะแนน'!C28="","",IF('ชื่อ-คะแนน'!BU$4="K",'ชื่อ-คะแนน'!BU28,IF('ชื่อ-คะแนน'!BU$4="P","0",IF('ชื่อ-คะแนน'!BU$4="A","0","0")))+IF('ชื่อ-คะแนน'!BV$4="K",'ชื่อ-คะแนน'!BV28,IF('ชื่อ-คะแนน'!BV$4="P","0",IF('ชื่อ-คะแนน'!BV$4="A","0","0")))+IF('ชื่อ-คะแนน'!BW$4="K",'ชื่อ-คะแนน'!BW28,IF('ชื่อ-คะแนน'!BW$4="P","0",IF('ชื่อ-คะแนน'!BW$4="A","0","0")))+IF('ชื่อ-คะแนน'!BX$4="K",'ชื่อ-คะแนน'!BX28,IF('ชื่อ-คะแนน'!BX$4="P","0",IF('ชื่อ-คะแนน'!BX$4="A","0","0")))+IF('ชื่อ-คะแนน'!BY$4="K",'ชื่อ-คะแนน'!BY28,IF('ชื่อ-คะแนน'!BY$4="P","0",IF('ชื่อ-คะแนน'!BY$4="A","0","0")))+IF('ชื่อ-คะแนน'!BZ$4="K",'ชื่อ-คะแนน'!BZ28,IF('ชื่อ-คะแนน'!BZ$4="P","0",IF('ชื่อ-คะแนน'!BZ$4="A","0","0")))+IF('ชื่อ-คะแนน'!CA$4="K",'ชื่อ-คะแนน'!CA28,IF('ชื่อ-คะแนน'!CA$4="P","0",IF('ชื่อ-คะแนน'!CA$4="A","0","0")))+IF('ชื่อ-คะแนน'!CB$4="K",'ชื่อ-คะแนน'!CB28,IF('ชื่อ-คะแนน'!CB$4="P","0",IF('ชื่อ-คะแนน'!CB$4="A","0","0"))))</f>
        <v/>
      </c>
      <c r="Y30" s="1052" t="str">
        <f>IF('ชื่อ-คะแนน'!C28="","",IF('ชื่อ-คะแนน'!BU$4="P",'ชื่อ-คะแนน'!BU28,IF('ชื่อ-คะแนน'!BU$4="K","0",IF('ชื่อ-คะแนน'!BU$4="A","0","0")))+IF('ชื่อ-คะแนน'!BV$4="P",'ชื่อ-คะแนน'!BV28,IF('ชื่อ-คะแนน'!BV$4="K","0",IF('ชื่อ-คะแนน'!BV$4="A","0","0")))+IF('ชื่อ-คะแนน'!BW$4="P",'ชื่อ-คะแนน'!BW28,IF('ชื่อ-คะแนน'!BW$4="K","0",IF('ชื่อ-คะแนน'!BW$4="A","0","0")))+IF('ชื่อ-คะแนน'!BX$4="P",'ชื่อ-คะแนน'!BX28,IF('ชื่อ-คะแนน'!BX$4="K","0",IF('ชื่อ-คะแนน'!BX$4="A","0","0")))+IF('ชื่อ-คะแนน'!BY$4="P",'ชื่อ-คะแนน'!BY28,IF('ชื่อ-คะแนน'!BY$4="K","0",IF('ชื่อ-คะแนน'!BY$4="A","0","0")))+IF('ชื่อ-คะแนน'!BZ$4="P",'ชื่อ-คะแนน'!BZ28,IF('ชื่อ-คะแนน'!BZ$4="K","0",IF('ชื่อ-คะแนน'!BZ$4="A","0","0")))+IF('ชื่อ-คะแนน'!CA$4="P",'ชื่อ-คะแนน'!CA28,IF('ชื่อ-คะแนน'!CA$4="K","0",IF('ชื่อ-คะแนน'!CA$4="A","0","0")))+IF('ชื่อ-คะแนน'!CB$4="P",'ชื่อ-คะแนน'!CB28,IF('ชื่อ-คะแนน'!CB$4="K","0",IF('ชื่อ-คะแนน'!CB$4="A","0","0"))))</f>
        <v/>
      </c>
      <c r="Z30" s="1070" t="str">
        <f>IF('ชื่อ-คะแนน'!C28="","",IF('ชื่อ-คะแนน'!BU$4="A",'ชื่อ-คะแนน'!BU28,IF('ชื่อ-คะแนน'!BU$4="P","0",IF('ชื่อ-คะแนน'!BU$4="K","0","0")))+IF('ชื่อ-คะแนน'!BV$4="A",'ชื่อ-คะแนน'!BV28,IF('ชื่อ-คะแนน'!BV$4="P","0",IF('ชื่อ-คะแนน'!BV$4="K","0","0")))+IF('ชื่อ-คะแนน'!BW$4="A",'ชื่อ-คะแนน'!BW28,IF('ชื่อ-คะแนน'!BW$4="P","0",IF('ชื่อ-คะแนน'!BW$4="K","0","0")))+IF('ชื่อ-คะแนน'!BX$4="A",'ชื่อ-คะแนน'!BX28,IF('ชื่อ-คะแนน'!BX$4="P","0",IF('ชื่อ-คะแนน'!BX$4="K","0","0")))+IF('ชื่อ-คะแนน'!BY$4="A",'ชื่อ-คะแนน'!BY28,IF('ชื่อ-คะแนน'!BY$4="P","0",IF('ชื่อ-คะแนน'!BY$4="K","0","0")))+IF('ชื่อ-คะแนน'!BZ$4="A",'ชื่อ-คะแนน'!BZ28,IF('ชื่อ-คะแนน'!BZ$4="P","0",IF('ชื่อ-คะแนน'!BZ$4="K","0","0")))+IF('ชื่อ-คะแนน'!CA$4="A",'ชื่อ-คะแนน'!CA28,IF('ชื่อ-คะแนน'!CA$4="P","0",IF('ชื่อ-คะแนน'!CA$4="K","0","0")))+IF('ชื่อ-คะแนน'!CB$4="A",'ชื่อ-คะแนน'!CB28,IF('ชื่อ-คะแนน'!CB$4="P","0",IF('ชื่อ-คะแนน'!CB$4="K","0","0"))))</f>
        <v/>
      </c>
      <c r="AA30" s="1053">
        <f>IF('ชื่อ-คะแนน'!CF$4="K",'ชื่อ-คะแนน'!CF28,IF('ชื่อ-คะแนน'!CF$4="P","0",IF('ชื่อ-คะแนน'!CF$4="A","0","0")))+IF('ชื่อ-คะแนน'!CG$4="K",'ชื่อ-คะแนน'!CG28,IF('ชื่อ-คะแนน'!CG$4="P","0",IF('ชื่อ-คะแนน'!CG$4="A","0","0")))+IF('ชื่อ-คะแนน'!CH$4="K",'ชื่อ-คะแนน'!CH28,IF('ชื่อ-คะแนน'!CH$4="P","0",IF('ชื่อ-คะแนน'!CH$4="A","0","0")))</f>
        <v>0</v>
      </c>
      <c r="AB30" s="1054">
        <f>IF('ชื่อ-คะแนน'!CF$4="P",'ชื่อ-คะแนน'!CF28,IF('ชื่อ-คะแนน'!CF$4="K","0",IF('ชื่อ-คะแนน'!CF$4="A","0","0")))+IF('ชื่อ-คะแนน'!CG$4="P",'ชื่อ-คะแนน'!CG28,IF('ชื่อ-คะแนน'!CG$4="K","0",IF('ชื่อ-คะแนน'!CG$4="A","0","0")))+IF('ชื่อ-คะแนน'!CH$4="P",'ชื่อ-คะแนน'!CH28,IF('ชื่อ-คะแนน'!CH$4="K","0",IF('ชื่อ-คะแนน'!CH$4="A","0","0")))</f>
        <v>0</v>
      </c>
      <c r="AC30" s="1055">
        <f>IF('ชื่อ-คะแนน'!CF$4="A",'ชื่อ-คะแนน'!CF28,IF('ชื่อ-คะแนน'!CF$4="P","0",IF('ชื่อ-คะแนน'!CF$4="K","0","0")))+IF('ชื่อ-คะแนน'!CG$4="A",'ชื่อ-คะแนน'!CG28,IF('ชื่อ-คะแนน'!CG$4="P","0",IF('ชื่อ-คะแนน'!CG$4="K","0","0")))+IF('ชื่อ-คะแนน'!CH$4="A",'ชื่อ-คะแนน'!CH28,IF('ชื่อ-คะแนน'!CH$4="P","0",IF('ชื่อ-คะแนน'!CH$4="K","0","0")))</f>
        <v>0</v>
      </c>
      <c r="AD30" s="1071" t="str">
        <f>IF('ชื่อ-คะแนน'!C28="","",IF(E30="พัก","--",IF(E30="ออก","--",IF(E30="ย้าย","--",(F30+I30+L30+O30+R30+U30+X30+AA30)/2))))</f>
        <v/>
      </c>
      <c r="AE30" s="1056" t="str">
        <f>IF('ชื่อ-คะแนน'!C28="","",IF(E30="พัก","--",IF(E30="ออก","--",IF(E30="ย้าย","--",(G30+J30+M30+P30+S30+V30+Y30+AB30)/2))))</f>
        <v/>
      </c>
      <c r="AF30" s="1057" t="str">
        <f>IF('ชื่อ-คะแนน'!C28="","",IF(E30="พัก","--",IF(E30="ออก","--",IF(E30="ย้าย","--",(H30+K30+N30+Q30+T30+W30+Z30+AC30)/2))))</f>
        <v/>
      </c>
      <c r="AG30" s="305"/>
    </row>
    <row r="31" spans="1:33" s="5" customFormat="1" ht="18" customHeight="1" x14ac:dyDescent="0.5">
      <c r="A31" s="281"/>
      <c r="B31" s="246" t="str">
        <f>'ชื่อ-คะแนน'!A29</f>
        <v/>
      </c>
      <c r="C31" s="429">
        <f>'ชื่อ-คะแนน'!B29</f>
        <v>0</v>
      </c>
      <c r="D31" s="336" t="str">
        <f>'ชื่อ-คะแนน'!DB29</f>
        <v/>
      </c>
      <c r="E31" s="430" t="str">
        <f>'ชื่อ-คะแนน'!D29</f>
        <v/>
      </c>
      <c r="F31" s="431" t="str">
        <f>IF('ชื่อ-คะแนน'!C29="","",IF('ชื่อ-คะแนน'!H$4="K",'ชื่อ-คะแนน'!H29,IF('ชื่อ-คะแนน'!H$4="P","0",IF('ชื่อ-คะแนน'!H$4="A","0","0")))+IF('ชื่อ-คะแนน'!I$4="K",'ชื่อ-คะแนน'!I29,IF('ชื่อ-คะแนน'!I$4="P","0",IF('ชื่อ-คะแนน'!I$4="A","0","0")))+IF('ชื่อ-คะแนน'!J$4="K",'ชื่อ-คะแนน'!J29,IF('ชื่อ-คะแนน'!J$4="P","0",IF('ชื่อ-คะแนน'!J$4="A","0","0")))+IF('ชื่อ-คะแนน'!K$4="K",'ชื่อ-คะแนน'!K29,IF('ชื่อ-คะแนน'!K$4="P","0",IF('ชื่อ-คะแนน'!K$4="A","0","0")))+IF('ชื่อ-คะแนน'!L$4="K",'ชื่อ-คะแนน'!L29,IF('ชื่อ-คะแนน'!L$4="P","0",IF('ชื่อ-คะแนน'!L$4="A","0","0")))+IF('ชื่อ-คะแนน'!M$4="K",'ชื่อ-คะแนน'!M29,IF('ชื่อ-คะแนน'!M$4="P","0",IF('ชื่อ-คะแนน'!M$4="A","0","0")))+IF('ชื่อ-คะแนน'!N$4="K",'ชื่อ-คะแนน'!N29,IF('ชื่อ-คะแนน'!N$4="P","0",IF('ชื่อ-คะแนน'!N$4="A","0","0")))+IF('ชื่อ-คะแนน'!O$4="K",'ชื่อ-คะแนน'!O29,IF('ชื่อ-คะแนน'!O$4="P","0",IF('ชื่อ-คะแนน'!O$4="A","0","0")))+IF('ชื่อ-คะแนน'!P$4="K",'ชื่อ-คะแนน'!P29,IF('ชื่อ-คะแนน'!P$4="P","0",IF('ชื่อ-คะแนน'!P$4="A","0","0"))))</f>
        <v/>
      </c>
      <c r="G31" s="432" t="str">
        <f>IF('ชื่อ-คะแนน'!C29="","",IF('ชื่อ-คะแนน'!H$4="P",'ชื่อ-คะแนน'!H29,IF('ชื่อ-คะแนน'!H$4="K","0",IF('ชื่อ-คะแนน'!H$4="A","0","0")))+IF('ชื่อ-คะแนน'!I$4="P",'ชื่อ-คะแนน'!I29,IF('ชื่อ-คะแนน'!I$4="K","0",IF('ชื่อ-คะแนน'!I$4="A","0","0")))+IF('ชื่อ-คะแนน'!J$4="P",'ชื่อ-คะแนน'!J29,IF('ชื่อ-คะแนน'!J$4="K","0",IF('ชื่อ-คะแนน'!J$4="A","0","0")))+IF('ชื่อ-คะแนน'!K$4="P",'ชื่อ-คะแนน'!K29,IF('ชื่อ-คะแนน'!K$4="K","0",IF('ชื่อ-คะแนน'!K$4="A","0","0")))+IF('ชื่อ-คะแนน'!L$4="P",'ชื่อ-คะแนน'!L29,IF('ชื่อ-คะแนน'!L$4="K","0",IF('ชื่อ-คะแนน'!L$4="A","0","0")))+IF('ชื่อ-คะแนน'!M$4="P",'ชื่อ-คะแนน'!M29,IF('ชื่อ-คะแนน'!M$4="K","0",IF('ชื่อ-คะแนน'!M$4="A","0","0")))+IF('ชื่อ-คะแนน'!N$4="P",'ชื่อ-คะแนน'!N29,IF('ชื่อ-คะแนน'!N$4="K","0",IF('ชื่อ-คะแนน'!N$4="A","0","0")))+IF('ชื่อ-คะแนน'!O$4="P",'ชื่อ-คะแนน'!O29,IF('ชื่อ-คะแนน'!O$4="K","0",IF('ชื่อ-คะแนน'!O$4="A","0","0")))+IF('ชื่อ-คะแนน'!P$4="P",'ชื่อ-คะแนน'!P29,IF('ชื่อ-คะแนน'!P$4="K","0",IF('ชื่อ-คะแนน'!P$4="A","0","0"))))</f>
        <v/>
      </c>
      <c r="H31" s="433" t="str">
        <f>IF('ชื่อ-คะแนน'!C29="","",IF('ชื่อ-คะแนน'!H$4="A",'ชื่อ-คะแนน'!H29,IF('ชื่อ-คะแนน'!H$4="P","0",IF('ชื่อ-คะแนน'!H$4="K","0","0")))+IF('ชื่อ-คะแนน'!I$4="A",'ชื่อ-คะแนน'!I29,IF('ชื่อ-คะแนน'!I$4="P","0",IF('ชื่อ-คะแนน'!I$4="K","0","0")))+IF('ชื่อ-คะแนน'!J$4="A",'ชื่อ-คะแนน'!J29,IF('ชื่อ-คะแนน'!J$4="P","0",IF('ชื่อ-คะแนน'!J$4="K","0","0")))+IF('ชื่อ-คะแนน'!K$4="A",'ชื่อ-คะแนน'!K29,IF('ชื่อ-คะแนน'!K$4="P","0",IF('ชื่อ-คะแนน'!K$4="K","0","0")))+IF('ชื่อ-คะแนน'!L$4="A",'ชื่อ-คะแนน'!L29,IF('ชื่อ-คะแนน'!L$4="P","0",IF('ชื่อ-คะแนน'!L$4="K","0","0")))+IF('ชื่อ-คะแนน'!M$4="A",'ชื่อ-คะแนน'!M29,IF('ชื่อ-คะแนน'!M$4="P","0",IF('ชื่อ-คะแนน'!M$4="K","0","0")))+IF('ชื่อ-คะแนน'!N$4="A",'ชื่อ-คะแนน'!N29,IF('ชื่อ-คะแนน'!N$4="P","0",IF('ชื่อ-คะแนน'!N$4="K","0","0")))+IF('ชื่อ-คะแนน'!O$4="A",'ชื่อ-คะแนน'!O29,IF('ชื่อ-คะแนน'!O$4="P","0",IF('ชื่อ-คะแนน'!O$4="K","0","0")))+IF('ชื่อ-คะแนน'!P$4="A",'ชื่อ-คะแนน'!P29,IF('ชื่อ-คะแนน'!P$4="P","0",IF('ชื่อ-คะแนน'!P$4="K","0","0"))))</f>
        <v/>
      </c>
      <c r="I31" s="434" t="str">
        <f>IF('ชื่อ-คะแนน'!C29="","",IF('ชื่อ-คะแนน'!S$4="K",'ชื่อ-คะแนน'!S29,IF('ชื่อ-คะแนน'!S$4="P","0",IF('ชื่อ-คะแนน'!S$4="A","0","0")))+IF('ชื่อ-คะแนน'!T$4="K",'ชื่อ-คะแนน'!T29,IF('ชื่อ-คะแนน'!T$4="P","0",IF('ชื่อ-คะแนน'!T$4="A","0","0")))+IF('ชื่อ-คะแนน'!U$4="K",'ชื่อ-คะแนน'!U29,IF('ชื่อ-คะแนน'!U$4="P","0",IF('ชื่อ-คะแนน'!U$4="A","0","0")))+IF('ชื่อ-คะแนน'!V$4="K",'ชื่อ-คะแนน'!V29,IF('ชื่อ-คะแนน'!V$4="P","0",IF('ชื่อ-คะแนน'!V$4="A","0","0")))+IF('ชื่อ-คะแนน'!W$4="K",'ชื่อ-คะแนน'!W29,IF('ชื่อ-คะแนน'!W$4="P","0",IF('ชื่อ-คะแนน'!W$4="A","0","0")))+IF('ชื่อ-คะแนน'!X$4="K",'ชื่อ-คะแนน'!X29,IF('ชื่อ-คะแนน'!X$4="P","0",IF('ชื่อ-คะแนน'!X$4="A","0","0"))))</f>
        <v/>
      </c>
      <c r="J31" s="435" t="str">
        <f>IF('ชื่อ-คะแนน'!C29="","",IF('ชื่อ-คะแนน'!S$4="P",'ชื่อ-คะแนน'!S29,IF('ชื่อ-คะแนน'!S$4="K","0",IF('ชื่อ-คะแนน'!S$4="A","0","0")))+IF('ชื่อ-คะแนน'!T$4="P",'ชื่อ-คะแนน'!T29,IF('ชื่อ-คะแนน'!T$4="K","0",IF('ชื่อ-คะแนน'!T$4="A","0","0")))+IF('ชื่อ-คะแนน'!U$4="P",'ชื่อ-คะแนน'!U29,IF('ชื่อ-คะแนน'!U$4="K","0",IF('ชื่อ-คะแนน'!U$4="A","0","0")))+IF('ชื่อ-คะแนน'!V$4="P",'ชื่อ-คะแนน'!V29,IF('ชื่อ-คะแนน'!V$4="K","0",IF('ชื่อ-คะแนน'!V$4="A","0","0")))+IF('ชื่อ-คะแนน'!W$4="P",'ชื่อ-คะแนน'!W29,IF('ชื่อ-คะแนน'!W$4="K","0",IF('ชื่อ-คะแนน'!W$4="A","0","0")))+IF('ชื่อ-คะแนน'!X$4="P",'ชื่อ-คะแนน'!X29,IF('ชื่อ-คะแนน'!X$4="K","0",IF('ชื่อ-คะแนน'!X$4="A","0","0"))))</f>
        <v/>
      </c>
      <c r="K31" s="436" t="str">
        <f>IF('ชื่อ-คะแนน'!C29="","",IF('ชื่อ-คะแนน'!S$4="A",'ชื่อ-คะแนน'!S29,IF('ชื่อ-คะแนน'!S$4="P","0",IF('ชื่อ-คะแนน'!S$4="K","0","0")))+IF('ชื่อ-คะแนน'!T$4="A",'ชื่อ-คะแนน'!T29,IF('ชื่อ-คะแนน'!T$4="P","0",IF('ชื่อ-คะแนน'!T$4="K","0","0")))+IF('ชื่อ-คะแนน'!U$4="A",'ชื่อ-คะแนน'!U29,IF('ชื่อ-คะแนน'!U$4="P","0",IF('ชื่อ-คะแนน'!U$4="K","0","0")))+IF('ชื่อ-คะแนน'!V$4="A",'ชื่อ-คะแนน'!V29,IF('ชื่อ-คะแนน'!V$4="P","0",IF('ชื่อ-คะแนน'!V$4="K","0","0")))+IF('ชื่อ-คะแนน'!W$4="A",'ชื่อ-คะแนน'!W29,IF('ชื่อ-คะแนน'!W$4="P","0",IF('ชื่อ-คะแนน'!W$4="K","0","0")))+IF('ชื่อ-คะแนน'!X$4="A",'ชื่อ-คะแนน'!X29,IF('ชื่อ-คะแนน'!X$4="P","0",IF('ชื่อ-คะแนน'!X$4="K","0","0"))))</f>
        <v/>
      </c>
      <c r="L31" s="431" t="str">
        <f>IF('ชื่อ-คะแนน'!C29="","",IF('ชื่อ-คะแนน'!AC$4="K",'ชื่อ-คะแนน'!AC29,IF('ชื่อ-คะแนน'!AC$4="P","0",IF('ชื่อ-คะแนน'!AC$4="A","0","0")))+IF('ชื่อ-คะแนน'!AD$4="K",'ชื่อ-คะแนน'!AD29,IF('ชื่อ-คะแนน'!AD$4="P","0",IF('ชื่อ-คะแนน'!AD$4="A","0","0")))+IF('ชื่อ-คะแนน'!AE$4="K",'ชื่อ-คะแนน'!AE29,IF('ชื่อ-คะแนน'!AE$4="P","0",IF('ชื่อ-คะแนน'!AE$4="A","0","0")))+IF('ชื่อ-คะแนน'!AF$4="K",'ชื่อ-คะแนน'!AF29,IF('ชื่อ-คะแนน'!AF$4="P","0",IF('ชื่อ-คะแนน'!AF$4="A","0","0")))+IF('ชื่อ-คะแนน'!AG$4="K",'ชื่อ-คะแนน'!AG29,IF('ชื่อ-คะแนน'!AG$4="P","0",IF('ชื่อ-คะแนน'!AG$4="A","0","0")))+IF('ชื่อ-คะแนน'!AH$4="K",'ชื่อ-คะแนน'!AH29,IF('ชื่อ-คะแนน'!AH$4="P","0",IF('ชื่อ-คะแนน'!AH$4="A","0","0")))+IF('ชื่อ-คะแนน'!AI$4="K",'ชื่อ-คะแนน'!AI29,IF('ชื่อ-คะแนน'!AI$4="P","0",IF('ชื่อ-คะแนน'!AI$4="A","0","0")))+IF('ชื่อ-คะแนน'!AJ$4="K",'ชื่อ-คะแนน'!AJ29,IF('ชื่อ-คะแนน'!AJ$4="P","0",IF('ชื่อ-คะแนน'!AJ$4="A","0","0")))+IF('ชื่อ-คะแนน'!AK$4="K",'ชื่อ-คะแนน'!AK29,IF('ชื่อ-คะแนน'!AK$4="P","0",IF('ชื่อ-คะแนน'!AK$4="A","0","0"))))</f>
        <v/>
      </c>
      <c r="M31" s="432" t="str">
        <f>IF('ชื่อ-คะแนน'!C29="","",IF('ชื่อ-คะแนน'!AC$4="P",'ชื่อ-คะแนน'!AC29,IF('ชื่อ-คะแนน'!AC$4="K","0",IF('ชื่อ-คะแนน'!AC$4="A","0","0")))+IF('ชื่อ-คะแนน'!AD$4="P",'ชื่อ-คะแนน'!AD29,IF('ชื่อ-คะแนน'!AD$4="K","0",IF('ชื่อ-คะแนน'!AD$4="A","0","0")))+IF('ชื่อ-คะแนน'!AE$4="P",'ชื่อ-คะแนน'!AE29,IF('ชื่อ-คะแนน'!AE$4="K","0",IF('ชื่อ-คะแนน'!AE$4="A","0","0")))+IF('ชื่อ-คะแนน'!AF$4="P",'ชื่อ-คะแนน'!AF29,IF('ชื่อ-คะแนน'!AF$4="K","0",IF('ชื่อ-คะแนน'!AF$4="A","0","0")))+IF('ชื่อ-คะแนน'!AG$4="P",'ชื่อ-คะแนน'!AG29,IF('ชื่อ-คะแนน'!AG$4="K","0",IF('ชื่อ-คะแนน'!AG$4="A","0","0")))+IF('ชื่อ-คะแนน'!AH$4="P",'ชื่อ-คะแนน'!AH29,IF('ชื่อ-คะแนน'!AH$4="K","0",IF('ชื่อ-คะแนน'!AH$4="A","0","0")))+IF('ชื่อ-คะแนน'!AI$4="P",'ชื่อ-คะแนน'!AI29,IF('ชื่อ-คะแนน'!AI$4="K","0",IF('ชื่อ-คะแนน'!AI$4="A","0","0")))+IF('ชื่อ-คะแนน'!AJ$4="P",'ชื่อ-คะแนน'!AJ29,IF('ชื่อ-คะแนน'!AJ$4="K","0",IF('ชื่อ-คะแนน'!AJ$4="A","0","0")))+IF('ชื่อ-คะแนน'!AK$4="P",'ชื่อ-คะแนน'!AK29,IF('ชื่อ-คะแนน'!AK$4="K","0",IF('ชื่อ-คะแนน'!AK$4="A","0","0"))))</f>
        <v/>
      </c>
      <c r="N31" s="433" t="str">
        <f>IF('ชื่อ-คะแนน'!C29="","",IF('ชื่อ-คะแนน'!AC$4="A",'ชื่อ-คะแนน'!AC29,IF('ชื่อ-คะแนน'!AC$4="P","0",IF('ชื่อ-คะแนน'!AC$4="K","0","0")))+IF('ชื่อ-คะแนน'!AD$4="A",'ชื่อ-คะแนน'!AD29,IF('ชื่อ-คะแนน'!AD$4="P","0",IF('ชื่อ-คะแนน'!AD$4="K","0","0")))+IF('ชื่อ-คะแนน'!AE$4="A",'ชื่อ-คะแนน'!AE29,IF('ชื่อ-คะแนน'!AE$4="P","0",IF('ชื่อ-คะแนน'!AE$4="K","0","0")))+IF('ชื่อ-คะแนน'!AF$4="A",'ชื่อ-คะแนน'!AF29,IF('ชื่อ-คะแนน'!AF$4="P","0",IF('ชื่อ-คะแนน'!AF$4="K","0","0")))+IF('ชื่อ-คะแนน'!AG$4="A",'ชื่อ-คะแนน'!AG29,IF('ชื่อ-คะแนน'!AG$4="P","0",IF('ชื่อ-คะแนน'!AG$4="K","0","0")))+IF('ชื่อ-คะแนน'!AH$4="A",'ชื่อ-คะแนน'!AH29,IF('ชื่อ-คะแนน'!AH$4="P","0",IF('ชื่อ-คะแนน'!AH$4="K","0","0")))+IF('ชื่อ-คะแนน'!AI$4="A",'ชื่อ-คะแนน'!AI29,IF('ชื่อ-คะแนน'!AI$4="P","0",IF('ชื่อ-คะแนน'!AI$4="K","0","0")))+IF('ชื่อ-คะแนน'!AJ$4="A",'ชื่อ-คะแนน'!AJ29,IF('ชื่อ-คะแนน'!AJ$4="P","0",IF('ชื่อ-คะแนน'!AJ$4="K","0","0")))+IF('ชื่อ-คะแนน'!AK$4="A",'ชื่อ-คะแนน'!AK29,IF('ชื่อ-คะแนน'!AK$4="P","0",IF('ชื่อ-คะแนน'!AK$4="K","0","0"))))</f>
        <v/>
      </c>
      <c r="O31" s="434" t="str">
        <f>IF('ชื่อ-คะแนน'!C29="","",IF('ชื่อ-คะแนน'!AN$4="K",'ชื่อ-คะแนน'!AN29,IF('ชื่อ-คะแนน'!AN$4="P","0",IF('ชื่อ-คะแนน'!AN$4="A","0","0")))+IF('ชื่อ-คะแนน'!AO$4="K",'ชื่อ-คะแนน'!AO29,IF('ชื่อ-คะแนน'!AO$4="P","0",IF('ชื่อ-คะแนน'!AO$4="A","0","0")))+IF('ชื่อ-คะแนน'!AP$4="K",'ชื่อ-คะแนน'!AP29,IF('ชื่อ-คะแนน'!AP$4="P","0",IF('ชื่อ-คะแนน'!AP$4="A","0","0")))+IF('ชื่อ-คะแนน'!AQ$4="K",'ชื่อ-คะแนน'!AQ29,IF('ชื่อ-คะแนน'!AQ$4="P","0",IF('ชื่อ-คะแนน'!AQ$4="A","0","0")))+IF('ชื่อ-คะแนน'!AR$4="K",'ชื่อ-คะแนน'!AR29,IF('ชื่อ-คะแนน'!AR$4="P","0",IF('ชื่อ-คะแนน'!AR$4="A","0","0")))+IF('ชื่อ-คะแนน'!AS$4="K",'ชื่อ-คะแนน'!AS29,IF('ชื่อ-คะแนน'!AS$4="P","0",IF('ชื่อ-คะแนน'!AS$4="A","0","0"))))</f>
        <v/>
      </c>
      <c r="P31" s="435" t="str">
        <f>IF('ชื่อ-คะแนน'!C29="","",IF('ชื่อ-คะแนน'!AN$4="P",'ชื่อ-คะแนน'!AN29,IF('ชื่อ-คะแนน'!AN$4="K","0",IF('ชื่อ-คะแนน'!AN$4="A","0","0")))+IF('ชื่อ-คะแนน'!AO$4="P",'ชื่อ-คะแนน'!AO29,IF('ชื่อ-คะแนน'!AO$4="K","0",IF('ชื่อ-คะแนน'!AO$4="A","0","0")))+IF('ชื่อ-คะแนน'!AP$4="P",'ชื่อ-คะแนน'!AP29,IF('ชื่อ-คะแนน'!AP$4="K","0",IF('ชื่อ-คะแนน'!AP$4="A","0","0")))+IF('ชื่อ-คะแนน'!AQ$4="P",'ชื่อ-คะแนน'!AQ29,IF('ชื่อ-คะแนน'!AQ$4="K","0",IF('ชื่อ-คะแนน'!AQ$4="A","0","0")))+IF('ชื่อ-คะแนน'!AR$4="P",'ชื่อ-คะแนน'!AR29,IF('ชื่อ-คะแนน'!AR$4="K","0",IF('ชื่อ-คะแนน'!AR$4="A","0","0")))+IF('ชื่อ-คะแนน'!AS$4="P",'ชื่อ-คะแนน'!AS29,IF('ชื่อ-คะแนน'!AS$4="K","0",IF('ชื่อ-คะแนน'!AS$4="A","0","0"))))</f>
        <v/>
      </c>
      <c r="Q31" s="436" t="str">
        <f>IF('ชื่อ-คะแนน'!C29="","",IF('ชื่อ-คะแนน'!AN$4="A",'ชื่อ-คะแนน'!AN29,IF('ชื่อ-คะแนน'!AN$4="P","0",IF('ชื่อ-คะแนน'!AN$4="K","0","0")))+IF('ชื่อ-คะแนน'!AO$4="A",'ชื่อ-คะแนน'!AO29,IF('ชื่อ-คะแนน'!AO$4="P","0",IF('ชื่อ-คะแนน'!AO$4="K","0","0")))+IF('ชื่อ-คะแนน'!AP$4="A",'ชื่อ-คะแนน'!AP29,IF('ชื่อ-คะแนน'!AP$4="P","0",IF('ชื่อ-คะแนน'!AP$4="K","0","0")))+IF('ชื่อ-คะแนน'!AQ$4="A",'ชื่อ-คะแนน'!AQ29,IF('ชื่อ-คะแนน'!AQ$4="P","0",IF('ชื่อ-คะแนน'!AQ$4="K","0","0")))+IF('ชื่อ-คะแนน'!AR$4="A",'ชื่อ-คะแนน'!AR29,IF('ชื่อ-คะแนน'!AR$4="P","0",IF('ชื่อ-คะแนน'!AR$4="K","0","0")))+IF('ชื่อ-คะแนน'!AS$4="A",'ชื่อ-คะแนน'!AS29,IF('ชื่อ-คะแนน'!AS$4="P","0",IF('ชื่อ-คะแนน'!AS$4="K","0","0"))))</f>
        <v/>
      </c>
      <c r="R31" s="1051" t="str">
        <f>IF('ชื่อ-คะแนน'!C29="","",IF('ชื่อ-คะแนน'!BA$4="K",'ชื่อ-คะแนน'!BA29,IF('ชื่อ-คะแนน'!BA$4="P","0",IF('ชื่อ-คะแนน'!BA$4="A","0","0")))+IF('ชื่อ-คะแนน'!BB$4="K",'ชื่อ-คะแนน'!BB29,IF('ชื่อ-คะแนน'!BB$4="P","0",IF('ชื่อ-คะแนน'!BB$4="A","0","0")))+IF('ชื่อ-คะแนน'!BC$4="K",'ชื่อ-คะแนน'!BC29,IF('ชื่อ-คะแนน'!BC$4="P","0",IF('ชื่อ-คะแนน'!BC$4="A","0","0")))+IF('ชื่อ-คะแนน'!BD$4="K",'ชื่อ-คะแนน'!BD29,IF('ชื่อ-คะแนน'!BD$4="P","0",IF('ชื่อ-คะแนน'!BD$4="A","0","0")))+IF('ชื่อ-คะแนน'!BE$4="K",'ชื่อ-คะแนน'!BE29,IF('ชื่อ-คะแนน'!BE$4="P","0",IF('ชื่อ-คะแนน'!BE$4="A","0","0")))+IF('ชื่อ-คะแนน'!BF$4="K",'ชื่อ-คะแนน'!BF29,IF('ชื่อ-คะแนน'!BF$4="P","0",IF('ชื่อ-คะแนน'!BF$4="A","0","0")))+IF('ชื่อ-คะแนน'!BG$4="K",'ชื่อ-คะแนน'!BG29,IF('ชื่อ-คะแนน'!BG$4="P","0",IF('ชื่อ-คะแนน'!BG$4="A","0","0")))+IF('ชื่อ-คะแนน'!BH$4="K",'ชื่อ-คะแนน'!BH29,IF('ชื่อ-คะแนน'!BH$4="P","0",IF('ชื่อ-คะแนน'!BH$4="A","0","0"))))</f>
        <v/>
      </c>
      <c r="S31" s="1052" t="str">
        <f>IF('ชื่อ-คะแนน'!C29="","",IF('ชื่อ-คะแนน'!BA$4="P",'ชื่อ-คะแนน'!BA29,IF('ชื่อ-คะแนน'!BA$4="K","0",IF('ชื่อ-คะแนน'!BA$4="A","0","0")))+IF('ชื่อ-คะแนน'!BB$4="P",'ชื่อ-คะแนน'!BB29,IF('ชื่อ-คะแนน'!BB$4="K","0",IF('ชื่อ-คะแนน'!BB$4="A","0","0")))+IF('ชื่อ-คะแนน'!BC$4="P",'ชื่อ-คะแนน'!BC29,IF('ชื่อ-คะแนน'!BC$4="K","0",IF('ชื่อ-คะแนน'!BC$4="A","0","0")))+IF('ชื่อ-คะแนน'!BD$4="P",'ชื่อ-คะแนน'!BD29,IF('ชื่อ-คะแนน'!BD$4="K","0",IF('ชื่อ-คะแนน'!BD$4="A","0","0")))+IF('ชื่อ-คะแนน'!BE$4="P",'ชื่อ-คะแนน'!BE29,IF('ชื่อ-คะแนน'!BE$4="K","0",IF('ชื่อ-คะแนน'!BE$4="A","0","0")))+IF('ชื่อ-คะแนน'!BF$4="P",'ชื่อ-คะแนน'!BF29,IF('ชื่อ-คะแนน'!BF$4="K","0",IF('ชื่อ-คะแนน'!BF$4="A","0","0")))+IF('ชื่อ-คะแนน'!BG$4="P",'ชื่อ-คะแนน'!BG29,IF('ชื่อ-คะแนน'!BG$4="K","0",IF('ชื่อ-คะแนน'!BG$4="A","0","0")))+IF('ชื่อ-คะแนน'!BH$4="P",'ชื่อ-คะแนน'!BH29,IF('ชื่อ-คะแนน'!BH$4="K","0",IF('ชื่อ-คะแนน'!BH$4="A","0","0"))))</f>
        <v/>
      </c>
      <c r="T31" s="1070" t="str">
        <f>IF('ชื่อ-คะแนน'!C29="","",IF('ชื่อ-คะแนน'!BA$4="A",'ชื่อ-คะแนน'!BA29,IF('ชื่อ-คะแนน'!BA$4="P","0",IF('ชื่อ-คะแนน'!BA$4="K","0","0")))+IF('ชื่อ-คะแนน'!BB$4="A",'ชื่อ-คะแนน'!BB29,IF('ชื่อ-คะแนน'!BB$4="P","0",IF('ชื่อ-คะแนน'!BB$4="K","0","0")))+IF('ชื่อ-คะแนน'!BC$4="A",'ชื่อ-คะแนน'!BC29,IF('ชื่อ-คะแนน'!BC$4="P","0",IF('ชื่อ-คะแนน'!BC$4="K","0","0")))+IF('ชื่อ-คะแนน'!BD$4="A",'ชื่อ-คะแนน'!BD29,IF('ชื่อ-คะแนน'!BD$4="P","0",IF('ชื่อ-คะแนน'!BD$4="K","0","0")))+IF('ชื่อ-คะแนน'!BE$4="A",'ชื่อ-คะแนน'!BE29,IF('ชื่อ-คะแนน'!BE$4="P","0",IF('ชื่อ-คะแนน'!BE$4="K","0","0")))+IF('ชื่อ-คะแนน'!BF$4="A",'ชื่อ-คะแนน'!BF29,IF('ชื่อ-คะแนน'!BF$4="P","0",IF('ชื่อ-คะแนน'!BF$4="K","0","0")))+IF('ชื่อ-คะแนน'!BG$4="A",'ชื่อ-คะแนน'!BG29,IF('ชื่อ-คะแนน'!BG$4="P","0",IF('ชื่อ-คะแนน'!BG$4="K","0","0")))+IF('ชื่อ-คะแนน'!BH$4="A",'ชื่อ-คะแนน'!BH29,IF('ชื่อ-คะแนน'!BH$4="P","0",IF('ชื่อ-คะแนน'!BH$4="K","0","0"))))</f>
        <v/>
      </c>
      <c r="U31" s="1053" t="str">
        <f>IF('ชื่อ-คะแนน'!C29="","",IF('ชื่อ-คะแนน'!BK$4="K",'ชื่อ-คะแนน'!BK29,IF('ชื่อ-คะแนน'!BK$4="P","0",IF('ชื่อ-คะแนน'!BK$4="A","0","0")))+IF('ชื่อ-คะแนน'!BL$4="K",'ชื่อ-คะแนน'!BL29,IF('ชื่อ-คะแนน'!BL$4="P","0",IF('ชื่อ-คะแนน'!BL$4="A","0","0")))+IF('ชื่อ-คะแนน'!BM$4="K",'ชื่อ-คะแนน'!BM29,IF('ชื่อ-คะแนน'!BM$4="P","0",IF('ชื่อ-คะแนน'!BM$4="A","0","0")))+IF('ชื่อ-คะแนน'!BN$4="K",'ชื่อ-คะแนน'!BN29,IF('ชื่อ-คะแนน'!BN$4="P","0",IF('ชื่อ-คะแนน'!BN$4="A","0","0")))+IF('ชื่อ-คะแนน'!BO$4="K",'ชื่อ-คะแนน'!BO29,IF('ชื่อ-คะแนน'!BO$4="P","0",IF('ชื่อ-คะแนน'!BO$4="A","0","0")))+IF('ชื่อ-คะแนน'!BP$4="K",'ชื่อ-คะแนน'!BP29,IF('ชื่อ-คะแนน'!BP$4="P","0",IF('ชื่อ-คะแนน'!BP$4="A","0","0"))))</f>
        <v/>
      </c>
      <c r="V31" s="1054" t="str">
        <f>IF('ชื่อ-คะแนน'!C29="","",IF('ชื่อ-คะแนน'!BK$4="P",'ชื่อ-คะแนน'!BK29,IF('ชื่อ-คะแนน'!BK$4="K","0",IF('ชื่อ-คะแนน'!BK$4="A","0","0")))+IF('ชื่อ-คะแนน'!BL$4="P",'ชื่อ-คะแนน'!BL29,IF('ชื่อ-คะแนน'!BL$4="K","0",IF('ชื่อ-คะแนน'!BL$4="A","0","0")))+IF('ชื่อ-คะแนน'!BM$4="P",'ชื่อ-คะแนน'!BM29,IF('ชื่อ-คะแนน'!BM$4="K","0",IF('ชื่อ-คะแนน'!BM$4="A","0","0")))+IF('ชื่อ-คะแนน'!BN$4="P",'ชื่อ-คะแนน'!BN29,IF('ชื่อ-คะแนน'!BN$4="K","0",IF('ชื่อ-คะแนน'!BN$4="A","0","0")))+IF('ชื่อ-คะแนน'!BO$4="P",'ชื่อ-คะแนน'!BO29,IF('ชื่อ-คะแนน'!BO$4="K","0",IF('ชื่อ-คะแนน'!BO$4="A","0","0")))+IF('ชื่อ-คะแนน'!BP$4="P",'ชื่อ-คะแนน'!BP29,IF('ชื่อ-คะแนน'!BP$4="K","0",IF('ชื่อ-คะแนน'!BP$4="A","0","0"))))</f>
        <v/>
      </c>
      <c r="W31" s="1055" t="str">
        <f>IF('ชื่อ-คะแนน'!C29="","",IF('ชื่อ-คะแนน'!BK$4="A",'ชื่อ-คะแนน'!BK29,IF('ชื่อ-คะแนน'!BK$4="P","0",IF('ชื่อ-คะแนน'!BK$4="K","0","0")))+IF('ชื่อ-คะแนน'!BL$4="A",'ชื่อ-คะแนน'!BL29,IF('ชื่อ-คะแนน'!BL$4="P","0",IF('ชื่อ-คะแนน'!BL$4="K","0","0")))+IF('ชื่อ-คะแนน'!BM$4="A",'ชื่อ-คะแนน'!BM29,IF('ชื่อ-คะแนน'!BM$4="P","0",IF('ชื่อ-คะแนน'!BM$4="K","0","0")))+IF('ชื่อ-คะแนน'!BN$4="A",'ชื่อ-คะแนน'!BN29,IF('ชื่อ-คะแนน'!BN$4="P","0",IF('ชื่อ-คะแนน'!BN$4="K","0","0")))+IF('ชื่อ-คะแนน'!BO$4="A",'ชื่อ-คะแนน'!BO29,IF('ชื่อ-คะแนน'!BO$4="P","0",IF('ชื่อ-คะแนน'!BO$4="K","0","0")))+IF('ชื่อ-คะแนน'!BP$4="A",'ชื่อ-คะแนน'!BP29,IF('ชื่อ-คะแนน'!BP$4="P","0",IF('ชื่อ-คะแนน'!BP$4="K","0","0"))))</f>
        <v/>
      </c>
      <c r="X31" s="1051" t="str">
        <f>IF('ชื่อ-คะแนน'!C29="","",IF('ชื่อ-คะแนน'!BU$4="K",'ชื่อ-คะแนน'!BU29,IF('ชื่อ-คะแนน'!BU$4="P","0",IF('ชื่อ-คะแนน'!BU$4="A","0","0")))+IF('ชื่อ-คะแนน'!BV$4="K",'ชื่อ-คะแนน'!BV29,IF('ชื่อ-คะแนน'!BV$4="P","0",IF('ชื่อ-คะแนน'!BV$4="A","0","0")))+IF('ชื่อ-คะแนน'!BW$4="K",'ชื่อ-คะแนน'!BW29,IF('ชื่อ-คะแนน'!BW$4="P","0",IF('ชื่อ-คะแนน'!BW$4="A","0","0")))+IF('ชื่อ-คะแนน'!BX$4="K",'ชื่อ-คะแนน'!BX29,IF('ชื่อ-คะแนน'!BX$4="P","0",IF('ชื่อ-คะแนน'!BX$4="A","0","0")))+IF('ชื่อ-คะแนน'!BY$4="K",'ชื่อ-คะแนน'!BY29,IF('ชื่อ-คะแนน'!BY$4="P","0",IF('ชื่อ-คะแนน'!BY$4="A","0","0")))+IF('ชื่อ-คะแนน'!BZ$4="K",'ชื่อ-คะแนน'!BZ29,IF('ชื่อ-คะแนน'!BZ$4="P","0",IF('ชื่อ-คะแนน'!BZ$4="A","0","0")))+IF('ชื่อ-คะแนน'!CA$4="K",'ชื่อ-คะแนน'!CA29,IF('ชื่อ-คะแนน'!CA$4="P","0",IF('ชื่อ-คะแนน'!CA$4="A","0","0")))+IF('ชื่อ-คะแนน'!CB$4="K",'ชื่อ-คะแนน'!CB29,IF('ชื่อ-คะแนน'!CB$4="P","0",IF('ชื่อ-คะแนน'!CB$4="A","0","0"))))</f>
        <v/>
      </c>
      <c r="Y31" s="1052" t="str">
        <f>IF('ชื่อ-คะแนน'!C29="","",IF('ชื่อ-คะแนน'!BU$4="P",'ชื่อ-คะแนน'!BU29,IF('ชื่อ-คะแนน'!BU$4="K","0",IF('ชื่อ-คะแนน'!BU$4="A","0","0")))+IF('ชื่อ-คะแนน'!BV$4="P",'ชื่อ-คะแนน'!BV29,IF('ชื่อ-คะแนน'!BV$4="K","0",IF('ชื่อ-คะแนน'!BV$4="A","0","0")))+IF('ชื่อ-คะแนน'!BW$4="P",'ชื่อ-คะแนน'!BW29,IF('ชื่อ-คะแนน'!BW$4="K","0",IF('ชื่อ-คะแนน'!BW$4="A","0","0")))+IF('ชื่อ-คะแนน'!BX$4="P",'ชื่อ-คะแนน'!BX29,IF('ชื่อ-คะแนน'!BX$4="K","0",IF('ชื่อ-คะแนน'!BX$4="A","0","0")))+IF('ชื่อ-คะแนน'!BY$4="P",'ชื่อ-คะแนน'!BY29,IF('ชื่อ-คะแนน'!BY$4="K","0",IF('ชื่อ-คะแนน'!BY$4="A","0","0")))+IF('ชื่อ-คะแนน'!BZ$4="P",'ชื่อ-คะแนน'!BZ29,IF('ชื่อ-คะแนน'!BZ$4="K","0",IF('ชื่อ-คะแนน'!BZ$4="A","0","0")))+IF('ชื่อ-คะแนน'!CA$4="P",'ชื่อ-คะแนน'!CA29,IF('ชื่อ-คะแนน'!CA$4="K","0",IF('ชื่อ-คะแนน'!CA$4="A","0","0")))+IF('ชื่อ-คะแนน'!CB$4="P",'ชื่อ-คะแนน'!CB29,IF('ชื่อ-คะแนน'!CB$4="K","0",IF('ชื่อ-คะแนน'!CB$4="A","0","0"))))</f>
        <v/>
      </c>
      <c r="Z31" s="1070" t="str">
        <f>IF('ชื่อ-คะแนน'!C29="","",IF('ชื่อ-คะแนน'!BU$4="A",'ชื่อ-คะแนน'!BU29,IF('ชื่อ-คะแนน'!BU$4="P","0",IF('ชื่อ-คะแนน'!BU$4="K","0","0")))+IF('ชื่อ-คะแนน'!BV$4="A",'ชื่อ-คะแนน'!BV29,IF('ชื่อ-คะแนน'!BV$4="P","0",IF('ชื่อ-คะแนน'!BV$4="K","0","0")))+IF('ชื่อ-คะแนน'!BW$4="A",'ชื่อ-คะแนน'!BW29,IF('ชื่อ-คะแนน'!BW$4="P","0",IF('ชื่อ-คะแนน'!BW$4="K","0","0")))+IF('ชื่อ-คะแนน'!BX$4="A",'ชื่อ-คะแนน'!BX29,IF('ชื่อ-คะแนน'!BX$4="P","0",IF('ชื่อ-คะแนน'!BX$4="K","0","0")))+IF('ชื่อ-คะแนน'!BY$4="A",'ชื่อ-คะแนน'!BY29,IF('ชื่อ-คะแนน'!BY$4="P","0",IF('ชื่อ-คะแนน'!BY$4="K","0","0")))+IF('ชื่อ-คะแนน'!BZ$4="A",'ชื่อ-คะแนน'!BZ29,IF('ชื่อ-คะแนน'!BZ$4="P","0",IF('ชื่อ-คะแนน'!BZ$4="K","0","0")))+IF('ชื่อ-คะแนน'!CA$4="A",'ชื่อ-คะแนน'!CA29,IF('ชื่อ-คะแนน'!CA$4="P","0",IF('ชื่อ-คะแนน'!CA$4="K","0","0")))+IF('ชื่อ-คะแนน'!CB$4="A",'ชื่อ-คะแนน'!CB29,IF('ชื่อ-คะแนน'!CB$4="P","0",IF('ชื่อ-คะแนน'!CB$4="K","0","0"))))</f>
        <v/>
      </c>
      <c r="AA31" s="1053">
        <f>IF('ชื่อ-คะแนน'!CF$4="K",'ชื่อ-คะแนน'!CF29,IF('ชื่อ-คะแนน'!CF$4="P","0",IF('ชื่อ-คะแนน'!CF$4="A","0","0")))+IF('ชื่อ-คะแนน'!CG$4="K",'ชื่อ-คะแนน'!CG29,IF('ชื่อ-คะแนน'!CG$4="P","0",IF('ชื่อ-คะแนน'!CG$4="A","0","0")))+IF('ชื่อ-คะแนน'!CH$4="K",'ชื่อ-คะแนน'!CH29,IF('ชื่อ-คะแนน'!CH$4="P","0",IF('ชื่อ-คะแนน'!CH$4="A","0","0")))</f>
        <v>0</v>
      </c>
      <c r="AB31" s="1054">
        <f>IF('ชื่อ-คะแนน'!CF$4="P",'ชื่อ-คะแนน'!CF29,IF('ชื่อ-คะแนน'!CF$4="K","0",IF('ชื่อ-คะแนน'!CF$4="A","0","0")))+IF('ชื่อ-คะแนน'!CG$4="P",'ชื่อ-คะแนน'!CG29,IF('ชื่อ-คะแนน'!CG$4="K","0",IF('ชื่อ-คะแนน'!CG$4="A","0","0")))+IF('ชื่อ-คะแนน'!CH$4="P",'ชื่อ-คะแนน'!CH29,IF('ชื่อ-คะแนน'!CH$4="K","0",IF('ชื่อ-คะแนน'!CH$4="A","0","0")))</f>
        <v>0</v>
      </c>
      <c r="AC31" s="1055">
        <f>IF('ชื่อ-คะแนน'!CF$4="A",'ชื่อ-คะแนน'!CF29,IF('ชื่อ-คะแนน'!CF$4="P","0",IF('ชื่อ-คะแนน'!CF$4="K","0","0")))+IF('ชื่อ-คะแนน'!CG$4="A",'ชื่อ-คะแนน'!CG29,IF('ชื่อ-คะแนน'!CG$4="P","0",IF('ชื่อ-คะแนน'!CG$4="K","0","0")))+IF('ชื่อ-คะแนน'!CH$4="A",'ชื่อ-คะแนน'!CH29,IF('ชื่อ-คะแนน'!CH$4="P","0",IF('ชื่อ-คะแนน'!CH$4="K","0","0")))</f>
        <v>0</v>
      </c>
      <c r="AD31" s="1071" t="str">
        <f>IF('ชื่อ-คะแนน'!C29="","",IF(E31="พัก","--",IF(E31="ออก","--",IF(E31="ย้าย","--",(F31+I31+L31+O31+R31+U31+X31+AA31)/2))))</f>
        <v/>
      </c>
      <c r="AE31" s="1056" t="str">
        <f>IF('ชื่อ-คะแนน'!C29="","",IF(E31="พัก","--",IF(E31="ออก","--",IF(E31="ย้าย","--",(G31+J31+M31+P31+S31+V31+Y31+AB31)/2))))</f>
        <v/>
      </c>
      <c r="AF31" s="1057" t="str">
        <f>IF('ชื่อ-คะแนน'!C29="","",IF(E31="พัก","--",IF(E31="ออก","--",IF(E31="ย้าย","--",(H31+K31+N31+Q31+T31+W31+Z31+AC31)/2))))</f>
        <v/>
      </c>
      <c r="AG31" s="305"/>
    </row>
    <row r="32" spans="1:33" s="5" customFormat="1" ht="18" customHeight="1" thickBot="1" x14ac:dyDescent="0.55000000000000004">
      <c r="A32" s="281"/>
      <c r="B32" s="246" t="str">
        <f>'ชื่อ-คะแนน'!A30</f>
        <v/>
      </c>
      <c r="C32" s="429">
        <f>'ชื่อ-คะแนน'!B30</f>
        <v>0</v>
      </c>
      <c r="D32" s="336" t="str">
        <f>'ชื่อ-คะแนน'!DB30</f>
        <v/>
      </c>
      <c r="E32" s="437" t="str">
        <f>'ชื่อ-คะแนน'!D30</f>
        <v/>
      </c>
      <c r="F32" s="438" t="str">
        <f>IF('ชื่อ-คะแนน'!C30="","",IF('ชื่อ-คะแนน'!H$4="K",'ชื่อ-คะแนน'!H30,IF('ชื่อ-คะแนน'!H$4="P","0",IF('ชื่อ-คะแนน'!H$4="A","0","0")))+IF('ชื่อ-คะแนน'!I$4="K",'ชื่อ-คะแนน'!I30,IF('ชื่อ-คะแนน'!I$4="P","0",IF('ชื่อ-คะแนน'!I$4="A","0","0")))+IF('ชื่อ-คะแนน'!J$4="K",'ชื่อ-คะแนน'!J30,IF('ชื่อ-คะแนน'!J$4="P","0",IF('ชื่อ-คะแนน'!J$4="A","0","0")))+IF('ชื่อ-คะแนน'!K$4="K",'ชื่อ-คะแนน'!K30,IF('ชื่อ-คะแนน'!K$4="P","0",IF('ชื่อ-คะแนน'!K$4="A","0","0")))+IF('ชื่อ-คะแนน'!L$4="K",'ชื่อ-คะแนน'!L30,IF('ชื่อ-คะแนน'!L$4="P","0",IF('ชื่อ-คะแนน'!L$4="A","0","0")))+IF('ชื่อ-คะแนน'!M$4="K",'ชื่อ-คะแนน'!M30,IF('ชื่อ-คะแนน'!M$4="P","0",IF('ชื่อ-คะแนน'!M$4="A","0","0")))+IF('ชื่อ-คะแนน'!N$4="K",'ชื่อ-คะแนน'!N30,IF('ชื่อ-คะแนน'!N$4="P","0",IF('ชื่อ-คะแนน'!N$4="A","0","0")))+IF('ชื่อ-คะแนน'!O$4="K",'ชื่อ-คะแนน'!O30,IF('ชื่อ-คะแนน'!O$4="P","0",IF('ชื่อ-คะแนน'!O$4="A","0","0")))+IF('ชื่อ-คะแนน'!P$4="K",'ชื่อ-คะแนน'!P30,IF('ชื่อ-คะแนน'!P$4="P","0",IF('ชื่อ-คะแนน'!P$4="A","0","0"))))</f>
        <v/>
      </c>
      <c r="G32" s="439" t="str">
        <f>IF('ชื่อ-คะแนน'!C30="","",IF('ชื่อ-คะแนน'!H$4="P",'ชื่อ-คะแนน'!H30,IF('ชื่อ-คะแนน'!H$4="K","0",IF('ชื่อ-คะแนน'!H$4="A","0","0")))+IF('ชื่อ-คะแนน'!I$4="P",'ชื่อ-คะแนน'!I30,IF('ชื่อ-คะแนน'!I$4="K","0",IF('ชื่อ-คะแนน'!I$4="A","0","0")))+IF('ชื่อ-คะแนน'!J$4="P",'ชื่อ-คะแนน'!J30,IF('ชื่อ-คะแนน'!J$4="K","0",IF('ชื่อ-คะแนน'!J$4="A","0","0")))+IF('ชื่อ-คะแนน'!K$4="P",'ชื่อ-คะแนน'!K30,IF('ชื่อ-คะแนน'!K$4="K","0",IF('ชื่อ-คะแนน'!K$4="A","0","0")))+IF('ชื่อ-คะแนน'!L$4="P",'ชื่อ-คะแนน'!L30,IF('ชื่อ-คะแนน'!L$4="K","0",IF('ชื่อ-คะแนน'!L$4="A","0","0")))+IF('ชื่อ-คะแนน'!M$4="P",'ชื่อ-คะแนน'!M30,IF('ชื่อ-คะแนน'!M$4="K","0",IF('ชื่อ-คะแนน'!M$4="A","0","0")))+IF('ชื่อ-คะแนน'!N$4="P",'ชื่อ-คะแนน'!N30,IF('ชื่อ-คะแนน'!N$4="K","0",IF('ชื่อ-คะแนน'!N$4="A","0","0")))+IF('ชื่อ-คะแนน'!O$4="P",'ชื่อ-คะแนน'!O30,IF('ชื่อ-คะแนน'!O$4="K","0",IF('ชื่อ-คะแนน'!O$4="A","0","0")))+IF('ชื่อ-คะแนน'!P$4="P",'ชื่อ-คะแนน'!P30,IF('ชื่อ-คะแนน'!P$4="K","0",IF('ชื่อ-คะแนน'!P$4="A","0","0"))))</f>
        <v/>
      </c>
      <c r="H32" s="440" t="str">
        <f>IF('ชื่อ-คะแนน'!C30="","",IF('ชื่อ-คะแนน'!H$4="A",'ชื่อ-คะแนน'!H30,IF('ชื่อ-คะแนน'!H$4="P","0",IF('ชื่อ-คะแนน'!H$4="K","0","0")))+IF('ชื่อ-คะแนน'!I$4="A",'ชื่อ-คะแนน'!I30,IF('ชื่อ-คะแนน'!I$4="P","0",IF('ชื่อ-คะแนน'!I$4="K","0","0")))+IF('ชื่อ-คะแนน'!J$4="A",'ชื่อ-คะแนน'!J30,IF('ชื่อ-คะแนน'!J$4="P","0",IF('ชื่อ-คะแนน'!J$4="K","0","0")))+IF('ชื่อ-คะแนน'!K$4="A",'ชื่อ-คะแนน'!K30,IF('ชื่อ-คะแนน'!K$4="P","0",IF('ชื่อ-คะแนน'!K$4="K","0","0")))+IF('ชื่อ-คะแนน'!L$4="A",'ชื่อ-คะแนน'!L30,IF('ชื่อ-คะแนน'!L$4="P","0",IF('ชื่อ-คะแนน'!L$4="K","0","0")))+IF('ชื่อ-คะแนน'!M$4="A",'ชื่อ-คะแนน'!M30,IF('ชื่อ-คะแนน'!M$4="P","0",IF('ชื่อ-คะแนน'!M$4="K","0","0")))+IF('ชื่อ-คะแนน'!N$4="A",'ชื่อ-คะแนน'!N30,IF('ชื่อ-คะแนน'!N$4="P","0",IF('ชื่อ-คะแนน'!N$4="K","0","0")))+IF('ชื่อ-คะแนน'!O$4="A",'ชื่อ-คะแนน'!O30,IF('ชื่อ-คะแนน'!O$4="P","0",IF('ชื่อ-คะแนน'!O$4="K","0","0")))+IF('ชื่อ-คะแนน'!P$4="A",'ชื่อ-คะแนน'!P30,IF('ชื่อ-คะแนน'!P$4="P","0",IF('ชื่อ-คะแนน'!P$4="K","0","0"))))</f>
        <v/>
      </c>
      <c r="I32" s="441" t="str">
        <f>IF('ชื่อ-คะแนน'!C30="","",IF('ชื่อ-คะแนน'!S$4="K",'ชื่อ-คะแนน'!S30,IF('ชื่อ-คะแนน'!S$4="P","0",IF('ชื่อ-คะแนน'!S$4="A","0","0")))+IF('ชื่อ-คะแนน'!T$4="K",'ชื่อ-คะแนน'!T30,IF('ชื่อ-คะแนน'!T$4="P","0",IF('ชื่อ-คะแนน'!T$4="A","0","0")))+IF('ชื่อ-คะแนน'!U$4="K",'ชื่อ-คะแนน'!U30,IF('ชื่อ-คะแนน'!U$4="P","0",IF('ชื่อ-คะแนน'!U$4="A","0","0")))+IF('ชื่อ-คะแนน'!V$4="K",'ชื่อ-คะแนน'!V30,IF('ชื่อ-คะแนน'!V$4="P","0",IF('ชื่อ-คะแนน'!V$4="A","0","0")))+IF('ชื่อ-คะแนน'!W$4="K",'ชื่อ-คะแนน'!W30,IF('ชื่อ-คะแนน'!W$4="P","0",IF('ชื่อ-คะแนน'!W$4="A","0","0")))+IF('ชื่อ-คะแนน'!X$4="K",'ชื่อ-คะแนน'!X30,IF('ชื่อ-คะแนน'!X$4="P","0",IF('ชื่อ-คะแนน'!X$4="A","0","0"))))</f>
        <v/>
      </c>
      <c r="J32" s="442" t="str">
        <f>IF('ชื่อ-คะแนน'!C30="","",IF('ชื่อ-คะแนน'!S$4="P",'ชื่อ-คะแนน'!S30,IF('ชื่อ-คะแนน'!S$4="K","0",IF('ชื่อ-คะแนน'!S$4="A","0","0")))+IF('ชื่อ-คะแนน'!T$4="P",'ชื่อ-คะแนน'!T30,IF('ชื่อ-คะแนน'!T$4="K","0",IF('ชื่อ-คะแนน'!T$4="A","0","0")))+IF('ชื่อ-คะแนน'!U$4="P",'ชื่อ-คะแนน'!U30,IF('ชื่อ-คะแนน'!U$4="K","0",IF('ชื่อ-คะแนน'!U$4="A","0","0")))+IF('ชื่อ-คะแนน'!V$4="P",'ชื่อ-คะแนน'!V30,IF('ชื่อ-คะแนน'!V$4="K","0",IF('ชื่อ-คะแนน'!V$4="A","0","0")))+IF('ชื่อ-คะแนน'!W$4="P",'ชื่อ-คะแนน'!W30,IF('ชื่อ-คะแนน'!W$4="K","0",IF('ชื่อ-คะแนน'!W$4="A","0","0")))+IF('ชื่อ-คะแนน'!X$4="P",'ชื่อ-คะแนน'!X30,IF('ชื่อ-คะแนน'!X$4="K","0",IF('ชื่อ-คะแนน'!X$4="A","0","0"))))</f>
        <v/>
      </c>
      <c r="K32" s="443" t="str">
        <f>IF('ชื่อ-คะแนน'!C30="","",IF('ชื่อ-คะแนน'!S$4="A",'ชื่อ-คะแนน'!S30,IF('ชื่อ-คะแนน'!S$4="P","0",IF('ชื่อ-คะแนน'!S$4="K","0","0")))+IF('ชื่อ-คะแนน'!T$4="A",'ชื่อ-คะแนน'!T30,IF('ชื่อ-คะแนน'!T$4="P","0",IF('ชื่อ-คะแนน'!T$4="K","0","0")))+IF('ชื่อ-คะแนน'!U$4="A",'ชื่อ-คะแนน'!U30,IF('ชื่อ-คะแนน'!U$4="P","0",IF('ชื่อ-คะแนน'!U$4="K","0","0")))+IF('ชื่อ-คะแนน'!V$4="A",'ชื่อ-คะแนน'!V30,IF('ชื่อ-คะแนน'!V$4="P","0",IF('ชื่อ-คะแนน'!V$4="K","0","0")))+IF('ชื่อ-คะแนน'!W$4="A",'ชื่อ-คะแนน'!W30,IF('ชื่อ-คะแนน'!W$4="P","0",IF('ชื่อ-คะแนน'!W$4="K","0","0")))+IF('ชื่อ-คะแนน'!X$4="A",'ชื่อ-คะแนน'!X30,IF('ชื่อ-คะแนน'!X$4="P","0",IF('ชื่อ-คะแนน'!X$4="K","0","0"))))</f>
        <v/>
      </c>
      <c r="L32" s="438" t="str">
        <f>IF('ชื่อ-คะแนน'!C30="","",IF('ชื่อ-คะแนน'!AC$4="K",'ชื่อ-คะแนน'!AC30,IF('ชื่อ-คะแนน'!AC$4="P","0",IF('ชื่อ-คะแนน'!AC$4="A","0","0")))+IF('ชื่อ-คะแนน'!AD$4="K",'ชื่อ-คะแนน'!AD30,IF('ชื่อ-คะแนน'!AD$4="P","0",IF('ชื่อ-คะแนน'!AD$4="A","0","0")))+IF('ชื่อ-คะแนน'!AE$4="K",'ชื่อ-คะแนน'!AE30,IF('ชื่อ-คะแนน'!AE$4="P","0",IF('ชื่อ-คะแนน'!AE$4="A","0","0")))+IF('ชื่อ-คะแนน'!AF$4="K",'ชื่อ-คะแนน'!AF30,IF('ชื่อ-คะแนน'!AF$4="P","0",IF('ชื่อ-คะแนน'!AF$4="A","0","0")))+IF('ชื่อ-คะแนน'!AG$4="K",'ชื่อ-คะแนน'!AG30,IF('ชื่อ-คะแนน'!AG$4="P","0",IF('ชื่อ-คะแนน'!AG$4="A","0","0")))+IF('ชื่อ-คะแนน'!AH$4="K",'ชื่อ-คะแนน'!AH30,IF('ชื่อ-คะแนน'!AH$4="P","0",IF('ชื่อ-คะแนน'!AH$4="A","0","0")))+IF('ชื่อ-คะแนน'!AI$4="K",'ชื่อ-คะแนน'!AI30,IF('ชื่อ-คะแนน'!AI$4="P","0",IF('ชื่อ-คะแนน'!AI$4="A","0","0")))+IF('ชื่อ-คะแนน'!AJ$4="K",'ชื่อ-คะแนน'!AJ30,IF('ชื่อ-คะแนน'!AJ$4="P","0",IF('ชื่อ-คะแนน'!AJ$4="A","0","0")))+IF('ชื่อ-คะแนน'!AK$4="K",'ชื่อ-คะแนน'!AK30,IF('ชื่อ-คะแนน'!AK$4="P","0",IF('ชื่อ-คะแนน'!AK$4="A","0","0"))))</f>
        <v/>
      </c>
      <c r="M32" s="439" t="str">
        <f>IF('ชื่อ-คะแนน'!C30="","",IF('ชื่อ-คะแนน'!AC$4="P",'ชื่อ-คะแนน'!AC30,IF('ชื่อ-คะแนน'!AC$4="K","0",IF('ชื่อ-คะแนน'!AC$4="A","0","0")))+IF('ชื่อ-คะแนน'!AD$4="P",'ชื่อ-คะแนน'!AD30,IF('ชื่อ-คะแนน'!AD$4="K","0",IF('ชื่อ-คะแนน'!AD$4="A","0","0")))+IF('ชื่อ-คะแนน'!AE$4="P",'ชื่อ-คะแนน'!AE30,IF('ชื่อ-คะแนน'!AE$4="K","0",IF('ชื่อ-คะแนน'!AE$4="A","0","0")))+IF('ชื่อ-คะแนน'!AF$4="P",'ชื่อ-คะแนน'!AF30,IF('ชื่อ-คะแนน'!AF$4="K","0",IF('ชื่อ-คะแนน'!AF$4="A","0","0")))+IF('ชื่อ-คะแนน'!AG$4="P",'ชื่อ-คะแนน'!AG30,IF('ชื่อ-คะแนน'!AG$4="K","0",IF('ชื่อ-คะแนน'!AG$4="A","0","0")))+IF('ชื่อ-คะแนน'!AH$4="P",'ชื่อ-คะแนน'!AH30,IF('ชื่อ-คะแนน'!AH$4="K","0",IF('ชื่อ-คะแนน'!AH$4="A","0","0")))+IF('ชื่อ-คะแนน'!AI$4="P",'ชื่อ-คะแนน'!AI30,IF('ชื่อ-คะแนน'!AI$4="K","0",IF('ชื่อ-คะแนน'!AI$4="A","0","0")))+IF('ชื่อ-คะแนน'!AJ$4="P",'ชื่อ-คะแนน'!AJ30,IF('ชื่อ-คะแนน'!AJ$4="K","0",IF('ชื่อ-คะแนน'!AJ$4="A","0","0")))+IF('ชื่อ-คะแนน'!AK$4="P",'ชื่อ-คะแนน'!AK30,IF('ชื่อ-คะแนน'!AK$4="K","0",IF('ชื่อ-คะแนน'!AK$4="A","0","0"))))</f>
        <v/>
      </c>
      <c r="N32" s="440" t="str">
        <f>IF('ชื่อ-คะแนน'!C30="","",IF('ชื่อ-คะแนน'!AC$4="A",'ชื่อ-คะแนน'!AC30,IF('ชื่อ-คะแนน'!AC$4="P","0",IF('ชื่อ-คะแนน'!AC$4="K","0","0")))+IF('ชื่อ-คะแนน'!AD$4="A",'ชื่อ-คะแนน'!AD30,IF('ชื่อ-คะแนน'!AD$4="P","0",IF('ชื่อ-คะแนน'!AD$4="K","0","0")))+IF('ชื่อ-คะแนน'!AE$4="A",'ชื่อ-คะแนน'!AE30,IF('ชื่อ-คะแนน'!AE$4="P","0",IF('ชื่อ-คะแนน'!AE$4="K","0","0")))+IF('ชื่อ-คะแนน'!AF$4="A",'ชื่อ-คะแนน'!AF30,IF('ชื่อ-คะแนน'!AF$4="P","0",IF('ชื่อ-คะแนน'!AF$4="K","0","0")))+IF('ชื่อ-คะแนน'!AG$4="A",'ชื่อ-คะแนน'!AG30,IF('ชื่อ-คะแนน'!AG$4="P","0",IF('ชื่อ-คะแนน'!AG$4="K","0","0")))+IF('ชื่อ-คะแนน'!AH$4="A",'ชื่อ-คะแนน'!AH30,IF('ชื่อ-คะแนน'!AH$4="P","0",IF('ชื่อ-คะแนน'!AH$4="K","0","0")))+IF('ชื่อ-คะแนน'!AI$4="A",'ชื่อ-คะแนน'!AI30,IF('ชื่อ-คะแนน'!AI$4="P","0",IF('ชื่อ-คะแนน'!AI$4="K","0","0")))+IF('ชื่อ-คะแนน'!AJ$4="A",'ชื่อ-คะแนน'!AJ30,IF('ชื่อ-คะแนน'!AJ$4="P","0",IF('ชื่อ-คะแนน'!AJ$4="K","0","0")))+IF('ชื่อ-คะแนน'!AK$4="A",'ชื่อ-คะแนน'!AK30,IF('ชื่อ-คะแนน'!AK$4="P","0",IF('ชื่อ-คะแนน'!AK$4="K","0","0"))))</f>
        <v/>
      </c>
      <c r="O32" s="441" t="str">
        <f>IF('ชื่อ-คะแนน'!C30="","",IF('ชื่อ-คะแนน'!AN$4="K",'ชื่อ-คะแนน'!AN30,IF('ชื่อ-คะแนน'!AN$4="P","0",IF('ชื่อ-คะแนน'!AN$4="A","0","0")))+IF('ชื่อ-คะแนน'!AO$4="K",'ชื่อ-คะแนน'!AO30,IF('ชื่อ-คะแนน'!AO$4="P","0",IF('ชื่อ-คะแนน'!AO$4="A","0","0")))+IF('ชื่อ-คะแนน'!AP$4="K",'ชื่อ-คะแนน'!AP30,IF('ชื่อ-คะแนน'!AP$4="P","0",IF('ชื่อ-คะแนน'!AP$4="A","0","0")))+IF('ชื่อ-คะแนน'!AQ$4="K",'ชื่อ-คะแนน'!AQ30,IF('ชื่อ-คะแนน'!AQ$4="P","0",IF('ชื่อ-คะแนน'!AQ$4="A","0","0")))+IF('ชื่อ-คะแนน'!AR$4="K",'ชื่อ-คะแนน'!AR30,IF('ชื่อ-คะแนน'!AR$4="P","0",IF('ชื่อ-คะแนน'!AR$4="A","0","0")))+IF('ชื่อ-คะแนน'!AS$4="K",'ชื่อ-คะแนน'!AS30,IF('ชื่อ-คะแนน'!AS$4="P","0",IF('ชื่อ-คะแนน'!AS$4="A","0","0"))))</f>
        <v/>
      </c>
      <c r="P32" s="442" t="str">
        <f>IF('ชื่อ-คะแนน'!C30="","",IF('ชื่อ-คะแนน'!AN$4="P",'ชื่อ-คะแนน'!AN30,IF('ชื่อ-คะแนน'!AN$4="K","0",IF('ชื่อ-คะแนน'!AN$4="A","0","0")))+IF('ชื่อ-คะแนน'!AO$4="P",'ชื่อ-คะแนน'!AO30,IF('ชื่อ-คะแนน'!AO$4="K","0",IF('ชื่อ-คะแนน'!AO$4="A","0","0")))+IF('ชื่อ-คะแนน'!AP$4="P",'ชื่อ-คะแนน'!AP30,IF('ชื่อ-คะแนน'!AP$4="K","0",IF('ชื่อ-คะแนน'!AP$4="A","0","0")))+IF('ชื่อ-คะแนน'!AQ$4="P",'ชื่อ-คะแนน'!AQ30,IF('ชื่อ-คะแนน'!AQ$4="K","0",IF('ชื่อ-คะแนน'!AQ$4="A","0","0")))+IF('ชื่อ-คะแนน'!AR$4="P",'ชื่อ-คะแนน'!AR30,IF('ชื่อ-คะแนน'!AR$4="K","0",IF('ชื่อ-คะแนน'!AR$4="A","0","0")))+IF('ชื่อ-คะแนน'!AS$4="P",'ชื่อ-คะแนน'!AS30,IF('ชื่อ-คะแนน'!AS$4="K","0",IF('ชื่อ-คะแนน'!AS$4="A","0","0"))))</f>
        <v/>
      </c>
      <c r="Q32" s="443" t="str">
        <f>IF('ชื่อ-คะแนน'!C30="","",IF('ชื่อ-คะแนน'!AN$4="A",'ชื่อ-คะแนน'!AN30,IF('ชื่อ-คะแนน'!AN$4="P","0",IF('ชื่อ-คะแนน'!AN$4="K","0","0")))+IF('ชื่อ-คะแนน'!AO$4="A",'ชื่อ-คะแนน'!AO30,IF('ชื่อ-คะแนน'!AO$4="P","0",IF('ชื่อ-คะแนน'!AO$4="K","0","0")))+IF('ชื่อ-คะแนน'!AP$4="A",'ชื่อ-คะแนน'!AP30,IF('ชื่อ-คะแนน'!AP$4="P","0",IF('ชื่อ-คะแนน'!AP$4="K","0","0")))+IF('ชื่อ-คะแนน'!AQ$4="A",'ชื่อ-คะแนน'!AQ30,IF('ชื่อ-คะแนน'!AQ$4="P","0",IF('ชื่อ-คะแนน'!AQ$4="K","0","0")))+IF('ชื่อ-คะแนน'!AR$4="A",'ชื่อ-คะแนน'!AR30,IF('ชื่อ-คะแนน'!AR$4="P","0",IF('ชื่อ-คะแนน'!AR$4="K","0","0")))+IF('ชื่อ-คะแนน'!AS$4="A",'ชื่อ-คะแนน'!AS30,IF('ชื่อ-คะแนน'!AS$4="P","0",IF('ชื่อ-คะแนน'!AS$4="K","0","0"))))</f>
        <v/>
      </c>
      <c r="R32" s="1058" t="str">
        <f>IF('ชื่อ-คะแนน'!C30="","",IF('ชื่อ-คะแนน'!BA$4="K",'ชื่อ-คะแนน'!BA30,IF('ชื่อ-คะแนน'!BA$4="P","0",IF('ชื่อ-คะแนน'!BA$4="A","0","0")))+IF('ชื่อ-คะแนน'!BB$4="K",'ชื่อ-คะแนน'!BB30,IF('ชื่อ-คะแนน'!BB$4="P","0",IF('ชื่อ-คะแนน'!BB$4="A","0","0")))+IF('ชื่อ-คะแนน'!BC$4="K",'ชื่อ-คะแนน'!BC30,IF('ชื่อ-คะแนน'!BC$4="P","0",IF('ชื่อ-คะแนน'!BC$4="A","0","0")))+IF('ชื่อ-คะแนน'!BD$4="K",'ชื่อ-คะแนน'!BD30,IF('ชื่อ-คะแนน'!BD$4="P","0",IF('ชื่อ-คะแนน'!BD$4="A","0","0")))+IF('ชื่อ-คะแนน'!BE$4="K",'ชื่อ-คะแนน'!BE30,IF('ชื่อ-คะแนน'!BE$4="P","0",IF('ชื่อ-คะแนน'!BE$4="A","0","0")))+IF('ชื่อ-คะแนน'!BF$4="K",'ชื่อ-คะแนน'!BF30,IF('ชื่อ-คะแนน'!BF$4="P","0",IF('ชื่อ-คะแนน'!BF$4="A","0","0")))+IF('ชื่อ-คะแนน'!BG$4="K",'ชื่อ-คะแนน'!BG30,IF('ชื่อ-คะแนน'!BG$4="P","0",IF('ชื่อ-คะแนน'!BG$4="A","0","0")))+IF('ชื่อ-คะแนน'!BH$4="K",'ชื่อ-คะแนน'!BH30,IF('ชื่อ-คะแนน'!BH$4="P","0",IF('ชื่อ-คะแนน'!BH$4="A","0","0"))))</f>
        <v/>
      </c>
      <c r="S32" s="1059" t="str">
        <f>IF('ชื่อ-คะแนน'!C30="","",IF('ชื่อ-คะแนน'!BA$4="P",'ชื่อ-คะแนน'!BA30,IF('ชื่อ-คะแนน'!BA$4="K","0",IF('ชื่อ-คะแนน'!BA$4="A","0","0")))+IF('ชื่อ-คะแนน'!BB$4="P",'ชื่อ-คะแนน'!BB30,IF('ชื่อ-คะแนน'!BB$4="K","0",IF('ชื่อ-คะแนน'!BB$4="A","0","0")))+IF('ชื่อ-คะแนน'!BC$4="P",'ชื่อ-คะแนน'!BC30,IF('ชื่อ-คะแนน'!BC$4="K","0",IF('ชื่อ-คะแนน'!BC$4="A","0","0")))+IF('ชื่อ-คะแนน'!BD$4="P",'ชื่อ-คะแนน'!BD30,IF('ชื่อ-คะแนน'!BD$4="K","0",IF('ชื่อ-คะแนน'!BD$4="A","0","0")))+IF('ชื่อ-คะแนน'!BE$4="P",'ชื่อ-คะแนน'!BE30,IF('ชื่อ-คะแนน'!BE$4="K","0",IF('ชื่อ-คะแนน'!BE$4="A","0","0")))+IF('ชื่อ-คะแนน'!BF$4="P",'ชื่อ-คะแนน'!BF30,IF('ชื่อ-คะแนน'!BF$4="K","0",IF('ชื่อ-คะแนน'!BF$4="A","0","0")))+IF('ชื่อ-คะแนน'!BG$4="P",'ชื่อ-คะแนน'!BG30,IF('ชื่อ-คะแนน'!BG$4="K","0",IF('ชื่อ-คะแนน'!BG$4="A","0","0")))+IF('ชื่อ-คะแนน'!BH$4="P",'ชื่อ-คะแนน'!BH30,IF('ชื่อ-คะแนน'!BH$4="K","0",IF('ชื่อ-คะแนน'!BH$4="A","0","0"))))</f>
        <v/>
      </c>
      <c r="T32" s="1072" t="str">
        <f>IF('ชื่อ-คะแนน'!C30="","",IF('ชื่อ-คะแนน'!BA$4="A",'ชื่อ-คะแนน'!BA30,IF('ชื่อ-คะแนน'!BA$4="P","0",IF('ชื่อ-คะแนน'!BA$4="K","0","0")))+IF('ชื่อ-คะแนน'!BB$4="A",'ชื่อ-คะแนน'!BB30,IF('ชื่อ-คะแนน'!BB$4="P","0",IF('ชื่อ-คะแนน'!BB$4="K","0","0")))+IF('ชื่อ-คะแนน'!BC$4="A",'ชื่อ-คะแนน'!BC30,IF('ชื่อ-คะแนน'!BC$4="P","0",IF('ชื่อ-คะแนน'!BC$4="K","0","0")))+IF('ชื่อ-คะแนน'!BD$4="A",'ชื่อ-คะแนน'!BD30,IF('ชื่อ-คะแนน'!BD$4="P","0",IF('ชื่อ-คะแนน'!BD$4="K","0","0")))+IF('ชื่อ-คะแนน'!BE$4="A",'ชื่อ-คะแนน'!BE30,IF('ชื่อ-คะแนน'!BE$4="P","0",IF('ชื่อ-คะแนน'!BE$4="K","0","0")))+IF('ชื่อ-คะแนน'!BF$4="A",'ชื่อ-คะแนน'!BF30,IF('ชื่อ-คะแนน'!BF$4="P","0",IF('ชื่อ-คะแนน'!BF$4="K","0","0")))+IF('ชื่อ-คะแนน'!BG$4="A",'ชื่อ-คะแนน'!BG30,IF('ชื่อ-คะแนน'!BG$4="P","0",IF('ชื่อ-คะแนน'!BG$4="K","0","0")))+IF('ชื่อ-คะแนน'!BH$4="A",'ชื่อ-คะแนน'!BH30,IF('ชื่อ-คะแนน'!BH$4="P","0",IF('ชื่อ-คะแนน'!BH$4="K","0","0"))))</f>
        <v/>
      </c>
      <c r="U32" s="1060" t="str">
        <f>IF('ชื่อ-คะแนน'!C30="","",IF('ชื่อ-คะแนน'!BK$4="K",'ชื่อ-คะแนน'!BK30,IF('ชื่อ-คะแนน'!BK$4="P","0",IF('ชื่อ-คะแนน'!BK$4="A","0","0")))+IF('ชื่อ-คะแนน'!BL$4="K",'ชื่อ-คะแนน'!BL30,IF('ชื่อ-คะแนน'!BL$4="P","0",IF('ชื่อ-คะแนน'!BL$4="A","0","0")))+IF('ชื่อ-คะแนน'!BM$4="K",'ชื่อ-คะแนน'!BM30,IF('ชื่อ-คะแนน'!BM$4="P","0",IF('ชื่อ-คะแนน'!BM$4="A","0","0")))+IF('ชื่อ-คะแนน'!BN$4="K",'ชื่อ-คะแนน'!BN30,IF('ชื่อ-คะแนน'!BN$4="P","0",IF('ชื่อ-คะแนน'!BN$4="A","0","0")))+IF('ชื่อ-คะแนน'!BO$4="K",'ชื่อ-คะแนน'!BO30,IF('ชื่อ-คะแนน'!BO$4="P","0",IF('ชื่อ-คะแนน'!BO$4="A","0","0")))+IF('ชื่อ-คะแนน'!BP$4="K",'ชื่อ-คะแนน'!BP30,IF('ชื่อ-คะแนน'!BP$4="P","0",IF('ชื่อ-คะแนน'!BP$4="A","0","0"))))</f>
        <v/>
      </c>
      <c r="V32" s="1061" t="str">
        <f>IF('ชื่อ-คะแนน'!C30="","",IF('ชื่อ-คะแนน'!BK$4="P",'ชื่อ-คะแนน'!BK30,IF('ชื่อ-คะแนน'!BK$4="K","0",IF('ชื่อ-คะแนน'!BK$4="A","0","0")))+IF('ชื่อ-คะแนน'!BL$4="P",'ชื่อ-คะแนน'!BL30,IF('ชื่อ-คะแนน'!BL$4="K","0",IF('ชื่อ-คะแนน'!BL$4="A","0","0")))+IF('ชื่อ-คะแนน'!BM$4="P",'ชื่อ-คะแนน'!BM30,IF('ชื่อ-คะแนน'!BM$4="K","0",IF('ชื่อ-คะแนน'!BM$4="A","0","0")))+IF('ชื่อ-คะแนน'!BN$4="P",'ชื่อ-คะแนน'!BN30,IF('ชื่อ-คะแนน'!BN$4="K","0",IF('ชื่อ-คะแนน'!BN$4="A","0","0")))+IF('ชื่อ-คะแนน'!BO$4="P",'ชื่อ-คะแนน'!BO30,IF('ชื่อ-คะแนน'!BO$4="K","0",IF('ชื่อ-คะแนน'!BO$4="A","0","0")))+IF('ชื่อ-คะแนน'!BP$4="P",'ชื่อ-คะแนน'!BP30,IF('ชื่อ-คะแนน'!BP$4="K","0",IF('ชื่อ-คะแนน'!BP$4="A","0","0"))))</f>
        <v/>
      </c>
      <c r="W32" s="1062" t="str">
        <f>IF('ชื่อ-คะแนน'!C30="","",IF('ชื่อ-คะแนน'!BK$4="A",'ชื่อ-คะแนน'!BK30,IF('ชื่อ-คะแนน'!BK$4="P","0",IF('ชื่อ-คะแนน'!BK$4="K","0","0")))+IF('ชื่อ-คะแนน'!BL$4="A",'ชื่อ-คะแนน'!BL30,IF('ชื่อ-คะแนน'!BL$4="P","0",IF('ชื่อ-คะแนน'!BL$4="K","0","0")))+IF('ชื่อ-คะแนน'!BM$4="A",'ชื่อ-คะแนน'!BM30,IF('ชื่อ-คะแนน'!BM$4="P","0",IF('ชื่อ-คะแนน'!BM$4="K","0","0")))+IF('ชื่อ-คะแนน'!BN$4="A",'ชื่อ-คะแนน'!BN30,IF('ชื่อ-คะแนน'!BN$4="P","0",IF('ชื่อ-คะแนน'!BN$4="K","0","0")))+IF('ชื่อ-คะแนน'!BO$4="A",'ชื่อ-คะแนน'!BO30,IF('ชื่อ-คะแนน'!BO$4="P","0",IF('ชื่อ-คะแนน'!BO$4="K","0","0")))+IF('ชื่อ-คะแนน'!BP$4="A",'ชื่อ-คะแนน'!BP30,IF('ชื่อ-คะแนน'!BP$4="P","0",IF('ชื่อ-คะแนน'!BP$4="K","0","0"))))</f>
        <v/>
      </c>
      <c r="X32" s="1058" t="str">
        <f>IF('ชื่อ-คะแนน'!C30="","",IF('ชื่อ-คะแนน'!BU$4="K",'ชื่อ-คะแนน'!BU30,IF('ชื่อ-คะแนน'!BU$4="P","0",IF('ชื่อ-คะแนน'!BU$4="A","0","0")))+IF('ชื่อ-คะแนน'!BV$4="K",'ชื่อ-คะแนน'!BV30,IF('ชื่อ-คะแนน'!BV$4="P","0",IF('ชื่อ-คะแนน'!BV$4="A","0","0")))+IF('ชื่อ-คะแนน'!BW$4="K",'ชื่อ-คะแนน'!BW30,IF('ชื่อ-คะแนน'!BW$4="P","0",IF('ชื่อ-คะแนน'!BW$4="A","0","0")))+IF('ชื่อ-คะแนน'!BX$4="K",'ชื่อ-คะแนน'!BX30,IF('ชื่อ-คะแนน'!BX$4="P","0",IF('ชื่อ-คะแนน'!BX$4="A","0","0")))+IF('ชื่อ-คะแนน'!BY$4="K",'ชื่อ-คะแนน'!BY30,IF('ชื่อ-คะแนน'!BY$4="P","0",IF('ชื่อ-คะแนน'!BY$4="A","0","0")))+IF('ชื่อ-คะแนน'!BZ$4="K",'ชื่อ-คะแนน'!BZ30,IF('ชื่อ-คะแนน'!BZ$4="P","0",IF('ชื่อ-คะแนน'!BZ$4="A","0","0")))+IF('ชื่อ-คะแนน'!CA$4="K",'ชื่อ-คะแนน'!CA30,IF('ชื่อ-คะแนน'!CA$4="P","0",IF('ชื่อ-คะแนน'!CA$4="A","0","0")))+IF('ชื่อ-คะแนน'!CB$4="K",'ชื่อ-คะแนน'!CB30,IF('ชื่อ-คะแนน'!CB$4="P","0",IF('ชื่อ-คะแนน'!CB$4="A","0","0"))))</f>
        <v/>
      </c>
      <c r="Y32" s="1059" t="str">
        <f>IF('ชื่อ-คะแนน'!C30="","",IF('ชื่อ-คะแนน'!BU$4="P",'ชื่อ-คะแนน'!BU30,IF('ชื่อ-คะแนน'!BU$4="K","0",IF('ชื่อ-คะแนน'!BU$4="A","0","0")))+IF('ชื่อ-คะแนน'!BV$4="P",'ชื่อ-คะแนน'!BV30,IF('ชื่อ-คะแนน'!BV$4="K","0",IF('ชื่อ-คะแนน'!BV$4="A","0","0")))+IF('ชื่อ-คะแนน'!BW$4="P",'ชื่อ-คะแนน'!BW30,IF('ชื่อ-คะแนน'!BW$4="K","0",IF('ชื่อ-คะแนน'!BW$4="A","0","0")))+IF('ชื่อ-คะแนน'!BX$4="P",'ชื่อ-คะแนน'!BX30,IF('ชื่อ-คะแนน'!BX$4="K","0",IF('ชื่อ-คะแนน'!BX$4="A","0","0")))+IF('ชื่อ-คะแนน'!BY$4="P",'ชื่อ-คะแนน'!BY30,IF('ชื่อ-คะแนน'!BY$4="K","0",IF('ชื่อ-คะแนน'!BY$4="A","0","0")))+IF('ชื่อ-คะแนน'!BZ$4="P",'ชื่อ-คะแนน'!BZ30,IF('ชื่อ-คะแนน'!BZ$4="K","0",IF('ชื่อ-คะแนน'!BZ$4="A","0","0")))+IF('ชื่อ-คะแนน'!CA$4="P",'ชื่อ-คะแนน'!CA30,IF('ชื่อ-คะแนน'!CA$4="K","0",IF('ชื่อ-คะแนน'!CA$4="A","0","0")))+IF('ชื่อ-คะแนน'!CB$4="P",'ชื่อ-คะแนน'!CB30,IF('ชื่อ-คะแนน'!CB$4="K","0",IF('ชื่อ-คะแนน'!CB$4="A","0","0"))))</f>
        <v/>
      </c>
      <c r="Z32" s="1072" t="str">
        <f>IF('ชื่อ-คะแนน'!C30="","",IF('ชื่อ-คะแนน'!BU$4="A",'ชื่อ-คะแนน'!BU30,IF('ชื่อ-คะแนน'!BU$4="P","0",IF('ชื่อ-คะแนน'!BU$4="K","0","0")))+IF('ชื่อ-คะแนน'!BV$4="A",'ชื่อ-คะแนน'!BV30,IF('ชื่อ-คะแนน'!BV$4="P","0",IF('ชื่อ-คะแนน'!BV$4="K","0","0")))+IF('ชื่อ-คะแนน'!BW$4="A",'ชื่อ-คะแนน'!BW30,IF('ชื่อ-คะแนน'!BW$4="P","0",IF('ชื่อ-คะแนน'!BW$4="K","0","0")))+IF('ชื่อ-คะแนน'!BX$4="A",'ชื่อ-คะแนน'!BX30,IF('ชื่อ-คะแนน'!BX$4="P","0",IF('ชื่อ-คะแนน'!BX$4="K","0","0")))+IF('ชื่อ-คะแนน'!BY$4="A",'ชื่อ-คะแนน'!BY30,IF('ชื่อ-คะแนน'!BY$4="P","0",IF('ชื่อ-คะแนน'!BY$4="K","0","0")))+IF('ชื่อ-คะแนน'!BZ$4="A",'ชื่อ-คะแนน'!BZ30,IF('ชื่อ-คะแนน'!BZ$4="P","0",IF('ชื่อ-คะแนน'!BZ$4="K","0","0")))+IF('ชื่อ-คะแนน'!CA$4="A",'ชื่อ-คะแนน'!CA30,IF('ชื่อ-คะแนน'!CA$4="P","0",IF('ชื่อ-คะแนน'!CA$4="K","0","0")))+IF('ชื่อ-คะแนน'!CB$4="A",'ชื่อ-คะแนน'!CB30,IF('ชื่อ-คะแนน'!CB$4="P","0",IF('ชื่อ-คะแนน'!CB$4="K","0","0"))))</f>
        <v/>
      </c>
      <c r="AA32" s="1060">
        <f>IF('ชื่อ-คะแนน'!CF$4="K",'ชื่อ-คะแนน'!CF30,IF('ชื่อ-คะแนน'!CF$4="P","0",IF('ชื่อ-คะแนน'!CF$4="A","0","0")))+IF('ชื่อ-คะแนน'!CG$4="K",'ชื่อ-คะแนน'!CG30,IF('ชื่อ-คะแนน'!CG$4="P","0",IF('ชื่อ-คะแนน'!CG$4="A","0","0")))+IF('ชื่อ-คะแนน'!CH$4="K",'ชื่อ-คะแนน'!CH30,IF('ชื่อ-คะแนน'!CH$4="P","0",IF('ชื่อ-คะแนน'!CH$4="A","0","0")))</f>
        <v>0</v>
      </c>
      <c r="AB32" s="1061">
        <f>IF('ชื่อ-คะแนน'!CF$4="P",'ชื่อ-คะแนน'!CF30,IF('ชื่อ-คะแนน'!CF$4="K","0",IF('ชื่อ-คะแนน'!CF$4="A","0","0")))+IF('ชื่อ-คะแนน'!CG$4="P",'ชื่อ-คะแนน'!CG30,IF('ชื่อ-คะแนน'!CG$4="K","0",IF('ชื่อ-คะแนน'!CG$4="A","0","0")))+IF('ชื่อ-คะแนน'!CH$4="P",'ชื่อ-คะแนน'!CH30,IF('ชื่อ-คะแนน'!CH$4="K","0",IF('ชื่อ-คะแนน'!CH$4="A","0","0")))</f>
        <v>0</v>
      </c>
      <c r="AC32" s="1062">
        <f>IF('ชื่อ-คะแนน'!CF$4="A",'ชื่อ-คะแนน'!CF30,IF('ชื่อ-คะแนน'!CF$4="P","0",IF('ชื่อ-คะแนน'!CF$4="K","0","0")))+IF('ชื่อ-คะแนน'!CG$4="A",'ชื่อ-คะแนน'!CG30,IF('ชื่อ-คะแนน'!CG$4="P","0",IF('ชื่อ-คะแนน'!CG$4="K","0","0")))+IF('ชื่อ-คะแนน'!CH$4="A",'ชื่อ-คะแนน'!CH30,IF('ชื่อ-คะแนน'!CH$4="P","0",IF('ชื่อ-คะแนน'!CH$4="K","0","0")))</f>
        <v>0</v>
      </c>
      <c r="AD32" s="1073" t="str">
        <f>IF('ชื่อ-คะแนน'!C30="","",IF(E32="พัก","--",IF(E32="ออก","--",IF(E32="ย้าย","--",(F32+I32+L32+O32+R32+U32+X32+AA32)/2))))</f>
        <v/>
      </c>
      <c r="AE32" s="1063" t="str">
        <f>IF('ชื่อ-คะแนน'!C30="","",IF(E32="พัก","--",IF(E32="ออก","--",IF(E32="ย้าย","--",(G32+J32+M32+P32+S32+V32+Y32+AB32)/2))))</f>
        <v/>
      </c>
      <c r="AF32" s="1064" t="str">
        <f>IF('ชื่อ-คะแนน'!C30="","",IF(E32="พัก","--",IF(E32="ออก","--",IF(E32="ย้าย","--",(H32+K32+N32+Q32+T32+W32+Z32+AC32)/2))))</f>
        <v/>
      </c>
      <c r="AG32" s="305"/>
    </row>
    <row r="33" spans="1:33" s="5" customFormat="1" ht="18" customHeight="1" x14ac:dyDescent="0.5">
      <c r="A33" s="281"/>
      <c r="B33" s="239" t="str">
        <f>'ชื่อ-คะแนน'!A31</f>
        <v/>
      </c>
      <c r="C33" s="420">
        <f>'ชื่อ-คะแนน'!B31</f>
        <v>0</v>
      </c>
      <c r="D33" s="325" t="str">
        <f>'ชื่อ-คะแนน'!DB31</f>
        <v/>
      </c>
      <c r="E33" s="422" t="str">
        <f>'ชื่อ-คะแนน'!D31</f>
        <v/>
      </c>
      <c r="F33" s="423" t="str">
        <f>IF('ชื่อ-คะแนน'!C31="","",IF('ชื่อ-คะแนน'!H$4="K",'ชื่อ-คะแนน'!H31,IF('ชื่อ-คะแนน'!H$4="P","0",IF('ชื่อ-คะแนน'!H$4="A","0","0")))+IF('ชื่อ-คะแนน'!I$4="K",'ชื่อ-คะแนน'!I31,IF('ชื่อ-คะแนน'!I$4="P","0",IF('ชื่อ-คะแนน'!I$4="A","0","0")))+IF('ชื่อ-คะแนน'!J$4="K",'ชื่อ-คะแนน'!J31,IF('ชื่อ-คะแนน'!J$4="P","0",IF('ชื่อ-คะแนน'!J$4="A","0","0")))+IF('ชื่อ-คะแนน'!K$4="K",'ชื่อ-คะแนน'!K31,IF('ชื่อ-คะแนน'!K$4="P","0",IF('ชื่อ-คะแนน'!K$4="A","0","0")))+IF('ชื่อ-คะแนน'!L$4="K",'ชื่อ-คะแนน'!L31,IF('ชื่อ-คะแนน'!L$4="P","0",IF('ชื่อ-คะแนน'!L$4="A","0","0")))+IF('ชื่อ-คะแนน'!M$4="K",'ชื่อ-คะแนน'!M31,IF('ชื่อ-คะแนน'!M$4="P","0",IF('ชื่อ-คะแนน'!M$4="A","0","0")))+IF('ชื่อ-คะแนน'!N$4="K",'ชื่อ-คะแนน'!N31,IF('ชื่อ-คะแนน'!N$4="P","0",IF('ชื่อ-คะแนน'!N$4="A","0","0")))+IF('ชื่อ-คะแนน'!O$4="K",'ชื่อ-คะแนน'!O31,IF('ชื่อ-คะแนน'!O$4="P","0",IF('ชื่อ-คะแนน'!O$4="A","0","0")))+IF('ชื่อ-คะแนน'!P$4="K",'ชื่อ-คะแนน'!P31,IF('ชื่อ-คะแนน'!P$4="P","0",IF('ชื่อ-คะแนน'!P$4="A","0","0"))))</f>
        <v/>
      </c>
      <c r="G33" s="424" t="str">
        <f>IF('ชื่อ-คะแนน'!C31="","",IF('ชื่อ-คะแนน'!H$4="P",'ชื่อ-คะแนน'!H31,IF('ชื่อ-คะแนน'!H$4="K","0",IF('ชื่อ-คะแนน'!H$4="A","0","0")))+IF('ชื่อ-คะแนน'!I$4="P",'ชื่อ-คะแนน'!I31,IF('ชื่อ-คะแนน'!I$4="K","0",IF('ชื่อ-คะแนน'!I$4="A","0","0")))+IF('ชื่อ-คะแนน'!J$4="P",'ชื่อ-คะแนน'!J31,IF('ชื่อ-คะแนน'!J$4="K","0",IF('ชื่อ-คะแนน'!J$4="A","0","0")))+IF('ชื่อ-คะแนน'!K$4="P",'ชื่อ-คะแนน'!K31,IF('ชื่อ-คะแนน'!K$4="K","0",IF('ชื่อ-คะแนน'!K$4="A","0","0")))+IF('ชื่อ-คะแนน'!L$4="P",'ชื่อ-คะแนน'!L31,IF('ชื่อ-คะแนน'!L$4="K","0",IF('ชื่อ-คะแนน'!L$4="A","0","0")))+IF('ชื่อ-คะแนน'!M$4="P",'ชื่อ-คะแนน'!M31,IF('ชื่อ-คะแนน'!M$4="K","0",IF('ชื่อ-คะแนน'!M$4="A","0","0")))+IF('ชื่อ-คะแนน'!N$4="P",'ชื่อ-คะแนน'!N31,IF('ชื่อ-คะแนน'!N$4="K","0",IF('ชื่อ-คะแนน'!N$4="A","0","0")))+IF('ชื่อ-คะแนน'!O$4="P",'ชื่อ-คะแนน'!O31,IF('ชื่อ-คะแนน'!O$4="K","0",IF('ชื่อ-คะแนน'!O$4="A","0","0")))+IF('ชื่อ-คะแนน'!P$4="P",'ชื่อ-คะแนน'!P31,IF('ชื่อ-คะแนน'!P$4="K","0",IF('ชื่อ-คะแนน'!P$4="A","0","0"))))</f>
        <v/>
      </c>
      <c r="H33" s="425" t="str">
        <f>IF('ชื่อ-คะแนน'!C31="","",IF('ชื่อ-คะแนน'!H$4="A",'ชื่อ-คะแนน'!H31,IF('ชื่อ-คะแนน'!H$4="P","0",IF('ชื่อ-คะแนน'!H$4="K","0","0")))+IF('ชื่อ-คะแนน'!I$4="A",'ชื่อ-คะแนน'!I31,IF('ชื่อ-คะแนน'!I$4="P","0",IF('ชื่อ-คะแนน'!I$4="K","0","0")))+IF('ชื่อ-คะแนน'!J$4="A",'ชื่อ-คะแนน'!J31,IF('ชื่อ-คะแนน'!J$4="P","0",IF('ชื่อ-คะแนน'!J$4="K","0","0")))+IF('ชื่อ-คะแนน'!K$4="A",'ชื่อ-คะแนน'!K31,IF('ชื่อ-คะแนน'!K$4="P","0",IF('ชื่อ-คะแนน'!K$4="K","0","0")))+IF('ชื่อ-คะแนน'!L$4="A",'ชื่อ-คะแนน'!L31,IF('ชื่อ-คะแนน'!L$4="P","0",IF('ชื่อ-คะแนน'!L$4="K","0","0")))+IF('ชื่อ-คะแนน'!M$4="A",'ชื่อ-คะแนน'!M31,IF('ชื่อ-คะแนน'!M$4="P","0",IF('ชื่อ-คะแนน'!M$4="K","0","0")))+IF('ชื่อ-คะแนน'!N$4="A",'ชื่อ-คะแนน'!N31,IF('ชื่อ-คะแนน'!N$4="P","0",IF('ชื่อ-คะแนน'!N$4="K","0","0")))+IF('ชื่อ-คะแนน'!O$4="A",'ชื่อ-คะแนน'!O31,IF('ชื่อ-คะแนน'!O$4="P","0",IF('ชื่อ-คะแนน'!O$4="K","0","0")))+IF('ชื่อ-คะแนน'!P$4="A",'ชื่อ-คะแนน'!P31,IF('ชื่อ-คะแนน'!P$4="P","0",IF('ชื่อ-คะแนน'!P$4="K","0","0"))))</f>
        <v/>
      </c>
      <c r="I33" s="426" t="str">
        <f>IF('ชื่อ-คะแนน'!C31="","",IF('ชื่อ-คะแนน'!S$4="K",'ชื่อ-คะแนน'!S31,IF('ชื่อ-คะแนน'!S$4="P","0",IF('ชื่อ-คะแนน'!S$4="A","0","0")))+IF('ชื่อ-คะแนน'!T$4="K",'ชื่อ-คะแนน'!T31,IF('ชื่อ-คะแนน'!T$4="P","0",IF('ชื่อ-คะแนน'!T$4="A","0","0")))+IF('ชื่อ-คะแนน'!U$4="K",'ชื่อ-คะแนน'!U31,IF('ชื่อ-คะแนน'!U$4="P","0",IF('ชื่อ-คะแนน'!U$4="A","0","0")))+IF('ชื่อ-คะแนน'!V$4="K",'ชื่อ-คะแนน'!V31,IF('ชื่อ-คะแนน'!V$4="P","0",IF('ชื่อ-คะแนน'!V$4="A","0","0")))+IF('ชื่อ-คะแนน'!W$4="K",'ชื่อ-คะแนน'!W31,IF('ชื่อ-คะแนน'!W$4="P","0",IF('ชื่อ-คะแนน'!W$4="A","0","0")))+IF('ชื่อ-คะแนน'!X$4="K",'ชื่อ-คะแนน'!X31,IF('ชื่อ-คะแนน'!X$4="P","0",IF('ชื่อ-คะแนน'!X$4="A","0","0"))))</f>
        <v/>
      </c>
      <c r="J33" s="427" t="str">
        <f>IF('ชื่อ-คะแนน'!C31="","",IF('ชื่อ-คะแนน'!S$4="P",'ชื่อ-คะแนน'!S31,IF('ชื่อ-คะแนน'!S$4="K","0",IF('ชื่อ-คะแนน'!S$4="A","0","0")))+IF('ชื่อ-คะแนน'!T$4="P",'ชื่อ-คะแนน'!T31,IF('ชื่อ-คะแนน'!T$4="K","0",IF('ชื่อ-คะแนน'!T$4="A","0","0")))+IF('ชื่อ-คะแนน'!U$4="P",'ชื่อ-คะแนน'!U31,IF('ชื่อ-คะแนน'!U$4="K","0",IF('ชื่อ-คะแนน'!U$4="A","0","0")))+IF('ชื่อ-คะแนน'!V$4="P",'ชื่อ-คะแนน'!V31,IF('ชื่อ-คะแนน'!V$4="K","0",IF('ชื่อ-คะแนน'!V$4="A","0","0")))+IF('ชื่อ-คะแนน'!W$4="P",'ชื่อ-คะแนน'!W31,IF('ชื่อ-คะแนน'!W$4="K","0",IF('ชื่อ-คะแนน'!W$4="A","0","0")))+IF('ชื่อ-คะแนน'!X$4="P",'ชื่อ-คะแนน'!X31,IF('ชื่อ-คะแนน'!X$4="K","0",IF('ชื่อ-คะแนน'!X$4="A","0","0"))))</f>
        <v/>
      </c>
      <c r="K33" s="428" t="str">
        <f>IF('ชื่อ-คะแนน'!C31="","",IF('ชื่อ-คะแนน'!S$4="A",'ชื่อ-คะแนน'!S31,IF('ชื่อ-คะแนน'!S$4="P","0",IF('ชื่อ-คะแนน'!S$4="K","0","0")))+IF('ชื่อ-คะแนน'!T$4="A",'ชื่อ-คะแนน'!T31,IF('ชื่อ-คะแนน'!T$4="P","0",IF('ชื่อ-คะแนน'!T$4="K","0","0")))+IF('ชื่อ-คะแนน'!U$4="A",'ชื่อ-คะแนน'!U31,IF('ชื่อ-คะแนน'!U$4="P","0",IF('ชื่อ-คะแนน'!U$4="K","0","0")))+IF('ชื่อ-คะแนน'!V$4="A",'ชื่อ-คะแนน'!V31,IF('ชื่อ-คะแนน'!V$4="P","0",IF('ชื่อ-คะแนน'!V$4="K","0","0")))+IF('ชื่อ-คะแนน'!W$4="A",'ชื่อ-คะแนน'!W31,IF('ชื่อ-คะแนน'!W$4="P","0",IF('ชื่อ-คะแนน'!W$4="K","0","0")))+IF('ชื่อ-คะแนน'!X$4="A",'ชื่อ-คะแนน'!X31,IF('ชื่อ-คะแนน'!X$4="P","0",IF('ชื่อ-คะแนน'!X$4="K","0","0"))))</f>
        <v/>
      </c>
      <c r="L33" s="423" t="str">
        <f>IF('ชื่อ-คะแนน'!C31="","",IF('ชื่อ-คะแนน'!AC$4="K",'ชื่อ-คะแนน'!AC31,IF('ชื่อ-คะแนน'!AC$4="P","0",IF('ชื่อ-คะแนน'!AC$4="A","0","0")))+IF('ชื่อ-คะแนน'!AD$4="K",'ชื่อ-คะแนน'!AD31,IF('ชื่อ-คะแนน'!AD$4="P","0",IF('ชื่อ-คะแนน'!AD$4="A","0","0")))+IF('ชื่อ-คะแนน'!AE$4="K",'ชื่อ-คะแนน'!AE31,IF('ชื่อ-คะแนน'!AE$4="P","0",IF('ชื่อ-คะแนน'!AE$4="A","0","0")))+IF('ชื่อ-คะแนน'!AF$4="K",'ชื่อ-คะแนน'!AF31,IF('ชื่อ-คะแนน'!AF$4="P","0",IF('ชื่อ-คะแนน'!AF$4="A","0","0")))+IF('ชื่อ-คะแนน'!AG$4="K",'ชื่อ-คะแนน'!AG31,IF('ชื่อ-คะแนน'!AG$4="P","0",IF('ชื่อ-คะแนน'!AG$4="A","0","0")))+IF('ชื่อ-คะแนน'!AH$4="K",'ชื่อ-คะแนน'!AH31,IF('ชื่อ-คะแนน'!AH$4="P","0",IF('ชื่อ-คะแนน'!AH$4="A","0","0")))+IF('ชื่อ-คะแนน'!AI$4="K",'ชื่อ-คะแนน'!AI31,IF('ชื่อ-คะแนน'!AI$4="P","0",IF('ชื่อ-คะแนน'!AI$4="A","0","0")))+IF('ชื่อ-คะแนน'!AJ$4="K",'ชื่อ-คะแนน'!AJ31,IF('ชื่อ-คะแนน'!AJ$4="P","0",IF('ชื่อ-คะแนน'!AJ$4="A","0","0")))+IF('ชื่อ-คะแนน'!AK$4="K",'ชื่อ-คะแนน'!AK31,IF('ชื่อ-คะแนน'!AK$4="P","0",IF('ชื่อ-คะแนน'!AK$4="A","0","0"))))</f>
        <v/>
      </c>
      <c r="M33" s="424" t="str">
        <f>IF('ชื่อ-คะแนน'!C31="","",IF('ชื่อ-คะแนน'!AC$4="P",'ชื่อ-คะแนน'!AC31,IF('ชื่อ-คะแนน'!AC$4="K","0",IF('ชื่อ-คะแนน'!AC$4="A","0","0")))+IF('ชื่อ-คะแนน'!AD$4="P",'ชื่อ-คะแนน'!AD31,IF('ชื่อ-คะแนน'!AD$4="K","0",IF('ชื่อ-คะแนน'!AD$4="A","0","0")))+IF('ชื่อ-คะแนน'!AE$4="P",'ชื่อ-คะแนน'!AE31,IF('ชื่อ-คะแนน'!AE$4="K","0",IF('ชื่อ-คะแนน'!AE$4="A","0","0")))+IF('ชื่อ-คะแนน'!AF$4="P",'ชื่อ-คะแนน'!AF31,IF('ชื่อ-คะแนน'!AF$4="K","0",IF('ชื่อ-คะแนน'!AF$4="A","0","0")))+IF('ชื่อ-คะแนน'!AG$4="P",'ชื่อ-คะแนน'!AG31,IF('ชื่อ-คะแนน'!AG$4="K","0",IF('ชื่อ-คะแนน'!AG$4="A","0","0")))+IF('ชื่อ-คะแนน'!AH$4="P",'ชื่อ-คะแนน'!AH31,IF('ชื่อ-คะแนน'!AH$4="K","0",IF('ชื่อ-คะแนน'!AH$4="A","0","0")))+IF('ชื่อ-คะแนน'!AI$4="P",'ชื่อ-คะแนน'!AI31,IF('ชื่อ-คะแนน'!AI$4="K","0",IF('ชื่อ-คะแนน'!AI$4="A","0","0")))+IF('ชื่อ-คะแนน'!AJ$4="P",'ชื่อ-คะแนน'!AJ31,IF('ชื่อ-คะแนน'!AJ$4="K","0",IF('ชื่อ-คะแนน'!AJ$4="A","0","0")))+IF('ชื่อ-คะแนน'!AK$4="P",'ชื่อ-คะแนน'!AK31,IF('ชื่อ-คะแนน'!AK$4="K","0",IF('ชื่อ-คะแนน'!AK$4="A","0","0"))))</f>
        <v/>
      </c>
      <c r="N33" s="425" t="str">
        <f>IF('ชื่อ-คะแนน'!C31="","",IF('ชื่อ-คะแนน'!AC$4="A",'ชื่อ-คะแนน'!AC31,IF('ชื่อ-คะแนน'!AC$4="P","0",IF('ชื่อ-คะแนน'!AC$4="K","0","0")))+IF('ชื่อ-คะแนน'!AD$4="A",'ชื่อ-คะแนน'!AD31,IF('ชื่อ-คะแนน'!AD$4="P","0",IF('ชื่อ-คะแนน'!AD$4="K","0","0")))+IF('ชื่อ-คะแนน'!AE$4="A",'ชื่อ-คะแนน'!AE31,IF('ชื่อ-คะแนน'!AE$4="P","0",IF('ชื่อ-คะแนน'!AE$4="K","0","0")))+IF('ชื่อ-คะแนน'!AF$4="A",'ชื่อ-คะแนน'!AF31,IF('ชื่อ-คะแนน'!AF$4="P","0",IF('ชื่อ-คะแนน'!AF$4="K","0","0")))+IF('ชื่อ-คะแนน'!AG$4="A",'ชื่อ-คะแนน'!AG31,IF('ชื่อ-คะแนน'!AG$4="P","0",IF('ชื่อ-คะแนน'!AG$4="K","0","0")))+IF('ชื่อ-คะแนน'!AH$4="A",'ชื่อ-คะแนน'!AH31,IF('ชื่อ-คะแนน'!AH$4="P","0",IF('ชื่อ-คะแนน'!AH$4="K","0","0")))+IF('ชื่อ-คะแนน'!AI$4="A",'ชื่อ-คะแนน'!AI31,IF('ชื่อ-คะแนน'!AI$4="P","0",IF('ชื่อ-คะแนน'!AI$4="K","0","0")))+IF('ชื่อ-คะแนน'!AJ$4="A",'ชื่อ-คะแนน'!AJ31,IF('ชื่อ-คะแนน'!AJ$4="P","0",IF('ชื่อ-คะแนน'!AJ$4="K","0","0")))+IF('ชื่อ-คะแนน'!AK$4="A",'ชื่อ-คะแนน'!AK31,IF('ชื่อ-คะแนน'!AK$4="P","0",IF('ชื่อ-คะแนน'!AK$4="K","0","0"))))</f>
        <v/>
      </c>
      <c r="O33" s="426" t="str">
        <f>IF('ชื่อ-คะแนน'!C31="","",IF('ชื่อ-คะแนน'!AN$4="K",'ชื่อ-คะแนน'!AN31,IF('ชื่อ-คะแนน'!AN$4="P","0",IF('ชื่อ-คะแนน'!AN$4="A","0","0")))+IF('ชื่อ-คะแนน'!AO$4="K",'ชื่อ-คะแนน'!AO31,IF('ชื่อ-คะแนน'!AO$4="P","0",IF('ชื่อ-คะแนน'!AO$4="A","0","0")))+IF('ชื่อ-คะแนน'!AP$4="K",'ชื่อ-คะแนน'!AP31,IF('ชื่อ-คะแนน'!AP$4="P","0",IF('ชื่อ-คะแนน'!AP$4="A","0","0")))+IF('ชื่อ-คะแนน'!AQ$4="K",'ชื่อ-คะแนน'!AQ31,IF('ชื่อ-คะแนน'!AQ$4="P","0",IF('ชื่อ-คะแนน'!AQ$4="A","0","0")))+IF('ชื่อ-คะแนน'!AR$4="K",'ชื่อ-คะแนน'!AR31,IF('ชื่อ-คะแนน'!AR$4="P","0",IF('ชื่อ-คะแนน'!AR$4="A","0","0")))+IF('ชื่อ-คะแนน'!AS$4="K",'ชื่อ-คะแนน'!AS31,IF('ชื่อ-คะแนน'!AS$4="P","0",IF('ชื่อ-คะแนน'!AS$4="A","0","0"))))</f>
        <v/>
      </c>
      <c r="P33" s="427" t="str">
        <f>IF('ชื่อ-คะแนน'!C31="","",IF('ชื่อ-คะแนน'!AN$4="P",'ชื่อ-คะแนน'!AN31,IF('ชื่อ-คะแนน'!AN$4="K","0",IF('ชื่อ-คะแนน'!AN$4="A","0","0")))+IF('ชื่อ-คะแนน'!AO$4="P",'ชื่อ-คะแนน'!AO31,IF('ชื่อ-คะแนน'!AO$4="K","0",IF('ชื่อ-คะแนน'!AO$4="A","0","0")))+IF('ชื่อ-คะแนน'!AP$4="P",'ชื่อ-คะแนน'!AP31,IF('ชื่อ-คะแนน'!AP$4="K","0",IF('ชื่อ-คะแนน'!AP$4="A","0","0")))+IF('ชื่อ-คะแนน'!AQ$4="P",'ชื่อ-คะแนน'!AQ31,IF('ชื่อ-คะแนน'!AQ$4="K","0",IF('ชื่อ-คะแนน'!AQ$4="A","0","0")))+IF('ชื่อ-คะแนน'!AR$4="P",'ชื่อ-คะแนน'!AR31,IF('ชื่อ-คะแนน'!AR$4="K","0",IF('ชื่อ-คะแนน'!AR$4="A","0","0")))+IF('ชื่อ-คะแนน'!AS$4="P",'ชื่อ-คะแนน'!AS31,IF('ชื่อ-คะแนน'!AS$4="K","0",IF('ชื่อ-คะแนน'!AS$4="A","0","0"))))</f>
        <v/>
      </c>
      <c r="Q33" s="428" t="str">
        <f>IF('ชื่อ-คะแนน'!C31="","",IF('ชื่อ-คะแนน'!AN$4="A",'ชื่อ-คะแนน'!AN31,IF('ชื่อ-คะแนน'!AN$4="P","0",IF('ชื่อ-คะแนน'!AN$4="K","0","0")))+IF('ชื่อ-คะแนน'!AO$4="A",'ชื่อ-คะแนน'!AO31,IF('ชื่อ-คะแนน'!AO$4="P","0",IF('ชื่อ-คะแนน'!AO$4="K","0","0")))+IF('ชื่อ-คะแนน'!AP$4="A",'ชื่อ-คะแนน'!AP31,IF('ชื่อ-คะแนน'!AP$4="P","0",IF('ชื่อ-คะแนน'!AP$4="K","0","0")))+IF('ชื่อ-คะแนน'!AQ$4="A",'ชื่อ-คะแนน'!AQ31,IF('ชื่อ-คะแนน'!AQ$4="P","0",IF('ชื่อ-คะแนน'!AQ$4="K","0","0")))+IF('ชื่อ-คะแนน'!AR$4="A",'ชื่อ-คะแนน'!AR31,IF('ชื่อ-คะแนน'!AR$4="P","0",IF('ชื่อ-คะแนน'!AR$4="K","0","0")))+IF('ชื่อ-คะแนน'!AS$4="A",'ชื่อ-คะแนน'!AS31,IF('ชื่อ-คะแนน'!AS$4="P","0",IF('ชื่อ-คะแนน'!AS$4="K","0","0"))))</f>
        <v/>
      </c>
      <c r="R33" s="1045" t="str">
        <f>IF('ชื่อ-คะแนน'!C31="","",IF('ชื่อ-คะแนน'!BA$4="K",'ชื่อ-คะแนน'!BA31,IF('ชื่อ-คะแนน'!BA$4="P","0",IF('ชื่อ-คะแนน'!BA$4="A","0","0")))+IF('ชื่อ-คะแนน'!BB$4="K",'ชื่อ-คะแนน'!BB31,IF('ชื่อ-คะแนน'!BB$4="P","0",IF('ชื่อ-คะแนน'!BB$4="A","0","0")))+IF('ชื่อ-คะแนน'!BC$4="K",'ชื่อ-คะแนน'!BC31,IF('ชื่อ-คะแนน'!BC$4="P","0",IF('ชื่อ-คะแนน'!BC$4="A","0","0")))+IF('ชื่อ-คะแนน'!BD$4="K",'ชื่อ-คะแนน'!BD31,IF('ชื่อ-คะแนน'!BD$4="P","0",IF('ชื่อ-คะแนน'!BD$4="A","0","0")))+IF('ชื่อ-คะแนน'!BE$4="K",'ชื่อ-คะแนน'!BE31,IF('ชื่อ-คะแนน'!BE$4="P","0",IF('ชื่อ-คะแนน'!BE$4="A","0","0")))+IF('ชื่อ-คะแนน'!BF$4="K",'ชื่อ-คะแนน'!BF31,IF('ชื่อ-คะแนน'!BF$4="P","0",IF('ชื่อ-คะแนน'!BF$4="A","0","0")))+IF('ชื่อ-คะแนน'!BG$4="K",'ชื่อ-คะแนน'!BG31,IF('ชื่อ-คะแนน'!BG$4="P","0",IF('ชื่อ-คะแนน'!BG$4="A","0","0")))+IF('ชื่อ-คะแนน'!BH$4="K",'ชื่อ-คะแนน'!BH31,IF('ชื่อ-คะแนน'!BH$4="P","0",IF('ชื่อ-คะแนน'!BH$4="A","0","0"))))</f>
        <v/>
      </c>
      <c r="S33" s="1046" t="str">
        <f>IF('ชื่อ-คะแนน'!C31="","",IF('ชื่อ-คะแนน'!BA$4="P",'ชื่อ-คะแนน'!BA31,IF('ชื่อ-คะแนน'!BA$4="K","0",IF('ชื่อ-คะแนน'!BA$4="A","0","0")))+IF('ชื่อ-คะแนน'!BB$4="P",'ชื่อ-คะแนน'!BB31,IF('ชื่อ-คะแนน'!BB$4="K","0",IF('ชื่อ-คะแนน'!BB$4="A","0","0")))+IF('ชื่อ-คะแนน'!BC$4="P",'ชื่อ-คะแนน'!BC31,IF('ชื่อ-คะแนน'!BC$4="K","0",IF('ชื่อ-คะแนน'!BC$4="A","0","0")))+IF('ชื่อ-คะแนน'!BD$4="P",'ชื่อ-คะแนน'!BD31,IF('ชื่อ-คะแนน'!BD$4="K","0",IF('ชื่อ-คะแนน'!BD$4="A","0","0")))+IF('ชื่อ-คะแนน'!BE$4="P",'ชื่อ-คะแนน'!BE31,IF('ชื่อ-คะแนน'!BE$4="K","0",IF('ชื่อ-คะแนน'!BE$4="A","0","0")))+IF('ชื่อ-คะแนน'!BF$4="P",'ชื่อ-คะแนน'!BF31,IF('ชื่อ-คะแนน'!BF$4="K","0",IF('ชื่อ-คะแนน'!BF$4="A","0","0")))+IF('ชื่อ-คะแนน'!BG$4="P",'ชื่อ-คะแนน'!BG31,IF('ชื่อ-คะแนน'!BG$4="K","0",IF('ชื่อ-คะแนน'!BG$4="A","0","0")))+IF('ชื่อ-คะแนน'!BH$4="P",'ชื่อ-คะแนน'!BH31,IF('ชื่อ-คะแนน'!BH$4="K","0",IF('ชื่อ-คะแนน'!BH$4="A","0","0"))))</f>
        <v/>
      </c>
      <c r="T33" s="1066" t="str">
        <f>IF('ชื่อ-คะแนน'!C31="","",IF('ชื่อ-คะแนน'!BA$4="A",'ชื่อ-คะแนน'!BA31,IF('ชื่อ-คะแนน'!BA$4="P","0",IF('ชื่อ-คะแนน'!BA$4="K","0","0")))+IF('ชื่อ-คะแนน'!BB$4="A",'ชื่อ-คะแนน'!BB31,IF('ชื่อ-คะแนน'!BB$4="P","0",IF('ชื่อ-คะแนน'!BB$4="K","0","0")))+IF('ชื่อ-คะแนน'!BC$4="A",'ชื่อ-คะแนน'!BC31,IF('ชื่อ-คะแนน'!BC$4="P","0",IF('ชื่อ-คะแนน'!BC$4="K","0","0")))+IF('ชื่อ-คะแนน'!BD$4="A",'ชื่อ-คะแนน'!BD31,IF('ชื่อ-คะแนน'!BD$4="P","0",IF('ชื่อ-คะแนน'!BD$4="K","0","0")))+IF('ชื่อ-คะแนน'!BE$4="A",'ชื่อ-คะแนน'!BE31,IF('ชื่อ-คะแนน'!BE$4="P","0",IF('ชื่อ-คะแนน'!BE$4="K","0","0")))+IF('ชื่อ-คะแนน'!BF$4="A",'ชื่อ-คะแนน'!BF31,IF('ชื่อ-คะแนน'!BF$4="P","0",IF('ชื่อ-คะแนน'!BF$4="K","0","0")))+IF('ชื่อ-คะแนน'!BG$4="A",'ชื่อ-คะแนน'!BG31,IF('ชื่อ-คะแนน'!BG$4="P","0",IF('ชื่อ-คะแนน'!BG$4="K","0","0")))+IF('ชื่อ-คะแนน'!BH$4="A",'ชื่อ-คะแนน'!BH31,IF('ชื่อ-คะแนน'!BH$4="P","0",IF('ชื่อ-คะแนน'!BH$4="K","0","0"))))</f>
        <v/>
      </c>
      <c r="U33" s="1047" t="str">
        <f>IF('ชื่อ-คะแนน'!C31="","",IF('ชื่อ-คะแนน'!BK$4="K",'ชื่อ-คะแนน'!BK31,IF('ชื่อ-คะแนน'!BK$4="P","0",IF('ชื่อ-คะแนน'!BK$4="A","0","0")))+IF('ชื่อ-คะแนน'!BL$4="K",'ชื่อ-คะแนน'!BL31,IF('ชื่อ-คะแนน'!BL$4="P","0",IF('ชื่อ-คะแนน'!BL$4="A","0","0")))+IF('ชื่อ-คะแนน'!BM$4="K",'ชื่อ-คะแนน'!BM31,IF('ชื่อ-คะแนน'!BM$4="P","0",IF('ชื่อ-คะแนน'!BM$4="A","0","0")))+IF('ชื่อ-คะแนน'!BN$4="K",'ชื่อ-คะแนน'!BN31,IF('ชื่อ-คะแนน'!BN$4="P","0",IF('ชื่อ-คะแนน'!BN$4="A","0","0")))+IF('ชื่อ-คะแนน'!BO$4="K",'ชื่อ-คะแนน'!BO31,IF('ชื่อ-คะแนน'!BO$4="P","0",IF('ชื่อ-คะแนน'!BO$4="A","0","0")))+IF('ชื่อ-คะแนน'!BP$4="K",'ชื่อ-คะแนน'!BP31,IF('ชื่อ-คะแนน'!BP$4="P","0",IF('ชื่อ-คะแนน'!BP$4="A","0","0"))))</f>
        <v/>
      </c>
      <c r="V33" s="1048" t="str">
        <f>IF('ชื่อ-คะแนน'!C31="","",IF('ชื่อ-คะแนน'!BK$4="P",'ชื่อ-คะแนน'!BK31,IF('ชื่อ-คะแนน'!BK$4="K","0",IF('ชื่อ-คะแนน'!BK$4="A","0","0")))+IF('ชื่อ-คะแนน'!BL$4="P",'ชื่อ-คะแนน'!BL31,IF('ชื่อ-คะแนน'!BL$4="K","0",IF('ชื่อ-คะแนน'!BL$4="A","0","0")))+IF('ชื่อ-คะแนน'!BM$4="P",'ชื่อ-คะแนน'!BM31,IF('ชื่อ-คะแนน'!BM$4="K","0",IF('ชื่อ-คะแนน'!BM$4="A","0","0")))+IF('ชื่อ-คะแนน'!BN$4="P",'ชื่อ-คะแนน'!BN31,IF('ชื่อ-คะแนน'!BN$4="K","0",IF('ชื่อ-คะแนน'!BN$4="A","0","0")))+IF('ชื่อ-คะแนน'!BO$4="P",'ชื่อ-คะแนน'!BO31,IF('ชื่อ-คะแนน'!BO$4="K","0",IF('ชื่อ-คะแนน'!BO$4="A","0","0")))+IF('ชื่อ-คะแนน'!BP$4="P",'ชื่อ-คะแนน'!BP31,IF('ชื่อ-คะแนน'!BP$4="K","0",IF('ชื่อ-คะแนน'!BP$4="A","0","0"))))</f>
        <v/>
      </c>
      <c r="W33" s="1049" t="str">
        <f>IF('ชื่อ-คะแนน'!C31="","",IF('ชื่อ-คะแนน'!BK$4="A",'ชื่อ-คะแนน'!BK31,IF('ชื่อ-คะแนน'!BK$4="P","0",IF('ชื่อ-คะแนน'!BK$4="K","0","0")))+IF('ชื่อ-คะแนน'!BL$4="A",'ชื่อ-คะแนน'!BL31,IF('ชื่อ-คะแนน'!BL$4="P","0",IF('ชื่อ-คะแนน'!BL$4="K","0","0")))+IF('ชื่อ-คะแนน'!BM$4="A",'ชื่อ-คะแนน'!BM31,IF('ชื่อ-คะแนน'!BM$4="P","0",IF('ชื่อ-คะแนน'!BM$4="K","0","0")))+IF('ชื่อ-คะแนน'!BN$4="A",'ชื่อ-คะแนน'!BN31,IF('ชื่อ-คะแนน'!BN$4="P","0",IF('ชื่อ-คะแนน'!BN$4="K","0","0")))+IF('ชื่อ-คะแนน'!BO$4="A",'ชื่อ-คะแนน'!BO31,IF('ชื่อ-คะแนน'!BO$4="P","0",IF('ชื่อ-คะแนน'!BO$4="K","0","0")))+IF('ชื่อ-คะแนน'!BP$4="A",'ชื่อ-คะแนน'!BP31,IF('ชื่อ-คะแนน'!BP$4="P","0",IF('ชื่อ-คะแนน'!BP$4="K","0","0"))))</f>
        <v/>
      </c>
      <c r="X33" s="1045" t="str">
        <f>IF('ชื่อ-คะแนน'!C31="","",IF('ชื่อ-คะแนน'!BU$4="K",'ชื่อ-คะแนน'!BU31,IF('ชื่อ-คะแนน'!BU$4="P","0",IF('ชื่อ-คะแนน'!BU$4="A","0","0")))+IF('ชื่อ-คะแนน'!BV$4="K",'ชื่อ-คะแนน'!BV31,IF('ชื่อ-คะแนน'!BV$4="P","0",IF('ชื่อ-คะแนน'!BV$4="A","0","0")))+IF('ชื่อ-คะแนน'!BW$4="K",'ชื่อ-คะแนน'!BW31,IF('ชื่อ-คะแนน'!BW$4="P","0",IF('ชื่อ-คะแนน'!BW$4="A","0","0")))+IF('ชื่อ-คะแนน'!BX$4="K",'ชื่อ-คะแนน'!BX31,IF('ชื่อ-คะแนน'!BX$4="P","0",IF('ชื่อ-คะแนน'!BX$4="A","0","0")))+IF('ชื่อ-คะแนน'!BY$4="K",'ชื่อ-คะแนน'!BY31,IF('ชื่อ-คะแนน'!BY$4="P","0",IF('ชื่อ-คะแนน'!BY$4="A","0","0")))+IF('ชื่อ-คะแนน'!BZ$4="K",'ชื่อ-คะแนน'!BZ31,IF('ชื่อ-คะแนน'!BZ$4="P","0",IF('ชื่อ-คะแนน'!BZ$4="A","0","0")))+IF('ชื่อ-คะแนน'!CA$4="K",'ชื่อ-คะแนน'!CA31,IF('ชื่อ-คะแนน'!CA$4="P","0",IF('ชื่อ-คะแนน'!CA$4="A","0","0")))+IF('ชื่อ-คะแนน'!CB$4="K",'ชื่อ-คะแนน'!CB31,IF('ชื่อ-คะแนน'!CB$4="P","0",IF('ชื่อ-คะแนน'!CB$4="A","0","0"))))</f>
        <v/>
      </c>
      <c r="Y33" s="1046" t="str">
        <f>IF('ชื่อ-คะแนน'!C31="","",IF('ชื่อ-คะแนน'!BU$4="P",'ชื่อ-คะแนน'!BU31,IF('ชื่อ-คะแนน'!BU$4="K","0",IF('ชื่อ-คะแนน'!BU$4="A","0","0")))+IF('ชื่อ-คะแนน'!BV$4="P",'ชื่อ-คะแนน'!BV31,IF('ชื่อ-คะแนน'!BV$4="K","0",IF('ชื่อ-คะแนน'!BV$4="A","0","0")))+IF('ชื่อ-คะแนน'!BW$4="P",'ชื่อ-คะแนน'!BW31,IF('ชื่อ-คะแนน'!BW$4="K","0",IF('ชื่อ-คะแนน'!BW$4="A","0","0")))+IF('ชื่อ-คะแนน'!BX$4="P",'ชื่อ-คะแนน'!BX31,IF('ชื่อ-คะแนน'!BX$4="K","0",IF('ชื่อ-คะแนน'!BX$4="A","0","0")))+IF('ชื่อ-คะแนน'!BY$4="P",'ชื่อ-คะแนน'!BY31,IF('ชื่อ-คะแนน'!BY$4="K","0",IF('ชื่อ-คะแนน'!BY$4="A","0","0")))+IF('ชื่อ-คะแนน'!BZ$4="P",'ชื่อ-คะแนน'!BZ31,IF('ชื่อ-คะแนน'!BZ$4="K","0",IF('ชื่อ-คะแนน'!BZ$4="A","0","0")))+IF('ชื่อ-คะแนน'!CA$4="P",'ชื่อ-คะแนน'!CA31,IF('ชื่อ-คะแนน'!CA$4="K","0",IF('ชื่อ-คะแนน'!CA$4="A","0","0")))+IF('ชื่อ-คะแนน'!CB$4="P",'ชื่อ-คะแนน'!CB31,IF('ชื่อ-คะแนน'!CB$4="K","0",IF('ชื่อ-คะแนน'!CB$4="A","0","0"))))</f>
        <v/>
      </c>
      <c r="Z33" s="1066" t="str">
        <f>IF('ชื่อ-คะแนน'!C31="","",IF('ชื่อ-คะแนน'!BU$4="A",'ชื่อ-คะแนน'!BU31,IF('ชื่อ-คะแนน'!BU$4="P","0",IF('ชื่อ-คะแนน'!BU$4="K","0","0")))+IF('ชื่อ-คะแนน'!BV$4="A",'ชื่อ-คะแนน'!BV31,IF('ชื่อ-คะแนน'!BV$4="P","0",IF('ชื่อ-คะแนน'!BV$4="K","0","0")))+IF('ชื่อ-คะแนน'!BW$4="A",'ชื่อ-คะแนน'!BW31,IF('ชื่อ-คะแนน'!BW$4="P","0",IF('ชื่อ-คะแนน'!BW$4="K","0","0")))+IF('ชื่อ-คะแนน'!BX$4="A",'ชื่อ-คะแนน'!BX31,IF('ชื่อ-คะแนน'!BX$4="P","0",IF('ชื่อ-คะแนน'!BX$4="K","0","0")))+IF('ชื่อ-คะแนน'!BY$4="A",'ชื่อ-คะแนน'!BY31,IF('ชื่อ-คะแนน'!BY$4="P","0",IF('ชื่อ-คะแนน'!BY$4="K","0","0")))+IF('ชื่อ-คะแนน'!BZ$4="A",'ชื่อ-คะแนน'!BZ31,IF('ชื่อ-คะแนน'!BZ$4="P","0",IF('ชื่อ-คะแนน'!BZ$4="K","0","0")))+IF('ชื่อ-คะแนน'!CA$4="A",'ชื่อ-คะแนน'!CA31,IF('ชื่อ-คะแนน'!CA$4="P","0",IF('ชื่อ-คะแนน'!CA$4="K","0","0")))+IF('ชื่อ-คะแนน'!CB$4="A",'ชื่อ-คะแนน'!CB31,IF('ชื่อ-คะแนน'!CB$4="P","0",IF('ชื่อ-คะแนน'!CB$4="K","0","0"))))</f>
        <v/>
      </c>
      <c r="AA33" s="1047">
        <f>IF('ชื่อ-คะแนน'!CF$4="K",'ชื่อ-คะแนน'!CF31,IF('ชื่อ-คะแนน'!CF$4="P","0",IF('ชื่อ-คะแนน'!CF$4="A","0","0")))+IF('ชื่อ-คะแนน'!CG$4="K",'ชื่อ-คะแนน'!CG31,IF('ชื่อ-คะแนน'!CG$4="P","0",IF('ชื่อ-คะแนน'!CG$4="A","0","0")))+IF('ชื่อ-คะแนน'!CH$4="K",'ชื่อ-คะแนน'!CH31,IF('ชื่อ-คะแนน'!CH$4="P","0",IF('ชื่อ-คะแนน'!CH$4="A","0","0")))</f>
        <v>0</v>
      </c>
      <c r="AB33" s="1048">
        <f>IF('ชื่อ-คะแนน'!CF$4="P",'ชื่อ-คะแนน'!CF31,IF('ชื่อ-คะแนน'!CF$4="K","0",IF('ชื่อ-คะแนน'!CF$4="A","0","0")))+IF('ชื่อ-คะแนน'!CG$4="P",'ชื่อ-คะแนน'!CG31,IF('ชื่อ-คะแนน'!CG$4="K","0",IF('ชื่อ-คะแนน'!CG$4="A","0","0")))+IF('ชื่อ-คะแนน'!CH$4="P",'ชื่อ-คะแนน'!CH31,IF('ชื่อ-คะแนน'!CH$4="K","0",IF('ชื่อ-คะแนน'!CH$4="A","0","0")))</f>
        <v>0</v>
      </c>
      <c r="AC33" s="1049">
        <f>IF('ชื่อ-คะแนน'!CF$4="A",'ชื่อ-คะแนน'!CF31,IF('ชื่อ-คะแนน'!CF$4="P","0",IF('ชื่อ-คะแนน'!CF$4="K","0","0")))+IF('ชื่อ-คะแนน'!CG$4="A",'ชื่อ-คะแนน'!CG31,IF('ชื่อ-คะแนน'!CG$4="P","0",IF('ชื่อ-คะแนน'!CG$4="K","0","0")))+IF('ชื่อ-คะแนน'!CH$4="A",'ชื่อ-คะแนน'!CH31,IF('ชื่อ-คะแนน'!CH$4="P","0",IF('ชื่อ-คะแนน'!CH$4="K","0","0")))</f>
        <v>0</v>
      </c>
      <c r="AD33" s="1067" t="str">
        <f>IF('ชื่อ-คะแนน'!C31="","",IF(E33="พัก","--",IF(E33="ออก","--",IF(E33="ย้าย","--",(F33+I33+L33+O33+R33+U33+X33+AA33)/2))))</f>
        <v/>
      </c>
      <c r="AE33" s="1068" t="str">
        <f>IF('ชื่อ-คะแนน'!C31="","",IF(E33="พัก","--",IF(E33="ออก","--",IF(E33="ย้าย","--",(G33+J33+M33+P33+S33+V33+Y33+AB33)/2))))</f>
        <v/>
      </c>
      <c r="AF33" s="1069" t="str">
        <f>IF('ชื่อ-คะแนน'!C31="","",IF(E33="พัก","--",IF(E33="ออก","--",IF(E33="ย้าย","--",(H33+K33+N33+Q33+T33+W33+Z33+AC33)/2))))</f>
        <v/>
      </c>
      <c r="AG33" s="304"/>
    </row>
    <row r="34" spans="1:33" s="5" customFormat="1" ht="18" customHeight="1" x14ac:dyDescent="0.5">
      <c r="A34" s="281"/>
      <c r="B34" s="246" t="str">
        <f>'ชื่อ-คะแนน'!A32</f>
        <v/>
      </c>
      <c r="C34" s="429">
        <f>'ชื่อ-คะแนน'!B32</f>
        <v>0</v>
      </c>
      <c r="D34" s="336" t="str">
        <f>'ชื่อ-คะแนน'!DB32</f>
        <v/>
      </c>
      <c r="E34" s="430" t="str">
        <f>'ชื่อ-คะแนน'!D32</f>
        <v/>
      </c>
      <c r="F34" s="431" t="str">
        <f>IF('ชื่อ-คะแนน'!C32="","",IF('ชื่อ-คะแนน'!H$4="K",'ชื่อ-คะแนน'!H32,IF('ชื่อ-คะแนน'!H$4="P","0",IF('ชื่อ-คะแนน'!H$4="A","0","0")))+IF('ชื่อ-คะแนน'!I$4="K",'ชื่อ-คะแนน'!I32,IF('ชื่อ-คะแนน'!I$4="P","0",IF('ชื่อ-คะแนน'!I$4="A","0","0")))+IF('ชื่อ-คะแนน'!J$4="K",'ชื่อ-คะแนน'!J32,IF('ชื่อ-คะแนน'!J$4="P","0",IF('ชื่อ-คะแนน'!J$4="A","0","0")))+IF('ชื่อ-คะแนน'!K$4="K",'ชื่อ-คะแนน'!K32,IF('ชื่อ-คะแนน'!K$4="P","0",IF('ชื่อ-คะแนน'!K$4="A","0","0")))+IF('ชื่อ-คะแนน'!L$4="K",'ชื่อ-คะแนน'!L32,IF('ชื่อ-คะแนน'!L$4="P","0",IF('ชื่อ-คะแนน'!L$4="A","0","0")))+IF('ชื่อ-คะแนน'!M$4="K",'ชื่อ-คะแนน'!M32,IF('ชื่อ-คะแนน'!M$4="P","0",IF('ชื่อ-คะแนน'!M$4="A","0","0")))+IF('ชื่อ-คะแนน'!N$4="K",'ชื่อ-คะแนน'!N32,IF('ชื่อ-คะแนน'!N$4="P","0",IF('ชื่อ-คะแนน'!N$4="A","0","0")))+IF('ชื่อ-คะแนน'!O$4="K",'ชื่อ-คะแนน'!O32,IF('ชื่อ-คะแนน'!O$4="P","0",IF('ชื่อ-คะแนน'!O$4="A","0","0")))+IF('ชื่อ-คะแนน'!P$4="K",'ชื่อ-คะแนน'!P32,IF('ชื่อ-คะแนน'!P$4="P","0",IF('ชื่อ-คะแนน'!P$4="A","0","0"))))</f>
        <v/>
      </c>
      <c r="G34" s="432" t="str">
        <f>IF('ชื่อ-คะแนน'!C32="","",IF('ชื่อ-คะแนน'!H$4="P",'ชื่อ-คะแนน'!H32,IF('ชื่อ-คะแนน'!H$4="K","0",IF('ชื่อ-คะแนน'!H$4="A","0","0")))+IF('ชื่อ-คะแนน'!I$4="P",'ชื่อ-คะแนน'!I32,IF('ชื่อ-คะแนน'!I$4="K","0",IF('ชื่อ-คะแนน'!I$4="A","0","0")))+IF('ชื่อ-คะแนน'!J$4="P",'ชื่อ-คะแนน'!J32,IF('ชื่อ-คะแนน'!J$4="K","0",IF('ชื่อ-คะแนน'!J$4="A","0","0")))+IF('ชื่อ-คะแนน'!K$4="P",'ชื่อ-คะแนน'!K32,IF('ชื่อ-คะแนน'!K$4="K","0",IF('ชื่อ-คะแนน'!K$4="A","0","0")))+IF('ชื่อ-คะแนน'!L$4="P",'ชื่อ-คะแนน'!L32,IF('ชื่อ-คะแนน'!L$4="K","0",IF('ชื่อ-คะแนน'!L$4="A","0","0")))+IF('ชื่อ-คะแนน'!M$4="P",'ชื่อ-คะแนน'!M32,IF('ชื่อ-คะแนน'!M$4="K","0",IF('ชื่อ-คะแนน'!M$4="A","0","0")))+IF('ชื่อ-คะแนน'!N$4="P",'ชื่อ-คะแนน'!N32,IF('ชื่อ-คะแนน'!N$4="K","0",IF('ชื่อ-คะแนน'!N$4="A","0","0")))+IF('ชื่อ-คะแนน'!O$4="P",'ชื่อ-คะแนน'!O32,IF('ชื่อ-คะแนน'!O$4="K","0",IF('ชื่อ-คะแนน'!O$4="A","0","0")))+IF('ชื่อ-คะแนน'!P$4="P",'ชื่อ-คะแนน'!P32,IF('ชื่อ-คะแนน'!P$4="K","0",IF('ชื่อ-คะแนน'!P$4="A","0","0"))))</f>
        <v/>
      </c>
      <c r="H34" s="433" t="str">
        <f>IF('ชื่อ-คะแนน'!C32="","",IF('ชื่อ-คะแนน'!H$4="A",'ชื่อ-คะแนน'!H32,IF('ชื่อ-คะแนน'!H$4="P","0",IF('ชื่อ-คะแนน'!H$4="K","0","0")))+IF('ชื่อ-คะแนน'!I$4="A",'ชื่อ-คะแนน'!I32,IF('ชื่อ-คะแนน'!I$4="P","0",IF('ชื่อ-คะแนน'!I$4="K","0","0")))+IF('ชื่อ-คะแนน'!J$4="A",'ชื่อ-คะแนน'!J32,IF('ชื่อ-คะแนน'!J$4="P","0",IF('ชื่อ-คะแนน'!J$4="K","0","0")))+IF('ชื่อ-คะแนน'!K$4="A",'ชื่อ-คะแนน'!K32,IF('ชื่อ-คะแนน'!K$4="P","0",IF('ชื่อ-คะแนน'!K$4="K","0","0")))+IF('ชื่อ-คะแนน'!L$4="A",'ชื่อ-คะแนน'!L32,IF('ชื่อ-คะแนน'!L$4="P","0",IF('ชื่อ-คะแนน'!L$4="K","0","0")))+IF('ชื่อ-คะแนน'!M$4="A",'ชื่อ-คะแนน'!M32,IF('ชื่อ-คะแนน'!M$4="P","0",IF('ชื่อ-คะแนน'!M$4="K","0","0")))+IF('ชื่อ-คะแนน'!N$4="A",'ชื่อ-คะแนน'!N32,IF('ชื่อ-คะแนน'!N$4="P","0",IF('ชื่อ-คะแนน'!N$4="K","0","0")))+IF('ชื่อ-คะแนน'!O$4="A",'ชื่อ-คะแนน'!O32,IF('ชื่อ-คะแนน'!O$4="P","0",IF('ชื่อ-คะแนน'!O$4="K","0","0")))+IF('ชื่อ-คะแนน'!P$4="A",'ชื่อ-คะแนน'!P32,IF('ชื่อ-คะแนน'!P$4="P","0",IF('ชื่อ-คะแนน'!P$4="K","0","0"))))</f>
        <v/>
      </c>
      <c r="I34" s="434" t="str">
        <f>IF('ชื่อ-คะแนน'!C32="","",IF('ชื่อ-คะแนน'!S$4="K",'ชื่อ-คะแนน'!S32,IF('ชื่อ-คะแนน'!S$4="P","0",IF('ชื่อ-คะแนน'!S$4="A","0","0")))+IF('ชื่อ-คะแนน'!T$4="K",'ชื่อ-คะแนน'!T32,IF('ชื่อ-คะแนน'!T$4="P","0",IF('ชื่อ-คะแนน'!T$4="A","0","0")))+IF('ชื่อ-คะแนน'!U$4="K",'ชื่อ-คะแนน'!U32,IF('ชื่อ-คะแนน'!U$4="P","0",IF('ชื่อ-คะแนน'!U$4="A","0","0")))+IF('ชื่อ-คะแนน'!V$4="K",'ชื่อ-คะแนน'!V32,IF('ชื่อ-คะแนน'!V$4="P","0",IF('ชื่อ-คะแนน'!V$4="A","0","0")))+IF('ชื่อ-คะแนน'!W$4="K",'ชื่อ-คะแนน'!W32,IF('ชื่อ-คะแนน'!W$4="P","0",IF('ชื่อ-คะแนน'!W$4="A","0","0")))+IF('ชื่อ-คะแนน'!X$4="K",'ชื่อ-คะแนน'!X32,IF('ชื่อ-คะแนน'!X$4="P","0",IF('ชื่อ-คะแนน'!X$4="A","0","0"))))</f>
        <v/>
      </c>
      <c r="J34" s="435" t="str">
        <f>IF('ชื่อ-คะแนน'!C32="","",IF('ชื่อ-คะแนน'!S$4="P",'ชื่อ-คะแนน'!S32,IF('ชื่อ-คะแนน'!S$4="K","0",IF('ชื่อ-คะแนน'!S$4="A","0","0")))+IF('ชื่อ-คะแนน'!T$4="P",'ชื่อ-คะแนน'!T32,IF('ชื่อ-คะแนน'!T$4="K","0",IF('ชื่อ-คะแนน'!T$4="A","0","0")))+IF('ชื่อ-คะแนน'!U$4="P",'ชื่อ-คะแนน'!U32,IF('ชื่อ-คะแนน'!U$4="K","0",IF('ชื่อ-คะแนน'!U$4="A","0","0")))+IF('ชื่อ-คะแนน'!V$4="P",'ชื่อ-คะแนน'!V32,IF('ชื่อ-คะแนน'!V$4="K","0",IF('ชื่อ-คะแนน'!V$4="A","0","0")))+IF('ชื่อ-คะแนน'!W$4="P",'ชื่อ-คะแนน'!W32,IF('ชื่อ-คะแนน'!W$4="K","0",IF('ชื่อ-คะแนน'!W$4="A","0","0")))+IF('ชื่อ-คะแนน'!X$4="P",'ชื่อ-คะแนน'!X32,IF('ชื่อ-คะแนน'!X$4="K","0",IF('ชื่อ-คะแนน'!X$4="A","0","0"))))</f>
        <v/>
      </c>
      <c r="K34" s="436" t="str">
        <f>IF('ชื่อ-คะแนน'!C32="","",IF('ชื่อ-คะแนน'!S$4="A",'ชื่อ-คะแนน'!S32,IF('ชื่อ-คะแนน'!S$4="P","0",IF('ชื่อ-คะแนน'!S$4="K","0","0")))+IF('ชื่อ-คะแนน'!T$4="A",'ชื่อ-คะแนน'!T32,IF('ชื่อ-คะแนน'!T$4="P","0",IF('ชื่อ-คะแนน'!T$4="K","0","0")))+IF('ชื่อ-คะแนน'!U$4="A",'ชื่อ-คะแนน'!U32,IF('ชื่อ-คะแนน'!U$4="P","0",IF('ชื่อ-คะแนน'!U$4="K","0","0")))+IF('ชื่อ-คะแนน'!V$4="A",'ชื่อ-คะแนน'!V32,IF('ชื่อ-คะแนน'!V$4="P","0",IF('ชื่อ-คะแนน'!V$4="K","0","0")))+IF('ชื่อ-คะแนน'!W$4="A",'ชื่อ-คะแนน'!W32,IF('ชื่อ-คะแนน'!W$4="P","0",IF('ชื่อ-คะแนน'!W$4="K","0","0")))+IF('ชื่อ-คะแนน'!X$4="A",'ชื่อ-คะแนน'!X32,IF('ชื่อ-คะแนน'!X$4="P","0",IF('ชื่อ-คะแนน'!X$4="K","0","0"))))</f>
        <v/>
      </c>
      <c r="L34" s="431" t="str">
        <f>IF('ชื่อ-คะแนน'!C32="","",IF('ชื่อ-คะแนน'!AC$4="K",'ชื่อ-คะแนน'!AC32,IF('ชื่อ-คะแนน'!AC$4="P","0",IF('ชื่อ-คะแนน'!AC$4="A","0","0")))+IF('ชื่อ-คะแนน'!AD$4="K",'ชื่อ-คะแนน'!AD32,IF('ชื่อ-คะแนน'!AD$4="P","0",IF('ชื่อ-คะแนน'!AD$4="A","0","0")))+IF('ชื่อ-คะแนน'!AE$4="K",'ชื่อ-คะแนน'!AE32,IF('ชื่อ-คะแนน'!AE$4="P","0",IF('ชื่อ-คะแนน'!AE$4="A","0","0")))+IF('ชื่อ-คะแนน'!AF$4="K",'ชื่อ-คะแนน'!AF32,IF('ชื่อ-คะแนน'!AF$4="P","0",IF('ชื่อ-คะแนน'!AF$4="A","0","0")))+IF('ชื่อ-คะแนน'!AG$4="K",'ชื่อ-คะแนน'!AG32,IF('ชื่อ-คะแนน'!AG$4="P","0",IF('ชื่อ-คะแนน'!AG$4="A","0","0")))+IF('ชื่อ-คะแนน'!AH$4="K",'ชื่อ-คะแนน'!AH32,IF('ชื่อ-คะแนน'!AH$4="P","0",IF('ชื่อ-คะแนน'!AH$4="A","0","0")))+IF('ชื่อ-คะแนน'!AI$4="K",'ชื่อ-คะแนน'!AI32,IF('ชื่อ-คะแนน'!AI$4="P","0",IF('ชื่อ-คะแนน'!AI$4="A","0","0")))+IF('ชื่อ-คะแนน'!AJ$4="K",'ชื่อ-คะแนน'!AJ32,IF('ชื่อ-คะแนน'!AJ$4="P","0",IF('ชื่อ-คะแนน'!AJ$4="A","0","0")))+IF('ชื่อ-คะแนน'!AK$4="K",'ชื่อ-คะแนน'!AK32,IF('ชื่อ-คะแนน'!AK$4="P","0",IF('ชื่อ-คะแนน'!AK$4="A","0","0"))))</f>
        <v/>
      </c>
      <c r="M34" s="432" t="str">
        <f>IF('ชื่อ-คะแนน'!C32="","",IF('ชื่อ-คะแนน'!AC$4="P",'ชื่อ-คะแนน'!AC32,IF('ชื่อ-คะแนน'!AC$4="K","0",IF('ชื่อ-คะแนน'!AC$4="A","0","0")))+IF('ชื่อ-คะแนน'!AD$4="P",'ชื่อ-คะแนน'!AD32,IF('ชื่อ-คะแนน'!AD$4="K","0",IF('ชื่อ-คะแนน'!AD$4="A","0","0")))+IF('ชื่อ-คะแนน'!AE$4="P",'ชื่อ-คะแนน'!AE32,IF('ชื่อ-คะแนน'!AE$4="K","0",IF('ชื่อ-คะแนน'!AE$4="A","0","0")))+IF('ชื่อ-คะแนน'!AF$4="P",'ชื่อ-คะแนน'!AF32,IF('ชื่อ-คะแนน'!AF$4="K","0",IF('ชื่อ-คะแนน'!AF$4="A","0","0")))+IF('ชื่อ-คะแนน'!AG$4="P",'ชื่อ-คะแนน'!AG32,IF('ชื่อ-คะแนน'!AG$4="K","0",IF('ชื่อ-คะแนน'!AG$4="A","0","0")))+IF('ชื่อ-คะแนน'!AH$4="P",'ชื่อ-คะแนน'!AH32,IF('ชื่อ-คะแนน'!AH$4="K","0",IF('ชื่อ-คะแนน'!AH$4="A","0","0")))+IF('ชื่อ-คะแนน'!AI$4="P",'ชื่อ-คะแนน'!AI32,IF('ชื่อ-คะแนน'!AI$4="K","0",IF('ชื่อ-คะแนน'!AI$4="A","0","0")))+IF('ชื่อ-คะแนน'!AJ$4="P",'ชื่อ-คะแนน'!AJ32,IF('ชื่อ-คะแนน'!AJ$4="K","0",IF('ชื่อ-คะแนน'!AJ$4="A","0","0")))+IF('ชื่อ-คะแนน'!AK$4="P",'ชื่อ-คะแนน'!AK32,IF('ชื่อ-คะแนน'!AK$4="K","0",IF('ชื่อ-คะแนน'!AK$4="A","0","0"))))</f>
        <v/>
      </c>
      <c r="N34" s="433" t="str">
        <f>IF('ชื่อ-คะแนน'!C32="","",IF('ชื่อ-คะแนน'!AC$4="A",'ชื่อ-คะแนน'!AC32,IF('ชื่อ-คะแนน'!AC$4="P","0",IF('ชื่อ-คะแนน'!AC$4="K","0","0")))+IF('ชื่อ-คะแนน'!AD$4="A",'ชื่อ-คะแนน'!AD32,IF('ชื่อ-คะแนน'!AD$4="P","0",IF('ชื่อ-คะแนน'!AD$4="K","0","0")))+IF('ชื่อ-คะแนน'!AE$4="A",'ชื่อ-คะแนน'!AE32,IF('ชื่อ-คะแนน'!AE$4="P","0",IF('ชื่อ-คะแนน'!AE$4="K","0","0")))+IF('ชื่อ-คะแนน'!AF$4="A",'ชื่อ-คะแนน'!AF32,IF('ชื่อ-คะแนน'!AF$4="P","0",IF('ชื่อ-คะแนน'!AF$4="K","0","0")))+IF('ชื่อ-คะแนน'!AG$4="A",'ชื่อ-คะแนน'!AG32,IF('ชื่อ-คะแนน'!AG$4="P","0",IF('ชื่อ-คะแนน'!AG$4="K","0","0")))+IF('ชื่อ-คะแนน'!AH$4="A",'ชื่อ-คะแนน'!AH32,IF('ชื่อ-คะแนน'!AH$4="P","0",IF('ชื่อ-คะแนน'!AH$4="K","0","0")))+IF('ชื่อ-คะแนน'!AI$4="A",'ชื่อ-คะแนน'!AI32,IF('ชื่อ-คะแนน'!AI$4="P","0",IF('ชื่อ-คะแนน'!AI$4="K","0","0")))+IF('ชื่อ-คะแนน'!AJ$4="A",'ชื่อ-คะแนน'!AJ32,IF('ชื่อ-คะแนน'!AJ$4="P","0",IF('ชื่อ-คะแนน'!AJ$4="K","0","0")))+IF('ชื่อ-คะแนน'!AK$4="A",'ชื่อ-คะแนน'!AK32,IF('ชื่อ-คะแนน'!AK$4="P","0",IF('ชื่อ-คะแนน'!AK$4="K","0","0"))))</f>
        <v/>
      </c>
      <c r="O34" s="434" t="str">
        <f>IF('ชื่อ-คะแนน'!C32="","",IF('ชื่อ-คะแนน'!AN$4="K",'ชื่อ-คะแนน'!AN32,IF('ชื่อ-คะแนน'!AN$4="P","0",IF('ชื่อ-คะแนน'!AN$4="A","0","0")))+IF('ชื่อ-คะแนน'!AO$4="K",'ชื่อ-คะแนน'!AO32,IF('ชื่อ-คะแนน'!AO$4="P","0",IF('ชื่อ-คะแนน'!AO$4="A","0","0")))+IF('ชื่อ-คะแนน'!AP$4="K",'ชื่อ-คะแนน'!AP32,IF('ชื่อ-คะแนน'!AP$4="P","0",IF('ชื่อ-คะแนน'!AP$4="A","0","0")))+IF('ชื่อ-คะแนน'!AQ$4="K",'ชื่อ-คะแนน'!AQ32,IF('ชื่อ-คะแนน'!AQ$4="P","0",IF('ชื่อ-คะแนน'!AQ$4="A","0","0")))+IF('ชื่อ-คะแนน'!AR$4="K",'ชื่อ-คะแนน'!AR32,IF('ชื่อ-คะแนน'!AR$4="P","0",IF('ชื่อ-คะแนน'!AR$4="A","0","0")))+IF('ชื่อ-คะแนน'!AS$4="K",'ชื่อ-คะแนน'!AS32,IF('ชื่อ-คะแนน'!AS$4="P","0",IF('ชื่อ-คะแนน'!AS$4="A","0","0"))))</f>
        <v/>
      </c>
      <c r="P34" s="435" t="str">
        <f>IF('ชื่อ-คะแนน'!C32="","",IF('ชื่อ-คะแนน'!AN$4="P",'ชื่อ-คะแนน'!AN32,IF('ชื่อ-คะแนน'!AN$4="K","0",IF('ชื่อ-คะแนน'!AN$4="A","0","0")))+IF('ชื่อ-คะแนน'!AO$4="P",'ชื่อ-คะแนน'!AO32,IF('ชื่อ-คะแนน'!AO$4="K","0",IF('ชื่อ-คะแนน'!AO$4="A","0","0")))+IF('ชื่อ-คะแนน'!AP$4="P",'ชื่อ-คะแนน'!AP32,IF('ชื่อ-คะแนน'!AP$4="K","0",IF('ชื่อ-คะแนน'!AP$4="A","0","0")))+IF('ชื่อ-คะแนน'!AQ$4="P",'ชื่อ-คะแนน'!AQ32,IF('ชื่อ-คะแนน'!AQ$4="K","0",IF('ชื่อ-คะแนน'!AQ$4="A","0","0")))+IF('ชื่อ-คะแนน'!AR$4="P",'ชื่อ-คะแนน'!AR32,IF('ชื่อ-คะแนน'!AR$4="K","0",IF('ชื่อ-คะแนน'!AR$4="A","0","0")))+IF('ชื่อ-คะแนน'!AS$4="P",'ชื่อ-คะแนน'!AS32,IF('ชื่อ-คะแนน'!AS$4="K","0",IF('ชื่อ-คะแนน'!AS$4="A","0","0"))))</f>
        <v/>
      </c>
      <c r="Q34" s="436" t="str">
        <f>IF('ชื่อ-คะแนน'!C32="","",IF('ชื่อ-คะแนน'!AN$4="A",'ชื่อ-คะแนน'!AN32,IF('ชื่อ-คะแนน'!AN$4="P","0",IF('ชื่อ-คะแนน'!AN$4="K","0","0")))+IF('ชื่อ-คะแนน'!AO$4="A",'ชื่อ-คะแนน'!AO32,IF('ชื่อ-คะแนน'!AO$4="P","0",IF('ชื่อ-คะแนน'!AO$4="K","0","0")))+IF('ชื่อ-คะแนน'!AP$4="A",'ชื่อ-คะแนน'!AP32,IF('ชื่อ-คะแนน'!AP$4="P","0",IF('ชื่อ-คะแนน'!AP$4="K","0","0")))+IF('ชื่อ-คะแนน'!AQ$4="A",'ชื่อ-คะแนน'!AQ32,IF('ชื่อ-คะแนน'!AQ$4="P","0",IF('ชื่อ-คะแนน'!AQ$4="K","0","0")))+IF('ชื่อ-คะแนน'!AR$4="A",'ชื่อ-คะแนน'!AR32,IF('ชื่อ-คะแนน'!AR$4="P","0",IF('ชื่อ-คะแนน'!AR$4="K","0","0")))+IF('ชื่อ-คะแนน'!AS$4="A",'ชื่อ-คะแนน'!AS32,IF('ชื่อ-คะแนน'!AS$4="P","0",IF('ชื่อ-คะแนน'!AS$4="K","0","0"))))</f>
        <v/>
      </c>
      <c r="R34" s="1051" t="str">
        <f>IF('ชื่อ-คะแนน'!C32="","",IF('ชื่อ-คะแนน'!BA$4="K",'ชื่อ-คะแนน'!BA32,IF('ชื่อ-คะแนน'!BA$4="P","0",IF('ชื่อ-คะแนน'!BA$4="A","0","0")))+IF('ชื่อ-คะแนน'!BB$4="K",'ชื่อ-คะแนน'!BB32,IF('ชื่อ-คะแนน'!BB$4="P","0",IF('ชื่อ-คะแนน'!BB$4="A","0","0")))+IF('ชื่อ-คะแนน'!BC$4="K",'ชื่อ-คะแนน'!BC32,IF('ชื่อ-คะแนน'!BC$4="P","0",IF('ชื่อ-คะแนน'!BC$4="A","0","0")))+IF('ชื่อ-คะแนน'!BD$4="K",'ชื่อ-คะแนน'!BD32,IF('ชื่อ-คะแนน'!BD$4="P","0",IF('ชื่อ-คะแนน'!BD$4="A","0","0")))+IF('ชื่อ-คะแนน'!BE$4="K",'ชื่อ-คะแนน'!BE32,IF('ชื่อ-คะแนน'!BE$4="P","0",IF('ชื่อ-คะแนน'!BE$4="A","0","0")))+IF('ชื่อ-คะแนน'!BF$4="K",'ชื่อ-คะแนน'!BF32,IF('ชื่อ-คะแนน'!BF$4="P","0",IF('ชื่อ-คะแนน'!BF$4="A","0","0")))+IF('ชื่อ-คะแนน'!BG$4="K",'ชื่อ-คะแนน'!BG32,IF('ชื่อ-คะแนน'!BG$4="P","0",IF('ชื่อ-คะแนน'!BG$4="A","0","0")))+IF('ชื่อ-คะแนน'!BH$4="K",'ชื่อ-คะแนน'!BH32,IF('ชื่อ-คะแนน'!BH$4="P","0",IF('ชื่อ-คะแนน'!BH$4="A","0","0"))))</f>
        <v/>
      </c>
      <c r="S34" s="1052" t="str">
        <f>IF('ชื่อ-คะแนน'!C32="","",IF('ชื่อ-คะแนน'!BA$4="P",'ชื่อ-คะแนน'!BA32,IF('ชื่อ-คะแนน'!BA$4="K","0",IF('ชื่อ-คะแนน'!BA$4="A","0","0")))+IF('ชื่อ-คะแนน'!BB$4="P",'ชื่อ-คะแนน'!BB32,IF('ชื่อ-คะแนน'!BB$4="K","0",IF('ชื่อ-คะแนน'!BB$4="A","0","0")))+IF('ชื่อ-คะแนน'!BC$4="P",'ชื่อ-คะแนน'!BC32,IF('ชื่อ-คะแนน'!BC$4="K","0",IF('ชื่อ-คะแนน'!BC$4="A","0","0")))+IF('ชื่อ-คะแนน'!BD$4="P",'ชื่อ-คะแนน'!BD32,IF('ชื่อ-คะแนน'!BD$4="K","0",IF('ชื่อ-คะแนน'!BD$4="A","0","0")))+IF('ชื่อ-คะแนน'!BE$4="P",'ชื่อ-คะแนน'!BE32,IF('ชื่อ-คะแนน'!BE$4="K","0",IF('ชื่อ-คะแนน'!BE$4="A","0","0")))+IF('ชื่อ-คะแนน'!BF$4="P",'ชื่อ-คะแนน'!BF32,IF('ชื่อ-คะแนน'!BF$4="K","0",IF('ชื่อ-คะแนน'!BF$4="A","0","0")))+IF('ชื่อ-คะแนน'!BG$4="P",'ชื่อ-คะแนน'!BG32,IF('ชื่อ-คะแนน'!BG$4="K","0",IF('ชื่อ-คะแนน'!BG$4="A","0","0")))+IF('ชื่อ-คะแนน'!BH$4="P",'ชื่อ-คะแนน'!BH32,IF('ชื่อ-คะแนน'!BH$4="K","0",IF('ชื่อ-คะแนน'!BH$4="A","0","0"))))</f>
        <v/>
      </c>
      <c r="T34" s="1070" t="str">
        <f>IF('ชื่อ-คะแนน'!C32="","",IF('ชื่อ-คะแนน'!BA$4="A",'ชื่อ-คะแนน'!BA32,IF('ชื่อ-คะแนน'!BA$4="P","0",IF('ชื่อ-คะแนน'!BA$4="K","0","0")))+IF('ชื่อ-คะแนน'!BB$4="A",'ชื่อ-คะแนน'!BB32,IF('ชื่อ-คะแนน'!BB$4="P","0",IF('ชื่อ-คะแนน'!BB$4="K","0","0")))+IF('ชื่อ-คะแนน'!BC$4="A",'ชื่อ-คะแนน'!BC32,IF('ชื่อ-คะแนน'!BC$4="P","0",IF('ชื่อ-คะแนน'!BC$4="K","0","0")))+IF('ชื่อ-คะแนน'!BD$4="A",'ชื่อ-คะแนน'!BD32,IF('ชื่อ-คะแนน'!BD$4="P","0",IF('ชื่อ-คะแนน'!BD$4="K","0","0")))+IF('ชื่อ-คะแนน'!BE$4="A",'ชื่อ-คะแนน'!BE32,IF('ชื่อ-คะแนน'!BE$4="P","0",IF('ชื่อ-คะแนน'!BE$4="K","0","0")))+IF('ชื่อ-คะแนน'!BF$4="A",'ชื่อ-คะแนน'!BF32,IF('ชื่อ-คะแนน'!BF$4="P","0",IF('ชื่อ-คะแนน'!BF$4="K","0","0")))+IF('ชื่อ-คะแนน'!BG$4="A",'ชื่อ-คะแนน'!BG32,IF('ชื่อ-คะแนน'!BG$4="P","0",IF('ชื่อ-คะแนน'!BG$4="K","0","0")))+IF('ชื่อ-คะแนน'!BH$4="A",'ชื่อ-คะแนน'!BH32,IF('ชื่อ-คะแนน'!BH$4="P","0",IF('ชื่อ-คะแนน'!BH$4="K","0","0"))))</f>
        <v/>
      </c>
      <c r="U34" s="1053" t="str">
        <f>IF('ชื่อ-คะแนน'!C32="","",IF('ชื่อ-คะแนน'!BK$4="K",'ชื่อ-คะแนน'!BK32,IF('ชื่อ-คะแนน'!BK$4="P","0",IF('ชื่อ-คะแนน'!BK$4="A","0","0")))+IF('ชื่อ-คะแนน'!BL$4="K",'ชื่อ-คะแนน'!BL32,IF('ชื่อ-คะแนน'!BL$4="P","0",IF('ชื่อ-คะแนน'!BL$4="A","0","0")))+IF('ชื่อ-คะแนน'!BM$4="K",'ชื่อ-คะแนน'!BM32,IF('ชื่อ-คะแนน'!BM$4="P","0",IF('ชื่อ-คะแนน'!BM$4="A","0","0")))+IF('ชื่อ-คะแนน'!BN$4="K",'ชื่อ-คะแนน'!BN32,IF('ชื่อ-คะแนน'!BN$4="P","0",IF('ชื่อ-คะแนน'!BN$4="A","0","0")))+IF('ชื่อ-คะแนน'!BO$4="K",'ชื่อ-คะแนน'!BO32,IF('ชื่อ-คะแนน'!BO$4="P","0",IF('ชื่อ-คะแนน'!BO$4="A","0","0")))+IF('ชื่อ-คะแนน'!BP$4="K",'ชื่อ-คะแนน'!BP32,IF('ชื่อ-คะแนน'!BP$4="P","0",IF('ชื่อ-คะแนน'!BP$4="A","0","0"))))</f>
        <v/>
      </c>
      <c r="V34" s="1054" t="str">
        <f>IF('ชื่อ-คะแนน'!C32="","",IF('ชื่อ-คะแนน'!BK$4="P",'ชื่อ-คะแนน'!BK32,IF('ชื่อ-คะแนน'!BK$4="K","0",IF('ชื่อ-คะแนน'!BK$4="A","0","0")))+IF('ชื่อ-คะแนน'!BL$4="P",'ชื่อ-คะแนน'!BL32,IF('ชื่อ-คะแนน'!BL$4="K","0",IF('ชื่อ-คะแนน'!BL$4="A","0","0")))+IF('ชื่อ-คะแนน'!BM$4="P",'ชื่อ-คะแนน'!BM32,IF('ชื่อ-คะแนน'!BM$4="K","0",IF('ชื่อ-คะแนน'!BM$4="A","0","0")))+IF('ชื่อ-คะแนน'!BN$4="P",'ชื่อ-คะแนน'!BN32,IF('ชื่อ-คะแนน'!BN$4="K","0",IF('ชื่อ-คะแนน'!BN$4="A","0","0")))+IF('ชื่อ-คะแนน'!BO$4="P",'ชื่อ-คะแนน'!BO32,IF('ชื่อ-คะแนน'!BO$4="K","0",IF('ชื่อ-คะแนน'!BO$4="A","0","0")))+IF('ชื่อ-คะแนน'!BP$4="P",'ชื่อ-คะแนน'!BP32,IF('ชื่อ-คะแนน'!BP$4="K","0",IF('ชื่อ-คะแนน'!BP$4="A","0","0"))))</f>
        <v/>
      </c>
      <c r="W34" s="1055" t="str">
        <f>IF('ชื่อ-คะแนน'!C32="","",IF('ชื่อ-คะแนน'!BK$4="A",'ชื่อ-คะแนน'!BK32,IF('ชื่อ-คะแนน'!BK$4="P","0",IF('ชื่อ-คะแนน'!BK$4="K","0","0")))+IF('ชื่อ-คะแนน'!BL$4="A",'ชื่อ-คะแนน'!BL32,IF('ชื่อ-คะแนน'!BL$4="P","0",IF('ชื่อ-คะแนน'!BL$4="K","0","0")))+IF('ชื่อ-คะแนน'!BM$4="A",'ชื่อ-คะแนน'!BM32,IF('ชื่อ-คะแนน'!BM$4="P","0",IF('ชื่อ-คะแนน'!BM$4="K","0","0")))+IF('ชื่อ-คะแนน'!BN$4="A",'ชื่อ-คะแนน'!BN32,IF('ชื่อ-คะแนน'!BN$4="P","0",IF('ชื่อ-คะแนน'!BN$4="K","0","0")))+IF('ชื่อ-คะแนน'!BO$4="A",'ชื่อ-คะแนน'!BO32,IF('ชื่อ-คะแนน'!BO$4="P","0",IF('ชื่อ-คะแนน'!BO$4="K","0","0")))+IF('ชื่อ-คะแนน'!BP$4="A",'ชื่อ-คะแนน'!BP32,IF('ชื่อ-คะแนน'!BP$4="P","0",IF('ชื่อ-คะแนน'!BP$4="K","0","0"))))</f>
        <v/>
      </c>
      <c r="X34" s="1051" t="str">
        <f>IF('ชื่อ-คะแนน'!C32="","",IF('ชื่อ-คะแนน'!BU$4="K",'ชื่อ-คะแนน'!BU32,IF('ชื่อ-คะแนน'!BU$4="P","0",IF('ชื่อ-คะแนน'!BU$4="A","0","0")))+IF('ชื่อ-คะแนน'!BV$4="K",'ชื่อ-คะแนน'!BV32,IF('ชื่อ-คะแนน'!BV$4="P","0",IF('ชื่อ-คะแนน'!BV$4="A","0","0")))+IF('ชื่อ-คะแนน'!BW$4="K",'ชื่อ-คะแนน'!BW32,IF('ชื่อ-คะแนน'!BW$4="P","0",IF('ชื่อ-คะแนน'!BW$4="A","0","0")))+IF('ชื่อ-คะแนน'!BX$4="K",'ชื่อ-คะแนน'!BX32,IF('ชื่อ-คะแนน'!BX$4="P","0",IF('ชื่อ-คะแนน'!BX$4="A","0","0")))+IF('ชื่อ-คะแนน'!BY$4="K",'ชื่อ-คะแนน'!BY32,IF('ชื่อ-คะแนน'!BY$4="P","0",IF('ชื่อ-คะแนน'!BY$4="A","0","0")))+IF('ชื่อ-คะแนน'!BZ$4="K",'ชื่อ-คะแนน'!BZ32,IF('ชื่อ-คะแนน'!BZ$4="P","0",IF('ชื่อ-คะแนน'!BZ$4="A","0","0")))+IF('ชื่อ-คะแนน'!CA$4="K",'ชื่อ-คะแนน'!CA32,IF('ชื่อ-คะแนน'!CA$4="P","0",IF('ชื่อ-คะแนน'!CA$4="A","0","0")))+IF('ชื่อ-คะแนน'!CB$4="K",'ชื่อ-คะแนน'!CB32,IF('ชื่อ-คะแนน'!CB$4="P","0",IF('ชื่อ-คะแนน'!CB$4="A","0","0"))))</f>
        <v/>
      </c>
      <c r="Y34" s="1052" t="str">
        <f>IF('ชื่อ-คะแนน'!C32="","",IF('ชื่อ-คะแนน'!BU$4="P",'ชื่อ-คะแนน'!BU32,IF('ชื่อ-คะแนน'!BU$4="K","0",IF('ชื่อ-คะแนน'!BU$4="A","0","0")))+IF('ชื่อ-คะแนน'!BV$4="P",'ชื่อ-คะแนน'!BV32,IF('ชื่อ-คะแนน'!BV$4="K","0",IF('ชื่อ-คะแนน'!BV$4="A","0","0")))+IF('ชื่อ-คะแนน'!BW$4="P",'ชื่อ-คะแนน'!BW32,IF('ชื่อ-คะแนน'!BW$4="K","0",IF('ชื่อ-คะแนน'!BW$4="A","0","0")))+IF('ชื่อ-คะแนน'!BX$4="P",'ชื่อ-คะแนน'!BX32,IF('ชื่อ-คะแนน'!BX$4="K","0",IF('ชื่อ-คะแนน'!BX$4="A","0","0")))+IF('ชื่อ-คะแนน'!BY$4="P",'ชื่อ-คะแนน'!BY32,IF('ชื่อ-คะแนน'!BY$4="K","0",IF('ชื่อ-คะแนน'!BY$4="A","0","0")))+IF('ชื่อ-คะแนน'!BZ$4="P",'ชื่อ-คะแนน'!BZ32,IF('ชื่อ-คะแนน'!BZ$4="K","0",IF('ชื่อ-คะแนน'!BZ$4="A","0","0")))+IF('ชื่อ-คะแนน'!CA$4="P",'ชื่อ-คะแนน'!CA32,IF('ชื่อ-คะแนน'!CA$4="K","0",IF('ชื่อ-คะแนน'!CA$4="A","0","0")))+IF('ชื่อ-คะแนน'!CB$4="P",'ชื่อ-คะแนน'!CB32,IF('ชื่อ-คะแนน'!CB$4="K","0",IF('ชื่อ-คะแนน'!CB$4="A","0","0"))))</f>
        <v/>
      </c>
      <c r="Z34" s="1070" t="str">
        <f>IF('ชื่อ-คะแนน'!C32="","",IF('ชื่อ-คะแนน'!BU$4="A",'ชื่อ-คะแนน'!BU32,IF('ชื่อ-คะแนน'!BU$4="P","0",IF('ชื่อ-คะแนน'!BU$4="K","0","0")))+IF('ชื่อ-คะแนน'!BV$4="A",'ชื่อ-คะแนน'!BV32,IF('ชื่อ-คะแนน'!BV$4="P","0",IF('ชื่อ-คะแนน'!BV$4="K","0","0")))+IF('ชื่อ-คะแนน'!BW$4="A",'ชื่อ-คะแนน'!BW32,IF('ชื่อ-คะแนน'!BW$4="P","0",IF('ชื่อ-คะแนน'!BW$4="K","0","0")))+IF('ชื่อ-คะแนน'!BX$4="A",'ชื่อ-คะแนน'!BX32,IF('ชื่อ-คะแนน'!BX$4="P","0",IF('ชื่อ-คะแนน'!BX$4="K","0","0")))+IF('ชื่อ-คะแนน'!BY$4="A",'ชื่อ-คะแนน'!BY32,IF('ชื่อ-คะแนน'!BY$4="P","0",IF('ชื่อ-คะแนน'!BY$4="K","0","0")))+IF('ชื่อ-คะแนน'!BZ$4="A",'ชื่อ-คะแนน'!BZ32,IF('ชื่อ-คะแนน'!BZ$4="P","0",IF('ชื่อ-คะแนน'!BZ$4="K","0","0")))+IF('ชื่อ-คะแนน'!CA$4="A",'ชื่อ-คะแนน'!CA32,IF('ชื่อ-คะแนน'!CA$4="P","0",IF('ชื่อ-คะแนน'!CA$4="K","0","0")))+IF('ชื่อ-คะแนน'!CB$4="A",'ชื่อ-คะแนน'!CB32,IF('ชื่อ-คะแนน'!CB$4="P","0",IF('ชื่อ-คะแนน'!CB$4="K","0","0"))))</f>
        <v/>
      </c>
      <c r="AA34" s="1053">
        <f>IF('ชื่อ-คะแนน'!CF$4="K",'ชื่อ-คะแนน'!CF32,IF('ชื่อ-คะแนน'!CF$4="P","0",IF('ชื่อ-คะแนน'!CF$4="A","0","0")))+IF('ชื่อ-คะแนน'!CG$4="K",'ชื่อ-คะแนน'!CG32,IF('ชื่อ-คะแนน'!CG$4="P","0",IF('ชื่อ-คะแนน'!CG$4="A","0","0")))+IF('ชื่อ-คะแนน'!CH$4="K",'ชื่อ-คะแนน'!CH32,IF('ชื่อ-คะแนน'!CH$4="P","0",IF('ชื่อ-คะแนน'!CH$4="A","0","0")))</f>
        <v>0</v>
      </c>
      <c r="AB34" s="1054">
        <f>IF('ชื่อ-คะแนน'!CF$4="P",'ชื่อ-คะแนน'!CF32,IF('ชื่อ-คะแนน'!CF$4="K","0",IF('ชื่อ-คะแนน'!CF$4="A","0","0")))+IF('ชื่อ-คะแนน'!CG$4="P",'ชื่อ-คะแนน'!CG32,IF('ชื่อ-คะแนน'!CG$4="K","0",IF('ชื่อ-คะแนน'!CG$4="A","0","0")))+IF('ชื่อ-คะแนน'!CH$4="P",'ชื่อ-คะแนน'!CH32,IF('ชื่อ-คะแนน'!CH$4="K","0",IF('ชื่อ-คะแนน'!CH$4="A","0","0")))</f>
        <v>0</v>
      </c>
      <c r="AC34" s="1055">
        <f>IF('ชื่อ-คะแนน'!CF$4="A",'ชื่อ-คะแนน'!CF32,IF('ชื่อ-คะแนน'!CF$4="P","0",IF('ชื่อ-คะแนน'!CF$4="K","0","0")))+IF('ชื่อ-คะแนน'!CG$4="A",'ชื่อ-คะแนน'!CG32,IF('ชื่อ-คะแนน'!CG$4="P","0",IF('ชื่อ-คะแนน'!CG$4="K","0","0")))+IF('ชื่อ-คะแนน'!CH$4="A",'ชื่อ-คะแนน'!CH32,IF('ชื่อ-คะแนน'!CH$4="P","0",IF('ชื่อ-คะแนน'!CH$4="K","0","0")))</f>
        <v>0</v>
      </c>
      <c r="AD34" s="1071" t="str">
        <f>IF('ชื่อ-คะแนน'!C32="","",IF(E34="พัก","--",IF(E34="ออก","--",IF(E34="ย้าย","--",(F34+I34+L34+O34+R34+U34+X34+AA34)/2))))</f>
        <v/>
      </c>
      <c r="AE34" s="1056" t="str">
        <f>IF('ชื่อ-คะแนน'!C32="","",IF(E34="พัก","--",IF(E34="ออก","--",IF(E34="ย้าย","--",(G34+J34+M34+P34+S34+V34+Y34+AB34)/2))))</f>
        <v/>
      </c>
      <c r="AF34" s="1057" t="str">
        <f>IF('ชื่อ-คะแนน'!C32="","",IF(E34="พัก","--",IF(E34="ออก","--",IF(E34="ย้าย","--",(H34+K34+N34+Q34+T34+W34+Z34+AC34)/2))))</f>
        <v/>
      </c>
      <c r="AG34" s="305"/>
    </row>
    <row r="35" spans="1:33" s="5" customFormat="1" ht="18" customHeight="1" x14ac:dyDescent="0.5">
      <c r="A35" s="281"/>
      <c r="B35" s="246" t="str">
        <f>'ชื่อ-คะแนน'!A33</f>
        <v/>
      </c>
      <c r="C35" s="429">
        <f>'ชื่อ-คะแนน'!B33</f>
        <v>0</v>
      </c>
      <c r="D35" s="336" t="str">
        <f>'ชื่อ-คะแนน'!DB33</f>
        <v/>
      </c>
      <c r="E35" s="430" t="str">
        <f>'ชื่อ-คะแนน'!D33</f>
        <v/>
      </c>
      <c r="F35" s="431" t="str">
        <f>IF('ชื่อ-คะแนน'!C33="","",IF('ชื่อ-คะแนน'!H$4="K",'ชื่อ-คะแนน'!H33,IF('ชื่อ-คะแนน'!H$4="P","0",IF('ชื่อ-คะแนน'!H$4="A","0","0")))+IF('ชื่อ-คะแนน'!I$4="K",'ชื่อ-คะแนน'!I33,IF('ชื่อ-คะแนน'!I$4="P","0",IF('ชื่อ-คะแนน'!I$4="A","0","0")))+IF('ชื่อ-คะแนน'!J$4="K",'ชื่อ-คะแนน'!J33,IF('ชื่อ-คะแนน'!J$4="P","0",IF('ชื่อ-คะแนน'!J$4="A","0","0")))+IF('ชื่อ-คะแนน'!K$4="K",'ชื่อ-คะแนน'!K33,IF('ชื่อ-คะแนน'!K$4="P","0",IF('ชื่อ-คะแนน'!K$4="A","0","0")))+IF('ชื่อ-คะแนน'!L$4="K",'ชื่อ-คะแนน'!L33,IF('ชื่อ-คะแนน'!L$4="P","0",IF('ชื่อ-คะแนน'!L$4="A","0","0")))+IF('ชื่อ-คะแนน'!M$4="K",'ชื่อ-คะแนน'!M33,IF('ชื่อ-คะแนน'!M$4="P","0",IF('ชื่อ-คะแนน'!M$4="A","0","0")))+IF('ชื่อ-คะแนน'!N$4="K",'ชื่อ-คะแนน'!N33,IF('ชื่อ-คะแนน'!N$4="P","0",IF('ชื่อ-คะแนน'!N$4="A","0","0")))+IF('ชื่อ-คะแนน'!O$4="K",'ชื่อ-คะแนน'!O33,IF('ชื่อ-คะแนน'!O$4="P","0",IF('ชื่อ-คะแนน'!O$4="A","0","0")))+IF('ชื่อ-คะแนน'!P$4="K",'ชื่อ-คะแนน'!P33,IF('ชื่อ-คะแนน'!P$4="P","0",IF('ชื่อ-คะแนน'!P$4="A","0","0"))))</f>
        <v/>
      </c>
      <c r="G35" s="432" t="str">
        <f>IF('ชื่อ-คะแนน'!C33="","",IF('ชื่อ-คะแนน'!H$4="P",'ชื่อ-คะแนน'!H33,IF('ชื่อ-คะแนน'!H$4="K","0",IF('ชื่อ-คะแนน'!H$4="A","0","0")))+IF('ชื่อ-คะแนน'!I$4="P",'ชื่อ-คะแนน'!I33,IF('ชื่อ-คะแนน'!I$4="K","0",IF('ชื่อ-คะแนน'!I$4="A","0","0")))+IF('ชื่อ-คะแนน'!J$4="P",'ชื่อ-คะแนน'!J33,IF('ชื่อ-คะแนน'!J$4="K","0",IF('ชื่อ-คะแนน'!J$4="A","0","0")))+IF('ชื่อ-คะแนน'!K$4="P",'ชื่อ-คะแนน'!K33,IF('ชื่อ-คะแนน'!K$4="K","0",IF('ชื่อ-คะแนน'!K$4="A","0","0")))+IF('ชื่อ-คะแนน'!L$4="P",'ชื่อ-คะแนน'!L33,IF('ชื่อ-คะแนน'!L$4="K","0",IF('ชื่อ-คะแนน'!L$4="A","0","0")))+IF('ชื่อ-คะแนน'!M$4="P",'ชื่อ-คะแนน'!M33,IF('ชื่อ-คะแนน'!M$4="K","0",IF('ชื่อ-คะแนน'!M$4="A","0","0")))+IF('ชื่อ-คะแนน'!N$4="P",'ชื่อ-คะแนน'!N33,IF('ชื่อ-คะแนน'!N$4="K","0",IF('ชื่อ-คะแนน'!N$4="A","0","0")))+IF('ชื่อ-คะแนน'!O$4="P",'ชื่อ-คะแนน'!O33,IF('ชื่อ-คะแนน'!O$4="K","0",IF('ชื่อ-คะแนน'!O$4="A","0","0")))+IF('ชื่อ-คะแนน'!P$4="P",'ชื่อ-คะแนน'!P33,IF('ชื่อ-คะแนน'!P$4="K","0",IF('ชื่อ-คะแนน'!P$4="A","0","0"))))</f>
        <v/>
      </c>
      <c r="H35" s="433" t="str">
        <f>IF('ชื่อ-คะแนน'!C33="","",IF('ชื่อ-คะแนน'!H$4="A",'ชื่อ-คะแนน'!H33,IF('ชื่อ-คะแนน'!H$4="P","0",IF('ชื่อ-คะแนน'!H$4="K","0","0")))+IF('ชื่อ-คะแนน'!I$4="A",'ชื่อ-คะแนน'!I33,IF('ชื่อ-คะแนน'!I$4="P","0",IF('ชื่อ-คะแนน'!I$4="K","0","0")))+IF('ชื่อ-คะแนน'!J$4="A",'ชื่อ-คะแนน'!J33,IF('ชื่อ-คะแนน'!J$4="P","0",IF('ชื่อ-คะแนน'!J$4="K","0","0")))+IF('ชื่อ-คะแนน'!K$4="A",'ชื่อ-คะแนน'!K33,IF('ชื่อ-คะแนน'!K$4="P","0",IF('ชื่อ-คะแนน'!K$4="K","0","0")))+IF('ชื่อ-คะแนน'!L$4="A",'ชื่อ-คะแนน'!L33,IF('ชื่อ-คะแนน'!L$4="P","0",IF('ชื่อ-คะแนน'!L$4="K","0","0")))+IF('ชื่อ-คะแนน'!M$4="A",'ชื่อ-คะแนน'!M33,IF('ชื่อ-คะแนน'!M$4="P","0",IF('ชื่อ-คะแนน'!M$4="K","0","0")))+IF('ชื่อ-คะแนน'!N$4="A",'ชื่อ-คะแนน'!N33,IF('ชื่อ-คะแนน'!N$4="P","0",IF('ชื่อ-คะแนน'!N$4="K","0","0")))+IF('ชื่อ-คะแนน'!O$4="A",'ชื่อ-คะแนน'!O33,IF('ชื่อ-คะแนน'!O$4="P","0",IF('ชื่อ-คะแนน'!O$4="K","0","0")))+IF('ชื่อ-คะแนน'!P$4="A",'ชื่อ-คะแนน'!P33,IF('ชื่อ-คะแนน'!P$4="P","0",IF('ชื่อ-คะแนน'!P$4="K","0","0"))))</f>
        <v/>
      </c>
      <c r="I35" s="434" t="str">
        <f>IF('ชื่อ-คะแนน'!C33="","",IF('ชื่อ-คะแนน'!S$4="K",'ชื่อ-คะแนน'!S33,IF('ชื่อ-คะแนน'!S$4="P","0",IF('ชื่อ-คะแนน'!S$4="A","0","0")))+IF('ชื่อ-คะแนน'!T$4="K",'ชื่อ-คะแนน'!T33,IF('ชื่อ-คะแนน'!T$4="P","0",IF('ชื่อ-คะแนน'!T$4="A","0","0")))+IF('ชื่อ-คะแนน'!U$4="K",'ชื่อ-คะแนน'!U33,IF('ชื่อ-คะแนน'!U$4="P","0",IF('ชื่อ-คะแนน'!U$4="A","0","0")))+IF('ชื่อ-คะแนน'!V$4="K",'ชื่อ-คะแนน'!V33,IF('ชื่อ-คะแนน'!V$4="P","0",IF('ชื่อ-คะแนน'!V$4="A","0","0")))+IF('ชื่อ-คะแนน'!W$4="K",'ชื่อ-คะแนน'!W33,IF('ชื่อ-คะแนน'!W$4="P","0",IF('ชื่อ-คะแนน'!W$4="A","0","0")))+IF('ชื่อ-คะแนน'!X$4="K",'ชื่อ-คะแนน'!X33,IF('ชื่อ-คะแนน'!X$4="P","0",IF('ชื่อ-คะแนน'!X$4="A","0","0"))))</f>
        <v/>
      </c>
      <c r="J35" s="435" t="str">
        <f>IF('ชื่อ-คะแนน'!C33="","",IF('ชื่อ-คะแนน'!S$4="P",'ชื่อ-คะแนน'!S33,IF('ชื่อ-คะแนน'!S$4="K","0",IF('ชื่อ-คะแนน'!S$4="A","0","0")))+IF('ชื่อ-คะแนน'!T$4="P",'ชื่อ-คะแนน'!T33,IF('ชื่อ-คะแนน'!T$4="K","0",IF('ชื่อ-คะแนน'!T$4="A","0","0")))+IF('ชื่อ-คะแนน'!U$4="P",'ชื่อ-คะแนน'!U33,IF('ชื่อ-คะแนน'!U$4="K","0",IF('ชื่อ-คะแนน'!U$4="A","0","0")))+IF('ชื่อ-คะแนน'!V$4="P",'ชื่อ-คะแนน'!V33,IF('ชื่อ-คะแนน'!V$4="K","0",IF('ชื่อ-คะแนน'!V$4="A","0","0")))+IF('ชื่อ-คะแนน'!W$4="P",'ชื่อ-คะแนน'!W33,IF('ชื่อ-คะแนน'!W$4="K","0",IF('ชื่อ-คะแนน'!W$4="A","0","0")))+IF('ชื่อ-คะแนน'!X$4="P",'ชื่อ-คะแนน'!X33,IF('ชื่อ-คะแนน'!X$4="K","0",IF('ชื่อ-คะแนน'!X$4="A","0","0"))))</f>
        <v/>
      </c>
      <c r="K35" s="436" t="str">
        <f>IF('ชื่อ-คะแนน'!C33="","",IF('ชื่อ-คะแนน'!S$4="A",'ชื่อ-คะแนน'!S33,IF('ชื่อ-คะแนน'!S$4="P","0",IF('ชื่อ-คะแนน'!S$4="K","0","0")))+IF('ชื่อ-คะแนน'!T$4="A",'ชื่อ-คะแนน'!T33,IF('ชื่อ-คะแนน'!T$4="P","0",IF('ชื่อ-คะแนน'!T$4="K","0","0")))+IF('ชื่อ-คะแนน'!U$4="A",'ชื่อ-คะแนน'!U33,IF('ชื่อ-คะแนน'!U$4="P","0",IF('ชื่อ-คะแนน'!U$4="K","0","0")))+IF('ชื่อ-คะแนน'!V$4="A",'ชื่อ-คะแนน'!V33,IF('ชื่อ-คะแนน'!V$4="P","0",IF('ชื่อ-คะแนน'!V$4="K","0","0")))+IF('ชื่อ-คะแนน'!W$4="A",'ชื่อ-คะแนน'!W33,IF('ชื่อ-คะแนน'!W$4="P","0",IF('ชื่อ-คะแนน'!W$4="K","0","0")))+IF('ชื่อ-คะแนน'!X$4="A",'ชื่อ-คะแนน'!X33,IF('ชื่อ-คะแนน'!X$4="P","0",IF('ชื่อ-คะแนน'!X$4="K","0","0"))))</f>
        <v/>
      </c>
      <c r="L35" s="431" t="str">
        <f>IF('ชื่อ-คะแนน'!C33="","",IF('ชื่อ-คะแนน'!AC$4="K",'ชื่อ-คะแนน'!AC33,IF('ชื่อ-คะแนน'!AC$4="P","0",IF('ชื่อ-คะแนน'!AC$4="A","0","0")))+IF('ชื่อ-คะแนน'!AD$4="K",'ชื่อ-คะแนน'!AD33,IF('ชื่อ-คะแนน'!AD$4="P","0",IF('ชื่อ-คะแนน'!AD$4="A","0","0")))+IF('ชื่อ-คะแนน'!AE$4="K",'ชื่อ-คะแนน'!AE33,IF('ชื่อ-คะแนน'!AE$4="P","0",IF('ชื่อ-คะแนน'!AE$4="A","0","0")))+IF('ชื่อ-คะแนน'!AF$4="K",'ชื่อ-คะแนน'!AF33,IF('ชื่อ-คะแนน'!AF$4="P","0",IF('ชื่อ-คะแนน'!AF$4="A","0","0")))+IF('ชื่อ-คะแนน'!AG$4="K",'ชื่อ-คะแนน'!AG33,IF('ชื่อ-คะแนน'!AG$4="P","0",IF('ชื่อ-คะแนน'!AG$4="A","0","0")))+IF('ชื่อ-คะแนน'!AH$4="K",'ชื่อ-คะแนน'!AH33,IF('ชื่อ-คะแนน'!AH$4="P","0",IF('ชื่อ-คะแนน'!AH$4="A","0","0")))+IF('ชื่อ-คะแนน'!AI$4="K",'ชื่อ-คะแนน'!AI33,IF('ชื่อ-คะแนน'!AI$4="P","0",IF('ชื่อ-คะแนน'!AI$4="A","0","0")))+IF('ชื่อ-คะแนน'!AJ$4="K",'ชื่อ-คะแนน'!AJ33,IF('ชื่อ-คะแนน'!AJ$4="P","0",IF('ชื่อ-คะแนน'!AJ$4="A","0","0")))+IF('ชื่อ-คะแนน'!AK$4="K",'ชื่อ-คะแนน'!AK33,IF('ชื่อ-คะแนน'!AK$4="P","0",IF('ชื่อ-คะแนน'!AK$4="A","0","0"))))</f>
        <v/>
      </c>
      <c r="M35" s="432" t="str">
        <f>IF('ชื่อ-คะแนน'!C33="","",IF('ชื่อ-คะแนน'!AC$4="P",'ชื่อ-คะแนน'!AC33,IF('ชื่อ-คะแนน'!AC$4="K","0",IF('ชื่อ-คะแนน'!AC$4="A","0","0")))+IF('ชื่อ-คะแนน'!AD$4="P",'ชื่อ-คะแนน'!AD33,IF('ชื่อ-คะแนน'!AD$4="K","0",IF('ชื่อ-คะแนน'!AD$4="A","0","0")))+IF('ชื่อ-คะแนน'!AE$4="P",'ชื่อ-คะแนน'!AE33,IF('ชื่อ-คะแนน'!AE$4="K","0",IF('ชื่อ-คะแนน'!AE$4="A","0","0")))+IF('ชื่อ-คะแนน'!AF$4="P",'ชื่อ-คะแนน'!AF33,IF('ชื่อ-คะแนน'!AF$4="K","0",IF('ชื่อ-คะแนน'!AF$4="A","0","0")))+IF('ชื่อ-คะแนน'!AG$4="P",'ชื่อ-คะแนน'!AG33,IF('ชื่อ-คะแนน'!AG$4="K","0",IF('ชื่อ-คะแนน'!AG$4="A","0","0")))+IF('ชื่อ-คะแนน'!AH$4="P",'ชื่อ-คะแนน'!AH33,IF('ชื่อ-คะแนน'!AH$4="K","0",IF('ชื่อ-คะแนน'!AH$4="A","0","0")))+IF('ชื่อ-คะแนน'!AI$4="P",'ชื่อ-คะแนน'!AI33,IF('ชื่อ-คะแนน'!AI$4="K","0",IF('ชื่อ-คะแนน'!AI$4="A","0","0")))+IF('ชื่อ-คะแนน'!AJ$4="P",'ชื่อ-คะแนน'!AJ33,IF('ชื่อ-คะแนน'!AJ$4="K","0",IF('ชื่อ-คะแนน'!AJ$4="A","0","0")))+IF('ชื่อ-คะแนน'!AK$4="P",'ชื่อ-คะแนน'!AK33,IF('ชื่อ-คะแนน'!AK$4="K","0",IF('ชื่อ-คะแนน'!AK$4="A","0","0"))))</f>
        <v/>
      </c>
      <c r="N35" s="433" t="str">
        <f>IF('ชื่อ-คะแนน'!C33="","",IF('ชื่อ-คะแนน'!AC$4="A",'ชื่อ-คะแนน'!AC33,IF('ชื่อ-คะแนน'!AC$4="P","0",IF('ชื่อ-คะแนน'!AC$4="K","0","0")))+IF('ชื่อ-คะแนน'!AD$4="A",'ชื่อ-คะแนน'!AD33,IF('ชื่อ-คะแนน'!AD$4="P","0",IF('ชื่อ-คะแนน'!AD$4="K","0","0")))+IF('ชื่อ-คะแนน'!AE$4="A",'ชื่อ-คะแนน'!AE33,IF('ชื่อ-คะแนน'!AE$4="P","0",IF('ชื่อ-คะแนน'!AE$4="K","0","0")))+IF('ชื่อ-คะแนน'!AF$4="A",'ชื่อ-คะแนน'!AF33,IF('ชื่อ-คะแนน'!AF$4="P","0",IF('ชื่อ-คะแนน'!AF$4="K","0","0")))+IF('ชื่อ-คะแนน'!AG$4="A",'ชื่อ-คะแนน'!AG33,IF('ชื่อ-คะแนน'!AG$4="P","0",IF('ชื่อ-คะแนน'!AG$4="K","0","0")))+IF('ชื่อ-คะแนน'!AH$4="A",'ชื่อ-คะแนน'!AH33,IF('ชื่อ-คะแนน'!AH$4="P","0",IF('ชื่อ-คะแนน'!AH$4="K","0","0")))+IF('ชื่อ-คะแนน'!AI$4="A",'ชื่อ-คะแนน'!AI33,IF('ชื่อ-คะแนน'!AI$4="P","0",IF('ชื่อ-คะแนน'!AI$4="K","0","0")))+IF('ชื่อ-คะแนน'!AJ$4="A",'ชื่อ-คะแนน'!AJ33,IF('ชื่อ-คะแนน'!AJ$4="P","0",IF('ชื่อ-คะแนน'!AJ$4="K","0","0")))+IF('ชื่อ-คะแนน'!AK$4="A",'ชื่อ-คะแนน'!AK33,IF('ชื่อ-คะแนน'!AK$4="P","0",IF('ชื่อ-คะแนน'!AK$4="K","0","0"))))</f>
        <v/>
      </c>
      <c r="O35" s="434" t="str">
        <f>IF('ชื่อ-คะแนน'!C33="","",IF('ชื่อ-คะแนน'!AN$4="K",'ชื่อ-คะแนน'!AN33,IF('ชื่อ-คะแนน'!AN$4="P","0",IF('ชื่อ-คะแนน'!AN$4="A","0","0")))+IF('ชื่อ-คะแนน'!AO$4="K",'ชื่อ-คะแนน'!AO33,IF('ชื่อ-คะแนน'!AO$4="P","0",IF('ชื่อ-คะแนน'!AO$4="A","0","0")))+IF('ชื่อ-คะแนน'!AP$4="K",'ชื่อ-คะแนน'!AP33,IF('ชื่อ-คะแนน'!AP$4="P","0",IF('ชื่อ-คะแนน'!AP$4="A","0","0")))+IF('ชื่อ-คะแนน'!AQ$4="K",'ชื่อ-คะแนน'!AQ33,IF('ชื่อ-คะแนน'!AQ$4="P","0",IF('ชื่อ-คะแนน'!AQ$4="A","0","0")))+IF('ชื่อ-คะแนน'!AR$4="K",'ชื่อ-คะแนน'!AR33,IF('ชื่อ-คะแนน'!AR$4="P","0",IF('ชื่อ-คะแนน'!AR$4="A","0","0")))+IF('ชื่อ-คะแนน'!AS$4="K",'ชื่อ-คะแนน'!AS33,IF('ชื่อ-คะแนน'!AS$4="P","0",IF('ชื่อ-คะแนน'!AS$4="A","0","0"))))</f>
        <v/>
      </c>
      <c r="P35" s="435" t="str">
        <f>IF('ชื่อ-คะแนน'!C33="","",IF('ชื่อ-คะแนน'!AN$4="P",'ชื่อ-คะแนน'!AN33,IF('ชื่อ-คะแนน'!AN$4="K","0",IF('ชื่อ-คะแนน'!AN$4="A","0","0")))+IF('ชื่อ-คะแนน'!AO$4="P",'ชื่อ-คะแนน'!AO33,IF('ชื่อ-คะแนน'!AO$4="K","0",IF('ชื่อ-คะแนน'!AO$4="A","0","0")))+IF('ชื่อ-คะแนน'!AP$4="P",'ชื่อ-คะแนน'!AP33,IF('ชื่อ-คะแนน'!AP$4="K","0",IF('ชื่อ-คะแนน'!AP$4="A","0","0")))+IF('ชื่อ-คะแนน'!AQ$4="P",'ชื่อ-คะแนน'!AQ33,IF('ชื่อ-คะแนน'!AQ$4="K","0",IF('ชื่อ-คะแนน'!AQ$4="A","0","0")))+IF('ชื่อ-คะแนน'!AR$4="P",'ชื่อ-คะแนน'!AR33,IF('ชื่อ-คะแนน'!AR$4="K","0",IF('ชื่อ-คะแนน'!AR$4="A","0","0")))+IF('ชื่อ-คะแนน'!AS$4="P",'ชื่อ-คะแนน'!AS33,IF('ชื่อ-คะแนน'!AS$4="K","0",IF('ชื่อ-คะแนน'!AS$4="A","0","0"))))</f>
        <v/>
      </c>
      <c r="Q35" s="436" t="str">
        <f>IF('ชื่อ-คะแนน'!C33="","",IF('ชื่อ-คะแนน'!AN$4="A",'ชื่อ-คะแนน'!AN33,IF('ชื่อ-คะแนน'!AN$4="P","0",IF('ชื่อ-คะแนน'!AN$4="K","0","0")))+IF('ชื่อ-คะแนน'!AO$4="A",'ชื่อ-คะแนน'!AO33,IF('ชื่อ-คะแนน'!AO$4="P","0",IF('ชื่อ-คะแนน'!AO$4="K","0","0")))+IF('ชื่อ-คะแนน'!AP$4="A",'ชื่อ-คะแนน'!AP33,IF('ชื่อ-คะแนน'!AP$4="P","0",IF('ชื่อ-คะแนน'!AP$4="K","0","0")))+IF('ชื่อ-คะแนน'!AQ$4="A",'ชื่อ-คะแนน'!AQ33,IF('ชื่อ-คะแนน'!AQ$4="P","0",IF('ชื่อ-คะแนน'!AQ$4="K","0","0")))+IF('ชื่อ-คะแนน'!AR$4="A",'ชื่อ-คะแนน'!AR33,IF('ชื่อ-คะแนน'!AR$4="P","0",IF('ชื่อ-คะแนน'!AR$4="K","0","0")))+IF('ชื่อ-คะแนน'!AS$4="A",'ชื่อ-คะแนน'!AS33,IF('ชื่อ-คะแนน'!AS$4="P","0",IF('ชื่อ-คะแนน'!AS$4="K","0","0"))))</f>
        <v/>
      </c>
      <c r="R35" s="1051" t="str">
        <f>IF('ชื่อ-คะแนน'!C33="","",IF('ชื่อ-คะแนน'!BA$4="K",'ชื่อ-คะแนน'!BA33,IF('ชื่อ-คะแนน'!BA$4="P","0",IF('ชื่อ-คะแนน'!BA$4="A","0","0")))+IF('ชื่อ-คะแนน'!BB$4="K",'ชื่อ-คะแนน'!BB33,IF('ชื่อ-คะแนน'!BB$4="P","0",IF('ชื่อ-คะแนน'!BB$4="A","0","0")))+IF('ชื่อ-คะแนน'!BC$4="K",'ชื่อ-คะแนน'!BC33,IF('ชื่อ-คะแนน'!BC$4="P","0",IF('ชื่อ-คะแนน'!BC$4="A","0","0")))+IF('ชื่อ-คะแนน'!BD$4="K",'ชื่อ-คะแนน'!BD33,IF('ชื่อ-คะแนน'!BD$4="P","0",IF('ชื่อ-คะแนน'!BD$4="A","0","0")))+IF('ชื่อ-คะแนน'!BE$4="K",'ชื่อ-คะแนน'!BE33,IF('ชื่อ-คะแนน'!BE$4="P","0",IF('ชื่อ-คะแนน'!BE$4="A","0","0")))+IF('ชื่อ-คะแนน'!BF$4="K",'ชื่อ-คะแนน'!BF33,IF('ชื่อ-คะแนน'!BF$4="P","0",IF('ชื่อ-คะแนน'!BF$4="A","0","0")))+IF('ชื่อ-คะแนน'!BG$4="K",'ชื่อ-คะแนน'!BG33,IF('ชื่อ-คะแนน'!BG$4="P","0",IF('ชื่อ-คะแนน'!BG$4="A","0","0")))+IF('ชื่อ-คะแนน'!BH$4="K",'ชื่อ-คะแนน'!BH33,IF('ชื่อ-คะแนน'!BH$4="P","0",IF('ชื่อ-คะแนน'!BH$4="A","0","0"))))</f>
        <v/>
      </c>
      <c r="S35" s="1052" t="str">
        <f>IF('ชื่อ-คะแนน'!C33="","",IF('ชื่อ-คะแนน'!BA$4="P",'ชื่อ-คะแนน'!BA33,IF('ชื่อ-คะแนน'!BA$4="K","0",IF('ชื่อ-คะแนน'!BA$4="A","0","0")))+IF('ชื่อ-คะแนน'!BB$4="P",'ชื่อ-คะแนน'!BB33,IF('ชื่อ-คะแนน'!BB$4="K","0",IF('ชื่อ-คะแนน'!BB$4="A","0","0")))+IF('ชื่อ-คะแนน'!BC$4="P",'ชื่อ-คะแนน'!BC33,IF('ชื่อ-คะแนน'!BC$4="K","0",IF('ชื่อ-คะแนน'!BC$4="A","0","0")))+IF('ชื่อ-คะแนน'!BD$4="P",'ชื่อ-คะแนน'!BD33,IF('ชื่อ-คะแนน'!BD$4="K","0",IF('ชื่อ-คะแนน'!BD$4="A","0","0")))+IF('ชื่อ-คะแนน'!BE$4="P",'ชื่อ-คะแนน'!BE33,IF('ชื่อ-คะแนน'!BE$4="K","0",IF('ชื่อ-คะแนน'!BE$4="A","0","0")))+IF('ชื่อ-คะแนน'!BF$4="P",'ชื่อ-คะแนน'!BF33,IF('ชื่อ-คะแนน'!BF$4="K","0",IF('ชื่อ-คะแนน'!BF$4="A","0","0")))+IF('ชื่อ-คะแนน'!BG$4="P",'ชื่อ-คะแนน'!BG33,IF('ชื่อ-คะแนน'!BG$4="K","0",IF('ชื่อ-คะแนน'!BG$4="A","0","0")))+IF('ชื่อ-คะแนน'!BH$4="P",'ชื่อ-คะแนน'!BH33,IF('ชื่อ-คะแนน'!BH$4="K","0",IF('ชื่อ-คะแนน'!BH$4="A","0","0"))))</f>
        <v/>
      </c>
      <c r="T35" s="1070" t="str">
        <f>IF('ชื่อ-คะแนน'!C33="","",IF('ชื่อ-คะแนน'!BA$4="A",'ชื่อ-คะแนน'!BA33,IF('ชื่อ-คะแนน'!BA$4="P","0",IF('ชื่อ-คะแนน'!BA$4="K","0","0")))+IF('ชื่อ-คะแนน'!BB$4="A",'ชื่อ-คะแนน'!BB33,IF('ชื่อ-คะแนน'!BB$4="P","0",IF('ชื่อ-คะแนน'!BB$4="K","0","0")))+IF('ชื่อ-คะแนน'!BC$4="A",'ชื่อ-คะแนน'!BC33,IF('ชื่อ-คะแนน'!BC$4="P","0",IF('ชื่อ-คะแนน'!BC$4="K","0","0")))+IF('ชื่อ-คะแนน'!BD$4="A",'ชื่อ-คะแนน'!BD33,IF('ชื่อ-คะแนน'!BD$4="P","0",IF('ชื่อ-คะแนน'!BD$4="K","0","0")))+IF('ชื่อ-คะแนน'!BE$4="A",'ชื่อ-คะแนน'!BE33,IF('ชื่อ-คะแนน'!BE$4="P","0",IF('ชื่อ-คะแนน'!BE$4="K","0","0")))+IF('ชื่อ-คะแนน'!BF$4="A",'ชื่อ-คะแนน'!BF33,IF('ชื่อ-คะแนน'!BF$4="P","0",IF('ชื่อ-คะแนน'!BF$4="K","0","0")))+IF('ชื่อ-คะแนน'!BG$4="A",'ชื่อ-คะแนน'!BG33,IF('ชื่อ-คะแนน'!BG$4="P","0",IF('ชื่อ-คะแนน'!BG$4="K","0","0")))+IF('ชื่อ-คะแนน'!BH$4="A",'ชื่อ-คะแนน'!BH33,IF('ชื่อ-คะแนน'!BH$4="P","0",IF('ชื่อ-คะแนน'!BH$4="K","0","0"))))</f>
        <v/>
      </c>
      <c r="U35" s="1053" t="str">
        <f>IF('ชื่อ-คะแนน'!C33="","",IF('ชื่อ-คะแนน'!BK$4="K",'ชื่อ-คะแนน'!BK33,IF('ชื่อ-คะแนน'!BK$4="P","0",IF('ชื่อ-คะแนน'!BK$4="A","0","0")))+IF('ชื่อ-คะแนน'!BL$4="K",'ชื่อ-คะแนน'!BL33,IF('ชื่อ-คะแนน'!BL$4="P","0",IF('ชื่อ-คะแนน'!BL$4="A","0","0")))+IF('ชื่อ-คะแนน'!BM$4="K",'ชื่อ-คะแนน'!BM33,IF('ชื่อ-คะแนน'!BM$4="P","0",IF('ชื่อ-คะแนน'!BM$4="A","0","0")))+IF('ชื่อ-คะแนน'!BN$4="K",'ชื่อ-คะแนน'!BN33,IF('ชื่อ-คะแนน'!BN$4="P","0",IF('ชื่อ-คะแนน'!BN$4="A","0","0")))+IF('ชื่อ-คะแนน'!BO$4="K",'ชื่อ-คะแนน'!BO33,IF('ชื่อ-คะแนน'!BO$4="P","0",IF('ชื่อ-คะแนน'!BO$4="A","0","0")))+IF('ชื่อ-คะแนน'!BP$4="K",'ชื่อ-คะแนน'!BP33,IF('ชื่อ-คะแนน'!BP$4="P","0",IF('ชื่อ-คะแนน'!BP$4="A","0","0"))))</f>
        <v/>
      </c>
      <c r="V35" s="1054" t="str">
        <f>IF('ชื่อ-คะแนน'!C33="","",IF('ชื่อ-คะแนน'!BK$4="P",'ชื่อ-คะแนน'!BK33,IF('ชื่อ-คะแนน'!BK$4="K","0",IF('ชื่อ-คะแนน'!BK$4="A","0","0")))+IF('ชื่อ-คะแนน'!BL$4="P",'ชื่อ-คะแนน'!BL33,IF('ชื่อ-คะแนน'!BL$4="K","0",IF('ชื่อ-คะแนน'!BL$4="A","0","0")))+IF('ชื่อ-คะแนน'!BM$4="P",'ชื่อ-คะแนน'!BM33,IF('ชื่อ-คะแนน'!BM$4="K","0",IF('ชื่อ-คะแนน'!BM$4="A","0","0")))+IF('ชื่อ-คะแนน'!BN$4="P",'ชื่อ-คะแนน'!BN33,IF('ชื่อ-คะแนน'!BN$4="K","0",IF('ชื่อ-คะแนน'!BN$4="A","0","0")))+IF('ชื่อ-คะแนน'!BO$4="P",'ชื่อ-คะแนน'!BO33,IF('ชื่อ-คะแนน'!BO$4="K","0",IF('ชื่อ-คะแนน'!BO$4="A","0","0")))+IF('ชื่อ-คะแนน'!BP$4="P",'ชื่อ-คะแนน'!BP33,IF('ชื่อ-คะแนน'!BP$4="K","0",IF('ชื่อ-คะแนน'!BP$4="A","0","0"))))</f>
        <v/>
      </c>
      <c r="W35" s="1055" t="str">
        <f>IF('ชื่อ-คะแนน'!C33="","",IF('ชื่อ-คะแนน'!BK$4="A",'ชื่อ-คะแนน'!BK33,IF('ชื่อ-คะแนน'!BK$4="P","0",IF('ชื่อ-คะแนน'!BK$4="K","0","0")))+IF('ชื่อ-คะแนน'!BL$4="A",'ชื่อ-คะแนน'!BL33,IF('ชื่อ-คะแนน'!BL$4="P","0",IF('ชื่อ-คะแนน'!BL$4="K","0","0")))+IF('ชื่อ-คะแนน'!BM$4="A",'ชื่อ-คะแนน'!BM33,IF('ชื่อ-คะแนน'!BM$4="P","0",IF('ชื่อ-คะแนน'!BM$4="K","0","0")))+IF('ชื่อ-คะแนน'!BN$4="A",'ชื่อ-คะแนน'!BN33,IF('ชื่อ-คะแนน'!BN$4="P","0",IF('ชื่อ-คะแนน'!BN$4="K","0","0")))+IF('ชื่อ-คะแนน'!BO$4="A",'ชื่อ-คะแนน'!BO33,IF('ชื่อ-คะแนน'!BO$4="P","0",IF('ชื่อ-คะแนน'!BO$4="K","0","0")))+IF('ชื่อ-คะแนน'!BP$4="A",'ชื่อ-คะแนน'!BP33,IF('ชื่อ-คะแนน'!BP$4="P","0",IF('ชื่อ-คะแนน'!BP$4="K","0","0"))))</f>
        <v/>
      </c>
      <c r="X35" s="1051" t="str">
        <f>IF('ชื่อ-คะแนน'!C33="","",IF('ชื่อ-คะแนน'!BU$4="K",'ชื่อ-คะแนน'!BU33,IF('ชื่อ-คะแนน'!BU$4="P","0",IF('ชื่อ-คะแนน'!BU$4="A","0","0")))+IF('ชื่อ-คะแนน'!BV$4="K",'ชื่อ-คะแนน'!BV33,IF('ชื่อ-คะแนน'!BV$4="P","0",IF('ชื่อ-คะแนน'!BV$4="A","0","0")))+IF('ชื่อ-คะแนน'!BW$4="K",'ชื่อ-คะแนน'!BW33,IF('ชื่อ-คะแนน'!BW$4="P","0",IF('ชื่อ-คะแนน'!BW$4="A","0","0")))+IF('ชื่อ-คะแนน'!BX$4="K",'ชื่อ-คะแนน'!BX33,IF('ชื่อ-คะแนน'!BX$4="P","0",IF('ชื่อ-คะแนน'!BX$4="A","0","0")))+IF('ชื่อ-คะแนน'!BY$4="K",'ชื่อ-คะแนน'!BY33,IF('ชื่อ-คะแนน'!BY$4="P","0",IF('ชื่อ-คะแนน'!BY$4="A","0","0")))+IF('ชื่อ-คะแนน'!BZ$4="K",'ชื่อ-คะแนน'!BZ33,IF('ชื่อ-คะแนน'!BZ$4="P","0",IF('ชื่อ-คะแนน'!BZ$4="A","0","0")))+IF('ชื่อ-คะแนน'!CA$4="K",'ชื่อ-คะแนน'!CA33,IF('ชื่อ-คะแนน'!CA$4="P","0",IF('ชื่อ-คะแนน'!CA$4="A","0","0")))+IF('ชื่อ-คะแนน'!CB$4="K",'ชื่อ-คะแนน'!CB33,IF('ชื่อ-คะแนน'!CB$4="P","0",IF('ชื่อ-คะแนน'!CB$4="A","0","0"))))</f>
        <v/>
      </c>
      <c r="Y35" s="1052" t="str">
        <f>IF('ชื่อ-คะแนน'!C33="","",IF('ชื่อ-คะแนน'!BU$4="P",'ชื่อ-คะแนน'!BU33,IF('ชื่อ-คะแนน'!BU$4="K","0",IF('ชื่อ-คะแนน'!BU$4="A","0","0")))+IF('ชื่อ-คะแนน'!BV$4="P",'ชื่อ-คะแนน'!BV33,IF('ชื่อ-คะแนน'!BV$4="K","0",IF('ชื่อ-คะแนน'!BV$4="A","0","0")))+IF('ชื่อ-คะแนน'!BW$4="P",'ชื่อ-คะแนน'!BW33,IF('ชื่อ-คะแนน'!BW$4="K","0",IF('ชื่อ-คะแนน'!BW$4="A","0","0")))+IF('ชื่อ-คะแนน'!BX$4="P",'ชื่อ-คะแนน'!BX33,IF('ชื่อ-คะแนน'!BX$4="K","0",IF('ชื่อ-คะแนน'!BX$4="A","0","0")))+IF('ชื่อ-คะแนน'!BY$4="P",'ชื่อ-คะแนน'!BY33,IF('ชื่อ-คะแนน'!BY$4="K","0",IF('ชื่อ-คะแนน'!BY$4="A","0","0")))+IF('ชื่อ-คะแนน'!BZ$4="P",'ชื่อ-คะแนน'!BZ33,IF('ชื่อ-คะแนน'!BZ$4="K","0",IF('ชื่อ-คะแนน'!BZ$4="A","0","0")))+IF('ชื่อ-คะแนน'!CA$4="P",'ชื่อ-คะแนน'!CA33,IF('ชื่อ-คะแนน'!CA$4="K","0",IF('ชื่อ-คะแนน'!CA$4="A","0","0")))+IF('ชื่อ-คะแนน'!CB$4="P",'ชื่อ-คะแนน'!CB33,IF('ชื่อ-คะแนน'!CB$4="K","0",IF('ชื่อ-คะแนน'!CB$4="A","0","0"))))</f>
        <v/>
      </c>
      <c r="Z35" s="1070" t="str">
        <f>IF('ชื่อ-คะแนน'!C33="","",IF('ชื่อ-คะแนน'!BU$4="A",'ชื่อ-คะแนน'!BU33,IF('ชื่อ-คะแนน'!BU$4="P","0",IF('ชื่อ-คะแนน'!BU$4="K","0","0")))+IF('ชื่อ-คะแนน'!BV$4="A",'ชื่อ-คะแนน'!BV33,IF('ชื่อ-คะแนน'!BV$4="P","0",IF('ชื่อ-คะแนน'!BV$4="K","0","0")))+IF('ชื่อ-คะแนน'!BW$4="A",'ชื่อ-คะแนน'!BW33,IF('ชื่อ-คะแนน'!BW$4="P","0",IF('ชื่อ-คะแนน'!BW$4="K","0","0")))+IF('ชื่อ-คะแนน'!BX$4="A",'ชื่อ-คะแนน'!BX33,IF('ชื่อ-คะแนน'!BX$4="P","0",IF('ชื่อ-คะแนน'!BX$4="K","0","0")))+IF('ชื่อ-คะแนน'!BY$4="A",'ชื่อ-คะแนน'!BY33,IF('ชื่อ-คะแนน'!BY$4="P","0",IF('ชื่อ-คะแนน'!BY$4="K","0","0")))+IF('ชื่อ-คะแนน'!BZ$4="A",'ชื่อ-คะแนน'!BZ33,IF('ชื่อ-คะแนน'!BZ$4="P","0",IF('ชื่อ-คะแนน'!BZ$4="K","0","0")))+IF('ชื่อ-คะแนน'!CA$4="A",'ชื่อ-คะแนน'!CA33,IF('ชื่อ-คะแนน'!CA$4="P","0",IF('ชื่อ-คะแนน'!CA$4="K","0","0")))+IF('ชื่อ-คะแนน'!CB$4="A",'ชื่อ-คะแนน'!CB33,IF('ชื่อ-คะแนน'!CB$4="P","0",IF('ชื่อ-คะแนน'!CB$4="K","0","0"))))</f>
        <v/>
      </c>
      <c r="AA35" s="1053">
        <f>IF('ชื่อ-คะแนน'!CF$4="K",'ชื่อ-คะแนน'!CF33,IF('ชื่อ-คะแนน'!CF$4="P","0",IF('ชื่อ-คะแนน'!CF$4="A","0","0")))+IF('ชื่อ-คะแนน'!CG$4="K",'ชื่อ-คะแนน'!CG33,IF('ชื่อ-คะแนน'!CG$4="P","0",IF('ชื่อ-คะแนน'!CG$4="A","0","0")))+IF('ชื่อ-คะแนน'!CH$4="K",'ชื่อ-คะแนน'!CH33,IF('ชื่อ-คะแนน'!CH$4="P","0",IF('ชื่อ-คะแนน'!CH$4="A","0","0")))</f>
        <v>0</v>
      </c>
      <c r="AB35" s="1054">
        <f>IF('ชื่อ-คะแนน'!CF$4="P",'ชื่อ-คะแนน'!CF33,IF('ชื่อ-คะแนน'!CF$4="K","0",IF('ชื่อ-คะแนน'!CF$4="A","0","0")))+IF('ชื่อ-คะแนน'!CG$4="P",'ชื่อ-คะแนน'!CG33,IF('ชื่อ-คะแนน'!CG$4="K","0",IF('ชื่อ-คะแนน'!CG$4="A","0","0")))+IF('ชื่อ-คะแนน'!CH$4="P",'ชื่อ-คะแนน'!CH33,IF('ชื่อ-คะแนน'!CH$4="K","0",IF('ชื่อ-คะแนน'!CH$4="A","0","0")))</f>
        <v>0</v>
      </c>
      <c r="AC35" s="1055">
        <f>IF('ชื่อ-คะแนน'!CF$4="A",'ชื่อ-คะแนน'!CF33,IF('ชื่อ-คะแนน'!CF$4="P","0",IF('ชื่อ-คะแนน'!CF$4="K","0","0")))+IF('ชื่อ-คะแนน'!CG$4="A",'ชื่อ-คะแนน'!CG33,IF('ชื่อ-คะแนน'!CG$4="P","0",IF('ชื่อ-คะแนน'!CG$4="K","0","0")))+IF('ชื่อ-คะแนน'!CH$4="A",'ชื่อ-คะแนน'!CH33,IF('ชื่อ-คะแนน'!CH$4="P","0",IF('ชื่อ-คะแนน'!CH$4="K","0","0")))</f>
        <v>0</v>
      </c>
      <c r="AD35" s="1071" t="str">
        <f>IF('ชื่อ-คะแนน'!C33="","",IF(E35="พัก","--",IF(E35="ออก","--",IF(E35="ย้าย","--",(F35+I35+L35+O35+R35+U35+X35+AA35)/2))))</f>
        <v/>
      </c>
      <c r="AE35" s="1056" t="str">
        <f>IF('ชื่อ-คะแนน'!C33="","",IF(E35="พัก","--",IF(E35="ออก","--",IF(E35="ย้าย","--",(G35+J35+M35+P35+S35+V35+Y35+AB35)/2))))</f>
        <v/>
      </c>
      <c r="AF35" s="1057" t="str">
        <f>IF('ชื่อ-คะแนน'!C33="","",IF(E35="พัก","--",IF(E35="ออก","--",IF(E35="ย้าย","--",(H35+K35+N35+Q35+T35+W35+Z35+AC35)/2))))</f>
        <v/>
      </c>
      <c r="AG35" s="305"/>
    </row>
    <row r="36" spans="1:33" s="5" customFormat="1" ht="18" customHeight="1" x14ac:dyDescent="0.5">
      <c r="A36" s="281"/>
      <c r="B36" s="246" t="str">
        <f>'ชื่อ-คะแนน'!A34</f>
        <v/>
      </c>
      <c r="C36" s="429">
        <f>'ชื่อ-คะแนน'!B34</f>
        <v>0</v>
      </c>
      <c r="D36" s="336" t="str">
        <f>'ชื่อ-คะแนน'!DB34</f>
        <v/>
      </c>
      <c r="E36" s="430" t="str">
        <f>'ชื่อ-คะแนน'!D34</f>
        <v/>
      </c>
      <c r="F36" s="431" t="str">
        <f>IF('ชื่อ-คะแนน'!C34="","",IF('ชื่อ-คะแนน'!H$4="K",'ชื่อ-คะแนน'!H34,IF('ชื่อ-คะแนน'!H$4="P","0",IF('ชื่อ-คะแนน'!H$4="A","0","0")))+IF('ชื่อ-คะแนน'!I$4="K",'ชื่อ-คะแนน'!I34,IF('ชื่อ-คะแนน'!I$4="P","0",IF('ชื่อ-คะแนน'!I$4="A","0","0")))+IF('ชื่อ-คะแนน'!J$4="K",'ชื่อ-คะแนน'!J34,IF('ชื่อ-คะแนน'!J$4="P","0",IF('ชื่อ-คะแนน'!J$4="A","0","0")))+IF('ชื่อ-คะแนน'!K$4="K",'ชื่อ-คะแนน'!K34,IF('ชื่อ-คะแนน'!K$4="P","0",IF('ชื่อ-คะแนน'!K$4="A","0","0")))+IF('ชื่อ-คะแนน'!L$4="K",'ชื่อ-คะแนน'!L34,IF('ชื่อ-คะแนน'!L$4="P","0",IF('ชื่อ-คะแนน'!L$4="A","0","0")))+IF('ชื่อ-คะแนน'!M$4="K",'ชื่อ-คะแนน'!M34,IF('ชื่อ-คะแนน'!M$4="P","0",IF('ชื่อ-คะแนน'!M$4="A","0","0")))+IF('ชื่อ-คะแนน'!N$4="K",'ชื่อ-คะแนน'!N34,IF('ชื่อ-คะแนน'!N$4="P","0",IF('ชื่อ-คะแนน'!N$4="A","0","0")))+IF('ชื่อ-คะแนน'!O$4="K",'ชื่อ-คะแนน'!O34,IF('ชื่อ-คะแนน'!O$4="P","0",IF('ชื่อ-คะแนน'!O$4="A","0","0")))+IF('ชื่อ-คะแนน'!P$4="K",'ชื่อ-คะแนน'!P34,IF('ชื่อ-คะแนน'!P$4="P","0",IF('ชื่อ-คะแนน'!P$4="A","0","0"))))</f>
        <v/>
      </c>
      <c r="G36" s="432" t="str">
        <f>IF('ชื่อ-คะแนน'!C34="","",IF('ชื่อ-คะแนน'!H$4="P",'ชื่อ-คะแนน'!H34,IF('ชื่อ-คะแนน'!H$4="K","0",IF('ชื่อ-คะแนน'!H$4="A","0","0")))+IF('ชื่อ-คะแนน'!I$4="P",'ชื่อ-คะแนน'!I34,IF('ชื่อ-คะแนน'!I$4="K","0",IF('ชื่อ-คะแนน'!I$4="A","0","0")))+IF('ชื่อ-คะแนน'!J$4="P",'ชื่อ-คะแนน'!J34,IF('ชื่อ-คะแนน'!J$4="K","0",IF('ชื่อ-คะแนน'!J$4="A","0","0")))+IF('ชื่อ-คะแนน'!K$4="P",'ชื่อ-คะแนน'!K34,IF('ชื่อ-คะแนน'!K$4="K","0",IF('ชื่อ-คะแนน'!K$4="A","0","0")))+IF('ชื่อ-คะแนน'!L$4="P",'ชื่อ-คะแนน'!L34,IF('ชื่อ-คะแนน'!L$4="K","0",IF('ชื่อ-คะแนน'!L$4="A","0","0")))+IF('ชื่อ-คะแนน'!M$4="P",'ชื่อ-คะแนน'!M34,IF('ชื่อ-คะแนน'!M$4="K","0",IF('ชื่อ-คะแนน'!M$4="A","0","0")))+IF('ชื่อ-คะแนน'!N$4="P",'ชื่อ-คะแนน'!N34,IF('ชื่อ-คะแนน'!N$4="K","0",IF('ชื่อ-คะแนน'!N$4="A","0","0")))+IF('ชื่อ-คะแนน'!O$4="P",'ชื่อ-คะแนน'!O34,IF('ชื่อ-คะแนน'!O$4="K","0",IF('ชื่อ-คะแนน'!O$4="A","0","0")))+IF('ชื่อ-คะแนน'!P$4="P",'ชื่อ-คะแนน'!P34,IF('ชื่อ-คะแนน'!P$4="K","0",IF('ชื่อ-คะแนน'!P$4="A","0","0"))))</f>
        <v/>
      </c>
      <c r="H36" s="433" t="str">
        <f>IF('ชื่อ-คะแนน'!C34="","",IF('ชื่อ-คะแนน'!H$4="A",'ชื่อ-คะแนน'!H34,IF('ชื่อ-คะแนน'!H$4="P","0",IF('ชื่อ-คะแนน'!H$4="K","0","0")))+IF('ชื่อ-คะแนน'!I$4="A",'ชื่อ-คะแนน'!I34,IF('ชื่อ-คะแนน'!I$4="P","0",IF('ชื่อ-คะแนน'!I$4="K","0","0")))+IF('ชื่อ-คะแนน'!J$4="A",'ชื่อ-คะแนน'!J34,IF('ชื่อ-คะแนน'!J$4="P","0",IF('ชื่อ-คะแนน'!J$4="K","0","0")))+IF('ชื่อ-คะแนน'!K$4="A",'ชื่อ-คะแนน'!K34,IF('ชื่อ-คะแนน'!K$4="P","0",IF('ชื่อ-คะแนน'!K$4="K","0","0")))+IF('ชื่อ-คะแนน'!L$4="A",'ชื่อ-คะแนน'!L34,IF('ชื่อ-คะแนน'!L$4="P","0",IF('ชื่อ-คะแนน'!L$4="K","0","0")))+IF('ชื่อ-คะแนน'!M$4="A",'ชื่อ-คะแนน'!M34,IF('ชื่อ-คะแนน'!M$4="P","0",IF('ชื่อ-คะแนน'!M$4="K","0","0")))+IF('ชื่อ-คะแนน'!N$4="A",'ชื่อ-คะแนน'!N34,IF('ชื่อ-คะแนน'!N$4="P","0",IF('ชื่อ-คะแนน'!N$4="K","0","0")))+IF('ชื่อ-คะแนน'!O$4="A",'ชื่อ-คะแนน'!O34,IF('ชื่อ-คะแนน'!O$4="P","0",IF('ชื่อ-คะแนน'!O$4="K","0","0")))+IF('ชื่อ-คะแนน'!P$4="A",'ชื่อ-คะแนน'!P34,IF('ชื่อ-คะแนน'!P$4="P","0",IF('ชื่อ-คะแนน'!P$4="K","0","0"))))</f>
        <v/>
      </c>
      <c r="I36" s="434" t="str">
        <f>IF('ชื่อ-คะแนน'!C34="","",IF('ชื่อ-คะแนน'!S$4="K",'ชื่อ-คะแนน'!S34,IF('ชื่อ-คะแนน'!S$4="P","0",IF('ชื่อ-คะแนน'!S$4="A","0","0")))+IF('ชื่อ-คะแนน'!T$4="K",'ชื่อ-คะแนน'!T34,IF('ชื่อ-คะแนน'!T$4="P","0",IF('ชื่อ-คะแนน'!T$4="A","0","0")))+IF('ชื่อ-คะแนน'!U$4="K",'ชื่อ-คะแนน'!U34,IF('ชื่อ-คะแนน'!U$4="P","0",IF('ชื่อ-คะแนน'!U$4="A","0","0")))+IF('ชื่อ-คะแนน'!V$4="K",'ชื่อ-คะแนน'!V34,IF('ชื่อ-คะแนน'!V$4="P","0",IF('ชื่อ-คะแนน'!V$4="A","0","0")))+IF('ชื่อ-คะแนน'!W$4="K",'ชื่อ-คะแนน'!W34,IF('ชื่อ-คะแนน'!W$4="P","0",IF('ชื่อ-คะแนน'!W$4="A","0","0")))+IF('ชื่อ-คะแนน'!X$4="K",'ชื่อ-คะแนน'!X34,IF('ชื่อ-คะแนน'!X$4="P","0",IF('ชื่อ-คะแนน'!X$4="A","0","0"))))</f>
        <v/>
      </c>
      <c r="J36" s="435" t="str">
        <f>IF('ชื่อ-คะแนน'!C34="","",IF('ชื่อ-คะแนน'!S$4="P",'ชื่อ-คะแนน'!S34,IF('ชื่อ-คะแนน'!S$4="K","0",IF('ชื่อ-คะแนน'!S$4="A","0","0")))+IF('ชื่อ-คะแนน'!T$4="P",'ชื่อ-คะแนน'!T34,IF('ชื่อ-คะแนน'!T$4="K","0",IF('ชื่อ-คะแนน'!T$4="A","0","0")))+IF('ชื่อ-คะแนน'!U$4="P",'ชื่อ-คะแนน'!U34,IF('ชื่อ-คะแนน'!U$4="K","0",IF('ชื่อ-คะแนน'!U$4="A","0","0")))+IF('ชื่อ-คะแนน'!V$4="P",'ชื่อ-คะแนน'!V34,IF('ชื่อ-คะแนน'!V$4="K","0",IF('ชื่อ-คะแนน'!V$4="A","0","0")))+IF('ชื่อ-คะแนน'!W$4="P",'ชื่อ-คะแนน'!W34,IF('ชื่อ-คะแนน'!W$4="K","0",IF('ชื่อ-คะแนน'!W$4="A","0","0")))+IF('ชื่อ-คะแนน'!X$4="P",'ชื่อ-คะแนน'!X34,IF('ชื่อ-คะแนน'!X$4="K","0",IF('ชื่อ-คะแนน'!X$4="A","0","0"))))</f>
        <v/>
      </c>
      <c r="K36" s="436" t="str">
        <f>IF('ชื่อ-คะแนน'!C34="","",IF('ชื่อ-คะแนน'!S$4="A",'ชื่อ-คะแนน'!S34,IF('ชื่อ-คะแนน'!S$4="P","0",IF('ชื่อ-คะแนน'!S$4="K","0","0")))+IF('ชื่อ-คะแนน'!T$4="A",'ชื่อ-คะแนน'!T34,IF('ชื่อ-คะแนน'!T$4="P","0",IF('ชื่อ-คะแนน'!T$4="K","0","0")))+IF('ชื่อ-คะแนน'!U$4="A",'ชื่อ-คะแนน'!U34,IF('ชื่อ-คะแนน'!U$4="P","0",IF('ชื่อ-คะแนน'!U$4="K","0","0")))+IF('ชื่อ-คะแนน'!V$4="A",'ชื่อ-คะแนน'!V34,IF('ชื่อ-คะแนน'!V$4="P","0",IF('ชื่อ-คะแนน'!V$4="K","0","0")))+IF('ชื่อ-คะแนน'!W$4="A",'ชื่อ-คะแนน'!W34,IF('ชื่อ-คะแนน'!W$4="P","0",IF('ชื่อ-คะแนน'!W$4="K","0","0")))+IF('ชื่อ-คะแนน'!X$4="A",'ชื่อ-คะแนน'!X34,IF('ชื่อ-คะแนน'!X$4="P","0",IF('ชื่อ-คะแนน'!X$4="K","0","0"))))</f>
        <v/>
      </c>
      <c r="L36" s="431" t="str">
        <f>IF('ชื่อ-คะแนน'!C34="","",IF('ชื่อ-คะแนน'!AC$4="K",'ชื่อ-คะแนน'!AC34,IF('ชื่อ-คะแนน'!AC$4="P","0",IF('ชื่อ-คะแนน'!AC$4="A","0","0")))+IF('ชื่อ-คะแนน'!AD$4="K",'ชื่อ-คะแนน'!AD34,IF('ชื่อ-คะแนน'!AD$4="P","0",IF('ชื่อ-คะแนน'!AD$4="A","0","0")))+IF('ชื่อ-คะแนน'!AE$4="K",'ชื่อ-คะแนน'!AE34,IF('ชื่อ-คะแนน'!AE$4="P","0",IF('ชื่อ-คะแนน'!AE$4="A","0","0")))+IF('ชื่อ-คะแนน'!AF$4="K",'ชื่อ-คะแนน'!AF34,IF('ชื่อ-คะแนน'!AF$4="P","0",IF('ชื่อ-คะแนน'!AF$4="A","0","0")))+IF('ชื่อ-คะแนน'!AG$4="K",'ชื่อ-คะแนน'!AG34,IF('ชื่อ-คะแนน'!AG$4="P","0",IF('ชื่อ-คะแนน'!AG$4="A","0","0")))+IF('ชื่อ-คะแนน'!AH$4="K",'ชื่อ-คะแนน'!AH34,IF('ชื่อ-คะแนน'!AH$4="P","0",IF('ชื่อ-คะแนน'!AH$4="A","0","0")))+IF('ชื่อ-คะแนน'!AI$4="K",'ชื่อ-คะแนน'!AI34,IF('ชื่อ-คะแนน'!AI$4="P","0",IF('ชื่อ-คะแนน'!AI$4="A","0","0")))+IF('ชื่อ-คะแนน'!AJ$4="K",'ชื่อ-คะแนน'!AJ34,IF('ชื่อ-คะแนน'!AJ$4="P","0",IF('ชื่อ-คะแนน'!AJ$4="A","0","0")))+IF('ชื่อ-คะแนน'!AK$4="K",'ชื่อ-คะแนน'!AK34,IF('ชื่อ-คะแนน'!AK$4="P","0",IF('ชื่อ-คะแนน'!AK$4="A","0","0"))))</f>
        <v/>
      </c>
      <c r="M36" s="432" t="str">
        <f>IF('ชื่อ-คะแนน'!C34="","",IF('ชื่อ-คะแนน'!AC$4="P",'ชื่อ-คะแนน'!AC34,IF('ชื่อ-คะแนน'!AC$4="K","0",IF('ชื่อ-คะแนน'!AC$4="A","0","0")))+IF('ชื่อ-คะแนน'!AD$4="P",'ชื่อ-คะแนน'!AD34,IF('ชื่อ-คะแนน'!AD$4="K","0",IF('ชื่อ-คะแนน'!AD$4="A","0","0")))+IF('ชื่อ-คะแนน'!AE$4="P",'ชื่อ-คะแนน'!AE34,IF('ชื่อ-คะแนน'!AE$4="K","0",IF('ชื่อ-คะแนน'!AE$4="A","0","0")))+IF('ชื่อ-คะแนน'!AF$4="P",'ชื่อ-คะแนน'!AF34,IF('ชื่อ-คะแนน'!AF$4="K","0",IF('ชื่อ-คะแนน'!AF$4="A","0","0")))+IF('ชื่อ-คะแนน'!AG$4="P",'ชื่อ-คะแนน'!AG34,IF('ชื่อ-คะแนน'!AG$4="K","0",IF('ชื่อ-คะแนน'!AG$4="A","0","0")))+IF('ชื่อ-คะแนน'!AH$4="P",'ชื่อ-คะแนน'!AH34,IF('ชื่อ-คะแนน'!AH$4="K","0",IF('ชื่อ-คะแนน'!AH$4="A","0","0")))+IF('ชื่อ-คะแนน'!AI$4="P",'ชื่อ-คะแนน'!AI34,IF('ชื่อ-คะแนน'!AI$4="K","0",IF('ชื่อ-คะแนน'!AI$4="A","0","0")))+IF('ชื่อ-คะแนน'!AJ$4="P",'ชื่อ-คะแนน'!AJ34,IF('ชื่อ-คะแนน'!AJ$4="K","0",IF('ชื่อ-คะแนน'!AJ$4="A","0","0")))+IF('ชื่อ-คะแนน'!AK$4="P",'ชื่อ-คะแนน'!AK34,IF('ชื่อ-คะแนน'!AK$4="K","0",IF('ชื่อ-คะแนน'!AK$4="A","0","0"))))</f>
        <v/>
      </c>
      <c r="N36" s="433" t="str">
        <f>IF('ชื่อ-คะแนน'!C34="","",IF('ชื่อ-คะแนน'!AC$4="A",'ชื่อ-คะแนน'!AC34,IF('ชื่อ-คะแนน'!AC$4="P","0",IF('ชื่อ-คะแนน'!AC$4="K","0","0")))+IF('ชื่อ-คะแนน'!AD$4="A",'ชื่อ-คะแนน'!AD34,IF('ชื่อ-คะแนน'!AD$4="P","0",IF('ชื่อ-คะแนน'!AD$4="K","0","0")))+IF('ชื่อ-คะแนน'!AE$4="A",'ชื่อ-คะแนน'!AE34,IF('ชื่อ-คะแนน'!AE$4="P","0",IF('ชื่อ-คะแนน'!AE$4="K","0","0")))+IF('ชื่อ-คะแนน'!AF$4="A",'ชื่อ-คะแนน'!AF34,IF('ชื่อ-คะแนน'!AF$4="P","0",IF('ชื่อ-คะแนน'!AF$4="K","0","0")))+IF('ชื่อ-คะแนน'!AG$4="A",'ชื่อ-คะแนน'!AG34,IF('ชื่อ-คะแนน'!AG$4="P","0",IF('ชื่อ-คะแนน'!AG$4="K","0","0")))+IF('ชื่อ-คะแนน'!AH$4="A",'ชื่อ-คะแนน'!AH34,IF('ชื่อ-คะแนน'!AH$4="P","0",IF('ชื่อ-คะแนน'!AH$4="K","0","0")))+IF('ชื่อ-คะแนน'!AI$4="A",'ชื่อ-คะแนน'!AI34,IF('ชื่อ-คะแนน'!AI$4="P","0",IF('ชื่อ-คะแนน'!AI$4="K","0","0")))+IF('ชื่อ-คะแนน'!AJ$4="A",'ชื่อ-คะแนน'!AJ34,IF('ชื่อ-คะแนน'!AJ$4="P","0",IF('ชื่อ-คะแนน'!AJ$4="K","0","0")))+IF('ชื่อ-คะแนน'!AK$4="A",'ชื่อ-คะแนน'!AK34,IF('ชื่อ-คะแนน'!AK$4="P","0",IF('ชื่อ-คะแนน'!AK$4="K","0","0"))))</f>
        <v/>
      </c>
      <c r="O36" s="434" t="str">
        <f>IF('ชื่อ-คะแนน'!C34="","",IF('ชื่อ-คะแนน'!AN$4="K",'ชื่อ-คะแนน'!AN34,IF('ชื่อ-คะแนน'!AN$4="P","0",IF('ชื่อ-คะแนน'!AN$4="A","0","0")))+IF('ชื่อ-คะแนน'!AO$4="K",'ชื่อ-คะแนน'!AO34,IF('ชื่อ-คะแนน'!AO$4="P","0",IF('ชื่อ-คะแนน'!AO$4="A","0","0")))+IF('ชื่อ-คะแนน'!AP$4="K",'ชื่อ-คะแนน'!AP34,IF('ชื่อ-คะแนน'!AP$4="P","0",IF('ชื่อ-คะแนน'!AP$4="A","0","0")))+IF('ชื่อ-คะแนน'!AQ$4="K",'ชื่อ-คะแนน'!AQ34,IF('ชื่อ-คะแนน'!AQ$4="P","0",IF('ชื่อ-คะแนน'!AQ$4="A","0","0")))+IF('ชื่อ-คะแนน'!AR$4="K",'ชื่อ-คะแนน'!AR34,IF('ชื่อ-คะแนน'!AR$4="P","0",IF('ชื่อ-คะแนน'!AR$4="A","0","0")))+IF('ชื่อ-คะแนน'!AS$4="K",'ชื่อ-คะแนน'!AS34,IF('ชื่อ-คะแนน'!AS$4="P","0",IF('ชื่อ-คะแนน'!AS$4="A","0","0"))))</f>
        <v/>
      </c>
      <c r="P36" s="435" t="str">
        <f>IF('ชื่อ-คะแนน'!C34="","",IF('ชื่อ-คะแนน'!AN$4="P",'ชื่อ-คะแนน'!AN34,IF('ชื่อ-คะแนน'!AN$4="K","0",IF('ชื่อ-คะแนน'!AN$4="A","0","0")))+IF('ชื่อ-คะแนน'!AO$4="P",'ชื่อ-คะแนน'!AO34,IF('ชื่อ-คะแนน'!AO$4="K","0",IF('ชื่อ-คะแนน'!AO$4="A","0","0")))+IF('ชื่อ-คะแนน'!AP$4="P",'ชื่อ-คะแนน'!AP34,IF('ชื่อ-คะแนน'!AP$4="K","0",IF('ชื่อ-คะแนน'!AP$4="A","0","0")))+IF('ชื่อ-คะแนน'!AQ$4="P",'ชื่อ-คะแนน'!AQ34,IF('ชื่อ-คะแนน'!AQ$4="K","0",IF('ชื่อ-คะแนน'!AQ$4="A","0","0")))+IF('ชื่อ-คะแนน'!AR$4="P",'ชื่อ-คะแนน'!AR34,IF('ชื่อ-คะแนน'!AR$4="K","0",IF('ชื่อ-คะแนน'!AR$4="A","0","0")))+IF('ชื่อ-คะแนน'!AS$4="P",'ชื่อ-คะแนน'!AS34,IF('ชื่อ-คะแนน'!AS$4="K","0",IF('ชื่อ-คะแนน'!AS$4="A","0","0"))))</f>
        <v/>
      </c>
      <c r="Q36" s="436" t="str">
        <f>IF('ชื่อ-คะแนน'!C34="","",IF('ชื่อ-คะแนน'!AN$4="A",'ชื่อ-คะแนน'!AN34,IF('ชื่อ-คะแนน'!AN$4="P","0",IF('ชื่อ-คะแนน'!AN$4="K","0","0")))+IF('ชื่อ-คะแนน'!AO$4="A",'ชื่อ-คะแนน'!AO34,IF('ชื่อ-คะแนน'!AO$4="P","0",IF('ชื่อ-คะแนน'!AO$4="K","0","0")))+IF('ชื่อ-คะแนน'!AP$4="A",'ชื่อ-คะแนน'!AP34,IF('ชื่อ-คะแนน'!AP$4="P","0",IF('ชื่อ-คะแนน'!AP$4="K","0","0")))+IF('ชื่อ-คะแนน'!AQ$4="A",'ชื่อ-คะแนน'!AQ34,IF('ชื่อ-คะแนน'!AQ$4="P","0",IF('ชื่อ-คะแนน'!AQ$4="K","0","0")))+IF('ชื่อ-คะแนน'!AR$4="A",'ชื่อ-คะแนน'!AR34,IF('ชื่อ-คะแนน'!AR$4="P","0",IF('ชื่อ-คะแนน'!AR$4="K","0","0")))+IF('ชื่อ-คะแนน'!AS$4="A",'ชื่อ-คะแนน'!AS34,IF('ชื่อ-คะแนน'!AS$4="P","0",IF('ชื่อ-คะแนน'!AS$4="K","0","0"))))</f>
        <v/>
      </c>
      <c r="R36" s="1051" t="str">
        <f>IF('ชื่อ-คะแนน'!C34="","",IF('ชื่อ-คะแนน'!BA$4="K",'ชื่อ-คะแนน'!BA34,IF('ชื่อ-คะแนน'!BA$4="P","0",IF('ชื่อ-คะแนน'!BA$4="A","0","0")))+IF('ชื่อ-คะแนน'!BB$4="K",'ชื่อ-คะแนน'!BB34,IF('ชื่อ-คะแนน'!BB$4="P","0",IF('ชื่อ-คะแนน'!BB$4="A","0","0")))+IF('ชื่อ-คะแนน'!BC$4="K",'ชื่อ-คะแนน'!BC34,IF('ชื่อ-คะแนน'!BC$4="P","0",IF('ชื่อ-คะแนน'!BC$4="A","0","0")))+IF('ชื่อ-คะแนน'!BD$4="K",'ชื่อ-คะแนน'!BD34,IF('ชื่อ-คะแนน'!BD$4="P","0",IF('ชื่อ-คะแนน'!BD$4="A","0","0")))+IF('ชื่อ-คะแนน'!BE$4="K",'ชื่อ-คะแนน'!BE34,IF('ชื่อ-คะแนน'!BE$4="P","0",IF('ชื่อ-คะแนน'!BE$4="A","0","0")))+IF('ชื่อ-คะแนน'!BF$4="K",'ชื่อ-คะแนน'!BF34,IF('ชื่อ-คะแนน'!BF$4="P","0",IF('ชื่อ-คะแนน'!BF$4="A","0","0")))+IF('ชื่อ-คะแนน'!BG$4="K",'ชื่อ-คะแนน'!BG34,IF('ชื่อ-คะแนน'!BG$4="P","0",IF('ชื่อ-คะแนน'!BG$4="A","0","0")))+IF('ชื่อ-คะแนน'!BH$4="K",'ชื่อ-คะแนน'!BH34,IF('ชื่อ-คะแนน'!BH$4="P","0",IF('ชื่อ-คะแนน'!BH$4="A","0","0"))))</f>
        <v/>
      </c>
      <c r="S36" s="1052" t="str">
        <f>IF('ชื่อ-คะแนน'!C34="","",IF('ชื่อ-คะแนน'!BA$4="P",'ชื่อ-คะแนน'!BA34,IF('ชื่อ-คะแนน'!BA$4="K","0",IF('ชื่อ-คะแนน'!BA$4="A","0","0")))+IF('ชื่อ-คะแนน'!BB$4="P",'ชื่อ-คะแนน'!BB34,IF('ชื่อ-คะแนน'!BB$4="K","0",IF('ชื่อ-คะแนน'!BB$4="A","0","0")))+IF('ชื่อ-คะแนน'!BC$4="P",'ชื่อ-คะแนน'!BC34,IF('ชื่อ-คะแนน'!BC$4="K","0",IF('ชื่อ-คะแนน'!BC$4="A","0","0")))+IF('ชื่อ-คะแนน'!BD$4="P",'ชื่อ-คะแนน'!BD34,IF('ชื่อ-คะแนน'!BD$4="K","0",IF('ชื่อ-คะแนน'!BD$4="A","0","0")))+IF('ชื่อ-คะแนน'!BE$4="P",'ชื่อ-คะแนน'!BE34,IF('ชื่อ-คะแนน'!BE$4="K","0",IF('ชื่อ-คะแนน'!BE$4="A","0","0")))+IF('ชื่อ-คะแนน'!BF$4="P",'ชื่อ-คะแนน'!BF34,IF('ชื่อ-คะแนน'!BF$4="K","0",IF('ชื่อ-คะแนน'!BF$4="A","0","0")))+IF('ชื่อ-คะแนน'!BG$4="P",'ชื่อ-คะแนน'!BG34,IF('ชื่อ-คะแนน'!BG$4="K","0",IF('ชื่อ-คะแนน'!BG$4="A","0","0")))+IF('ชื่อ-คะแนน'!BH$4="P",'ชื่อ-คะแนน'!BH34,IF('ชื่อ-คะแนน'!BH$4="K","0",IF('ชื่อ-คะแนน'!BH$4="A","0","0"))))</f>
        <v/>
      </c>
      <c r="T36" s="1070" t="str">
        <f>IF('ชื่อ-คะแนน'!C34="","",IF('ชื่อ-คะแนน'!BA$4="A",'ชื่อ-คะแนน'!BA34,IF('ชื่อ-คะแนน'!BA$4="P","0",IF('ชื่อ-คะแนน'!BA$4="K","0","0")))+IF('ชื่อ-คะแนน'!BB$4="A",'ชื่อ-คะแนน'!BB34,IF('ชื่อ-คะแนน'!BB$4="P","0",IF('ชื่อ-คะแนน'!BB$4="K","0","0")))+IF('ชื่อ-คะแนน'!BC$4="A",'ชื่อ-คะแนน'!BC34,IF('ชื่อ-คะแนน'!BC$4="P","0",IF('ชื่อ-คะแนน'!BC$4="K","0","0")))+IF('ชื่อ-คะแนน'!BD$4="A",'ชื่อ-คะแนน'!BD34,IF('ชื่อ-คะแนน'!BD$4="P","0",IF('ชื่อ-คะแนน'!BD$4="K","0","0")))+IF('ชื่อ-คะแนน'!BE$4="A",'ชื่อ-คะแนน'!BE34,IF('ชื่อ-คะแนน'!BE$4="P","0",IF('ชื่อ-คะแนน'!BE$4="K","0","0")))+IF('ชื่อ-คะแนน'!BF$4="A",'ชื่อ-คะแนน'!BF34,IF('ชื่อ-คะแนน'!BF$4="P","0",IF('ชื่อ-คะแนน'!BF$4="K","0","0")))+IF('ชื่อ-คะแนน'!BG$4="A",'ชื่อ-คะแนน'!BG34,IF('ชื่อ-คะแนน'!BG$4="P","0",IF('ชื่อ-คะแนน'!BG$4="K","0","0")))+IF('ชื่อ-คะแนน'!BH$4="A",'ชื่อ-คะแนน'!BH34,IF('ชื่อ-คะแนน'!BH$4="P","0",IF('ชื่อ-คะแนน'!BH$4="K","0","0"))))</f>
        <v/>
      </c>
      <c r="U36" s="1053" t="str">
        <f>IF('ชื่อ-คะแนน'!C34="","",IF('ชื่อ-คะแนน'!BK$4="K",'ชื่อ-คะแนน'!BK34,IF('ชื่อ-คะแนน'!BK$4="P","0",IF('ชื่อ-คะแนน'!BK$4="A","0","0")))+IF('ชื่อ-คะแนน'!BL$4="K",'ชื่อ-คะแนน'!BL34,IF('ชื่อ-คะแนน'!BL$4="P","0",IF('ชื่อ-คะแนน'!BL$4="A","0","0")))+IF('ชื่อ-คะแนน'!BM$4="K",'ชื่อ-คะแนน'!BM34,IF('ชื่อ-คะแนน'!BM$4="P","0",IF('ชื่อ-คะแนน'!BM$4="A","0","0")))+IF('ชื่อ-คะแนน'!BN$4="K",'ชื่อ-คะแนน'!BN34,IF('ชื่อ-คะแนน'!BN$4="P","0",IF('ชื่อ-คะแนน'!BN$4="A","0","0")))+IF('ชื่อ-คะแนน'!BO$4="K",'ชื่อ-คะแนน'!BO34,IF('ชื่อ-คะแนน'!BO$4="P","0",IF('ชื่อ-คะแนน'!BO$4="A","0","0")))+IF('ชื่อ-คะแนน'!BP$4="K",'ชื่อ-คะแนน'!BP34,IF('ชื่อ-คะแนน'!BP$4="P","0",IF('ชื่อ-คะแนน'!BP$4="A","0","0"))))</f>
        <v/>
      </c>
      <c r="V36" s="1054" t="str">
        <f>IF('ชื่อ-คะแนน'!C34="","",IF('ชื่อ-คะแนน'!BK$4="P",'ชื่อ-คะแนน'!BK34,IF('ชื่อ-คะแนน'!BK$4="K","0",IF('ชื่อ-คะแนน'!BK$4="A","0","0")))+IF('ชื่อ-คะแนน'!BL$4="P",'ชื่อ-คะแนน'!BL34,IF('ชื่อ-คะแนน'!BL$4="K","0",IF('ชื่อ-คะแนน'!BL$4="A","0","0")))+IF('ชื่อ-คะแนน'!BM$4="P",'ชื่อ-คะแนน'!BM34,IF('ชื่อ-คะแนน'!BM$4="K","0",IF('ชื่อ-คะแนน'!BM$4="A","0","0")))+IF('ชื่อ-คะแนน'!BN$4="P",'ชื่อ-คะแนน'!BN34,IF('ชื่อ-คะแนน'!BN$4="K","0",IF('ชื่อ-คะแนน'!BN$4="A","0","0")))+IF('ชื่อ-คะแนน'!BO$4="P",'ชื่อ-คะแนน'!BO34,IF('ชื่อ-คะแนน'!BO$4="K","0",IF('ชื่อ-คะแนน'!BO$4="A","0","0")))+IF('ชื่อ-คะแนน'!BP$4="P",'ชื่อ-คะแนน'!BP34,IF('ชื่อ-คะแนน'!BP$4="K","0",IF('ชื่อ-คะแนน'!BP$4="A","0","0"))))</f>
        <v/>
      </c>
      <c r="W36" s="1055" t="str">
        <f>IF('ชื่อ-คะแนน'!C34="","",IF('ชื่อ-คะแนน'!BK$4="A",'ชื่อ-คะแนน'!BK34,IF('ชื่อ-คะแนน'!BK$4="P","0",IF('ชื่อ-คะแนน'!BK$4="K","0","0")))+IF('ชื่อ-คะแนน'!BL$4="A",'ชื่อ-คะแนน'!BL34,IF('ชื่อ-คะแนน'!BL$4="P","0",IF('ชื่อ-คะแนน'!BL$4="K","0","0")))+IF('ชื่อ-คะแนน'!BM$4="A",'ชื่อ-คะแนน'!BM34,IF('ชื่อ-คะแนน'!BM$4="P","0",IF('ชื่อ-คะแนน'!BM$4="K","0","0")))+IF('ชื่อ-คะแนน'!BN$4="A",'ชื่อ-คะแนน'!BN34,IF('ชื่อ-คะแนน'!BN$4="P","0",IF('ชื่อ-คะแนน'!BN$4="K","0","0")))+IF('ชื่อ-คะแนน'!BO$4="A",'ชื่อ-คะแนน'!BO34,IF('ชื่อ-คะแนน'!BO$4="P","0",IF('ชื่อ-คะแนน'!BO$4="K","0","0")))+IF('ชื่อ-คะแนน'!BP$4="A",'ชื่อ-คะแนน'!BP34,IF('ชื่อ-คะแนน'!BP$4="P","0",IF('ชื่อ-คะแนน'!BP$4="K","0","0"))))</f>
        <v/>
      </c>
      <c r="X36" s="1051" t="str">
        <f>IF('ชื่อ-คะแนน'!C34="","",IF('ชื่อ-คะแนน'!BU$4="K",'ชื่อ-คะแนน'!BU34,IF('ชื่อ-คะแนน'!BU$4="P","0",IF('ชื่อ-คะแนน'!BU$4="A","0","0")))+IF('ชื่อ-คะแนน'!BV$4="K",'ชื่อ-คะแนน'!BV34,IF('ชื่อ-คะแนน'!BV$4="P","0",IF('ชื่อ-คะแนน'!BV$4="A","0","0")))+IF('ชื่อ-คะแนน'!BW$4="K",'ชื่อ-คะแนน'!BW34,IF('ชื่อ-คะแนน'!BW$4="P","0",IF('ชื่อ-คะแนน'!BW$4="A","0","0")))+IF('ชื่อ-คะแนน'!BX$4="K",'ชื่อ-คะแนน'!BX34,IF('ชื่อ-คะแนน'!BX$4="P","0",IF('ชื่อ-คะแนน'!BX$4="A","0","0")))+IF('ชื่อ-คะแนน'!BY$4="K",'ชื่อ-คะแนน'!BY34,IF('ชื่อ-คะแนน'!BY$4="P","0",IF('ชื่อ-คะแนน'!BY$4="A","0","0")))+IF('ชื่อ-คะแนน'!BZ$4="K",'ชื่อ-คะแนน'!BZ34,IF('ชื่อ-คะแนน'!BZ$4="P","0",IF('ชื่อ-คะแนน'!BZ$4="A","0","0")))+IF('ชื่อ-คะแนน'!CA$4="K",'ชื่อ-คะแนน'!CA34,IF('ชื่อ-คะแนน'!CA$4="P","0",IF('ชื่อ-คะแนน'!CA$4="A","0","0")))+IF('ชื่อ-คะแนน'!CB$4="K",'ชื่อ-คะแนน'!CB34,IF('ชื่อ-คะแนน'!CB$4="P","0",IF('ชื่อ-คะแนน'!CB$4="A","0","0"))))</f>
        <v/>
      </c>
      <c r="Y36" s="1052" t="str">
        <f>IF('ชื่อ-คะแนน'!C34="","",IF('ชื่อ-คะแนน'!BU$4="P",'ชื่อ-คะแนน'!BU34,IF('ชื่อ-คะแนน'!BU$4="K","0",IF('ชื่อ-คะแนน'!BU$4="A","0","0")))+IF('ชื่อ-คะแนน'!BV$4="P",'ชื่อ-คะแนน'!BV34,IF('ชื่อ-คะแนน'!BV$4="K","0",IF('ชื่อ-คะแนน'!BV$4="A","0","0")))+IF('ชื่อ-คะแนน'!BW$4="P",'ชื่อ-คะแนน'!BW34,IF('ชื่อ-คะแนน'!BW$4="K","0",IF('ชื่อ-คะแนน'!BW$4="A","0","0")))+IF('ชื่อ-คะแนน'!BX$4="P",'ชื่อ-คะแนน'!BX34,IF('ชื่อ-คะแนน'!BX$4="K","0",IF('ชื่อ-คะแนน'!BX$4="A","0","0")))+IF('ชื่อ-คะแนน'!BY$4="P",'ชื่อ-คะแนน'!BY34,IF('ชื่อ-คะแนน'!BY$4="K","0",IF('ชื่อ-คะแนน'!BY$4="A","0","0")))+IF('ชื่อ-คะแนน'!BZ$4="P",'ชื่อ-คะแนน'!BZ34,IF('ชื่อ-คะแนน'!BZ$4="K","0",IF('ชื่อ-คะแนน'!BZ$4="A","0","0")))+IF('ชื่อ-คะแนน'!CA$4="P",'ชื่อ-คะแนน'!CA34,IF('ชื่อ-คะแนน'!CA$4="K","0",IF('ชื่อ-คะแนน'!CA$4="A","0","0")))+IF('ชื่อ-คะแนน'!CB$4="P",'ชื่อ-คะแนน'!CB34,IF('ชื่อ-คะแนน'!CB$4="K","0",IF('ชื่อ-คะแนน'!CB$4="A","0","0"))))</f>
        <v/>
      </c>
      <c r="Z36" s="1070" t="str">
        <f>IF('ชื่อ-คะแนน'!C34="","",IF('ชื่อ-คะแนน'!BU$4="A",'ชื่อ-คะแนน'!BU34,IF('ชื่อ-คะแนน'!BU$4="P","0",IF('ชื่อ-คะแนน'!BU$4="K","0","0")))+IF('ชื่อ-คะแนน'!BV$4="A",'ชื่อ-คะแนน'!BV34,IF('ชื่อ-คะแนน'!BV$4="P","0",IF('ชื่อ-คะแนน'!BV$4="K","0","0")))+IF('ชื่อ-คะแนน'!BW$4="A",'ชื่อ-คะแนน'!BW34,IF('ชื่อ-คะแนน'!BW$4="P","0",IF('ชื่อ-คะแนน'!BW$4="K","0","0")))+IF('ชื่อ-คะแนน'!BX$4="A",'ชื่อ-คะแนน'!BX34,IF('ชื่อ-คะแนน'!BX$4="P","0",IF('ชื่อ-คะแนน'!BX$4="K","0","0")))+IF('ชื่อ-คะแนน'!BY$4="A",'ชื่อ-คะแนน'!BY34,IF('ชื่อ-คะแนน'!BY$4="P","0",IF('ชื่อ-คะแนน'!BY$4="K","0","0")))+IF('ชื่อ-คะแนน'!BZ$4="A",'ชื่อ-คะแนน'!BZ34,IF('ชื่อ-คะแนน'!BZ$4="P","0",IF('ชื่อ-คะแนน'!BZ$4="K","0","0")))+IF('ชื่อ-คะแนน'!CA$4="A",'ชื่อ-คะแนน'!CA34,IF('ชื่อ-คะแนน'!CA$4="P","0",IF('ชื่อ-คะแนน'!CA$4="K","0","0")))+IF('ชื่อ-คะแนน'!CB$4="A",'ชื่อ-คะแนน'!CB34,IF('ชื่อ-คะแนน'!CB$4="P","0",IF('ชื่อ-คะแนน'!CB$4="K","0","0"))))</f>
        <v/>
      </c>
      <c r="AA36" s="1053">
        <f>IF('ชื่อ-คะแนน'!CF$4="K",'ชื่อ-คะแนน'!CF34,IF('ชื่อ-คะแนน'!CF$4="P","0",IF('ชื่อ-คะแนน'!CF$4="A","0","0")))+IF('ชื่อ-คะแนน'!CG$4="K",'ชื่อ-คะแนน'!CG34,IF('ชื่อ-คะแนน'!CG$4="P","0",IF('ชื่อ-คะแนน'!CG$4="A","0","0")))+IF('ชื่อ-คะแนน'!CH$4="K",'ชื่อ-คะแนน'!CH34,IF('ชื่อ-คะแนน'!CH$4="P","0",IF('ชื่อ-คะแนน'!CH$4="A","0","0")))</f>
        <v>0</v>
      </c>
      <c r="AB36" s="1054">
        <f>IF('ชื่อ-คะแนน'!CF$4="P",'ชื่อ-คะแนน'!CF34,IF('ชื่อ-คะแนน'!CF$4="K","0",IF('ชื่อ-คะแนน'!CF$4="A","0","0")))+IF('ชื่อ-คะแนน'!CG$4="P",'ชื่อ-คะแนน'!CG34,IF('ชื่อ-คะแนน'!CG$4="K","0",IF('ชื่อ-คะแนน'!CG$4="A","0","0")))+IF('ชื่อ-คะแนน'!CH$4="P",'ชื่อ-คะแนน'!CH34,IF('ชื่อ-คะแนน'!CH$4="K","0",IF('ชื่อ-คะแนน'!CH$4="A","0","0")))</f>
        <v>0</v>
      </c>
      <c r="AC36" s="1055">
        <f>IF('ชื่อ-คะแนน'!CF$4="A",'ชื่อ-คะแนน'!CF34,IF('ชื่อ-คะแนน'!CF$4="P","0",IF('ชื่อ-คะแนน'!CF$4="K","0","0")))+IF('ชื่อ-คะแนน'!CG$4="A",'ชื่อ-คะแนน'!CG34,IF('ชื่อ-คะแนน'!CG$4="P","0",IF('ชื่อ-คะแนน'!CG$4="K","0","0")))+IF('ชื่อ-คะแนน'!CH$4="A",'ชื่อ-คะแนน'!CH34,IF('ชื่อ-คะแนน'!CH$4="P","0",IF('ชื่อ-คะแนน'!CH$4="K","0","0")))</f>
        <v>0</v>
      </c>
      <c r="AD36" s="1071" t="str">
        <f>IF('ชื่อ-คะแนน'!C34="","",IF(E36="พัก","--",IF(E36="ออก","--",IF(E36="ย้าย","--",(F36+I36+L36+O36+R36+U36+X36+AA36)/2))))</f>
        <v/>
      </c>
      <c r="AE36" s="1056" t="str">
        <f>IF('ชื่อ-คะแนน'!C34="","",IF(E36="พัก","--",IF(E36="ออก","--",IF(E36="ย้าย","--",(G36+J36+M36+P36+S36+V36+Y36+AB36)/2))))</f>
        <v/>
      </c>
      <c r="AF36" s="1057" t="str">
        <f>IF('ชื่อ-คะแนน'!C34="","",IF(E36="พัก","--",IF(E36="ออก","--",IF(E36="ย้าย","--",(H36+K36+N36+Q36+T36+W36+Z36+AC36)/2))))</f>
        <v/>
      </c>
      <c r="AG36" s="305"/>
    </row>
    <row r="37" spans="1:33" s="5" customFormat="1" ht="18" customHeight="1" thickBot="1" x14ac:dyDescent="0.55000000000000004">
      <c r="A37" s="281"/>
      <c r="B37" s="246" t="str">
        <f>'ชื่อ-คะแนน'!A35</f>
        <v/>
      </c>
      <c r="C37" s="429">
        <f>'ชื่อ-คะแนน'!B35</f>
        <v>0</v>
      </c>
      <c r="D37" s="336" t="str">
        <f>'ชื่อ-คะแนน'!DB35</f>
        <v/>
      </c>
      <c r="E37" s="437" t="str">
        <f>'ชื่อ-คะแนน'!D35</f>
        <v/>
      </c>
      <c r="F37" s="438" t="str">
        <f>IF('ชื่อ-คะแนน'!C35="","",IF('ชื่อ-คะแนน'!H$4="K",'ชื่อ-คะแนน'!H35,IF('ชื่อ-คะแนน'!H$4="P","0",IF('ชื่อ-คะแนน'!H$4="A","0","0")))+IF('ชื่อ-คะแนน'!I$4="K",'ชื่อ-คะแนน'!I35,IF('ชื่อ-คะแนน'!I$4="P","0",IF('ชื่อ-คะแนน'!I$4="A","0","0")))+IF('ชื่อ-คะแนน'!J$4="K",'ชื่อ-คะแนน'!J35,IF('ชื่อ-คะแนน'!J$4="P","0",IF('ชื่อ-คะแนน'!J$4="A","0","0")))+IF('ชื่อ-คะแนน'!K$4="K",'ชื่อ-คะแนน'!K35,IF('ชื่อ-คะแนน'!K$4="P","0",IF('ชื่อ-คะแนน'!K$4="A","0","0")))+IF('ชื่อ-คะแนน'!L$4="K",'ชื่อ-คะแนน'!L35,IF('ชื่อ-คะแนน'!L$4="P","0",IF('ชื่อ-คะแนน'!L$4="A","0","0")))+IF('ชื่อ-คะแนน'!M$4="K",'ชื่อ-คะแนน'!M35,IF('ชื่อ-คะแนน'!M$4="P","0",IF('ชื่อ-คะแนน'!M$4="A","0","0")))+IF('ชื่อ-คะแนน'!N$4="K",'ชื่อ-คะแนน'!N35,IF('ชื่อ-คะแนน'!N$4="P","0",IF('ชื่อ-คะแนน'!N$4="A","0","0")))+IF('ชื่อ-คะแนน'!O$4="K",'ชื่อ-คะแนน'!O35,IF('ชื่อ-คะแนน'!O$4="P","0",IF('ชื่อ-คะแนน'!O$4="A","0","0")))+IF('ชื่อ-คะแนน'!P$4="K",'ชื่อ-คะแนน'!P35,IF('ชื่อ-คะแนน'!P$4="P","0",IF('ชื่อ-คะแนน'!P$4="A","0","0"))))</f>
        <v/>
      </c>
      <c r="G37" s="439" t="str">
        <f>IF('ชื่อ-คะแนน'!C35="","",IF('ชื่อ-คะแนน'!H$4="P",'ชื่อ-คะแนน'!H35,IF('ชื่อ-คะแนน'!H$4="K","0",IF('ชื่อ-คะแนน'!H$4="A","0","0")))+IF('ชื่อ-คะแนน'!I$4="P",'ชื่อ-คะแนน'!I35,IF('ชื่อ-คะแนน'!I$4="K","0",IF('ชื่อ-คะแนน'!I$4="A","0","0")))+IF('ชื่อ-คะแนน'!J$4="P",'ชื่อ-คะแนน'!J35,IF('ชื่อ-คะแนน'!J$4="K","0",IF('ชื่อ-คะแนน'!J$4="A","0","0")))+IF('ชื่อ-คะแนน'!K$4="P",'ชื่อ-คะแนน'!K35,IF('ชื่อ-คะแนน'!K$4="K","0",IF('ชื่อ-คะแนน'!K$4="A","0","0")))+IF('ชื่อ-คะแนน'!L$4="P",'ชื่อ-คะแนน'!L35,IF('ชื่อ-คะแนน'!L$4="K","0",IF('ชื่อ-คะแนน'!L$4="A","0","0")))+IF('ชื่อ-คะแนน'!M$4="P",'ชื่อ-คะแนน'!M35,IF('ชื่อ-คะแนน'!M$4="K","0",IF('ชื่อ-คะแนน'!M$4="A","0","0")))+IF('ชื่อ-คะแนน'!N$4="P",'ชื่อ-คะแนน'!N35,IF('ชื่อ-คะแนน'!N$4="K","0",IF('ชื่อ-คะแนน'!N$4="A","0","0")))+IF('ชื่อ-คะแนน'!O$4="P",'ชื่อ-คะแนน'!O35,IF('ชื่อ-คะแนน'!O$4="K","0",IF('ชื่อ-คะแนน'!O$4="A","0","0")))+IF('ชื่อ-คะแนน'!P$4="P",'ชื่อ-คะแนน'!P35,IF('ชื่อ-คะแนน'!P$4="K","0",IF('ชื่อ-คะแนน'!P$4="A","0","0"))))</f>
        <v/>
      </c>
      <c r="H37" s="440" t="str">
        <f>IF('ชื่อ-คะแนน'!C35="","",IF('ชื่อ-คะแนน'!H$4="A",'ชื่อ-คะแนน'!H35,IF('ชื่อ-คะแนน'!H$4="P","0",IF('ชื่อ-คะแนน'!H$4="K","0","0")))+IF('ชื่อ-คะแนน'!I$4="A",'ชื่อ-คะแนน'!I35,IF('ชื่อ-คะแนน'!I$4="P","0",IF('ชื่อ-คะแนน'!I$4="K","0","0")))+IF('ชื่อ-คะแนน'!J$4="A",'ชื่อ-คะแนน'!J35,IF('ชื่อ-คะแนน'!J$4="P","0",IF('ชื่อ-คะแนน'!J$4="K","0","0")))+IF('ชื่อ-คะแนน'!K$4="A",'ชื่อ-คะแนน'!K35,IF('ชื่อ-คะแนน'!K$4="P","0",IF('ชื่อ-คะแนน'!K$4="K","0","0")))+IF('ชื่อ-คะแนน'!L$4="A",'ชื่อ-คะแนน'!L35,IF('ชื่อ-คะแนน'!L$4="P","0",IF('ชื่อ-คะแนน'!L$4="K","0","0")))+IF('ชื่อ-คะแนน'!M$4="A",'ชื่อ-คะแนน'!M35,IF('ชื่อ-คะแนน'!M$4="P","0",IF('ชื่อ-คะแนน'!M$4="K","0","0")))+IF('ชื่อ-คะแนน'!N$4="A",'ชื่อ-คะแนน'!N35,IF('ชื่อ-คะแนน'!N$4="P","0",IF('ชื่อ-คะแนน'!N$4="K","0","0")))+IF('ชื่อ-คะแนน'!O$4="A",'ชื่อ-คะแนน'!O35,IF('ชื่อ-คะแนน'!O$4="P","0",IF('ชื่อ-คะแนน'!O$4="K","0","0")))+IF('ชื่อ-คะแนน'!P$4="A",'ชื่อ-คะแนน'!P35,IF('ชื่อ-คะแนน'!P$4="P","0",IF('ชื่อ-คะแนน'!P$4="K","0","0"))))</f>
        <v/>
      </c>
      <c r="I37" s="441" t="str">
        <f>IF('ชื่อ-คะแนน'!C35="","",IF('ชื่อ-คะแนน'!S$4="K",'ชื่อ-คะแนน'!S35,IF('ชื่อ-คะแนน'!S$4="P","0",IF('ชื่อ-คะแนน'!S$4="A","0","0")))+IF('ชื่อ-คะแนน'!T$4="K",'ชื่อ-คะแนน'!T35,IF('ชื่อ-คะแนน'!T$4="P","0",IF('ชื่อ-คะแนน'!T$4="A","0","0")))+IF('ชื่อ-คะแนน'!U$4="K",'ชื่อ-คะแนน'!U35,IF('ชื่อ-คะแนน'!U$4="P","0",IF('ชื่อ-คะแนน'!U$4="A","0","0")))+IF('ชื่อ-คะแนน'!V$4="K",'ชื่อ-คะแนน'!V35,IF('ชื่อ-คะแนน'!V$4="P","0",IF('ชื่อ-คะแนน'!V$4="A","0","0")))+IF('ชื่อ-คะแนน'!W$4="K",'ชื่อ-คะแนน'!W35,IF('ชื่อ-คะแนน'!W$4="P","0",IF('ชื่อ-คะแนน'!W$4="A","0","0")))+IF('ชื่อ-คะแนน'!X$4="K",'ชื่อ-คะแนน'!X35,IF('ชื่อ-คะแนน'!X$4="P","0",IF('ชื่อ-คะแนน'!X$4="A","0","0"))))</f>
        <v/>
      </c>
      <c r="J37" s="442" t="str">
        <f>IF('ชื่อ-คะแนน'!C35="","",IF('ชื่อ-คะแนน'!S$4="P",'ชื่อ-คะแนน'!S35,IF('ชื่อ-คะแนน'!S$4="K","0",IF('ชื่อ-คะแนน'!S$4="A","0","0")))+IF('ชื่อ-คะแนน'!T$4="P",'ชื่อ-คะแนน'!T35,IF('ชื่อ-คะแนน'!T$4="K","0",IF('ชื่อ-คะแนน'!T$4="A","0","0")))+IF('ชื่อ-คะแนน'!U$4="P",'ชื่อ-คะแนน'!U35,IF('ชื่อ-คะแนน'!U$4="K","0",IF('ชื่อ-คะแนน'!U$4="A","0","0")))+IF('ชื่อ-คะแนน'!V$4="P",'ชื่อ-คะแนน'!V35,IF('ชื่อ-คะแนน'!V$4="K","0",IF('ชื่อ-คะแนน'!V$4="A","0","0")))+IF('ชื่อ-คะแนน'!W$4="P",'ชื่อ-คะแนน'!W35,IF('ชื่อ-คะแนน'!W$4="K","0",IF('ชื่อ-คะแนน'!W$4="A","0","0")))+IF('ชื่อ-คะแนน'!X$4="P",'ชื่อ-คะแนน'!X35,IF('ชื่อ-คะแนน'!X$4="K","0",IF('ชื่อ-คะแนน'!X$4="A","0","0"))))</f>
        <v/>
      </c>
      <c r="K37" s="443" t="str">
        <f>IF('ชื่อ-คะแนน'!C35="","",IF('ชื่อ-คะแนน'!S$4="A",'ชื่อ-คะแนน'!S35,IF('ชื่อ-คะแนน'!S$4="P","0",IF('ชื่อ-คะแนน'!S$4="K","0","0")))+IF('ชื่อ-คะแนน'!T$4="A",'ชื่อ-คะแนน'!T35,IF('ชื่อ-คะแนน'!T$4="P","0",IF('ชื่อ-คะแนน'!T$4="K","0","0")))+IF('ชื่อ-คะแนน'!U$4="A",'ชื่อ-คะแนน'!U35,IF('ชื่อ-คะแนน'!U$4="P","0",IF('ชื่อ-คะแนน'!U$4="K","0","0")))+IF('ชื่อ-คะแนน'!V$4="A",'ชื่อ-คะแนน'!V35,IF('ชื่อ-คะแนน'!V$4="P","0",IF('ชื่อ-คะแนน'!V$4="K","0","0")))+IF('ชื่อ-คะแนน'!W$4="A",'ชื่อ-คะแนน'!W35,IF('ชื่อ-คะแนน'!W$4="P","0",IF('ชื่อ-คะแนน'!W$4="K","0","0")))+IF('ชื่อ-คะแนน'!X$4="A",'ชื่อ-คะแนน'!X35,IF('ชื่อ-คะแนน'!X$4="P","0",IF('ชื่อ-คะแนน'!X$4="K","0","0"))))</f>
        <v/>
      </c>
      <c r="L37" s="438" t="str">
        <f>IF('ชื่อ-คะแนน'!C35="","",IF('ชื่อ-คะแนน'!AC$4="K",'ชื่อ-คะแนน'!AC35,IF('ชื่อ-คะแนน'!AC$4="P","0",IF('ชื่อ-คะแนน'!AC$4="A","0","0")))+IF('ชื่อ-คะแนน'!AD$4="K",'ชื่อ-คะแนน'!AD35,IF('ชื่อ-คะแนน'!AD$4="P","0",IF('ชื่อ-คะแนน'!AD$4="A","0","0")))+IF('ชื่อ-คะแนน'!AE$4="K",'ชื่อ-คะแนน'!AE35,IF('ชื่อ-คะแนน'!AE$4="P","0",IF('ชื่อ-คะแนน'!AE$4="A","0","0")))+IF('ชื่อ-คะแนน'!AF$4="K",'ชื่อ-คะแนน'!AF35,IF('ชื่อ-คะแนน'!AF$4="P","0",IF('ชื่อ-คะแนน'!AF$4="A","0","0")))+IF('ชื่อ-คะแนน'!AG$4="K",'ชื่อ-คะแนน'!AG35,IF('ชื่อ-คะแนน'!AG$4="P","0",IF('ชื่อ-คะแนน'!AG$4="A","0","0")))+IF('ชื่อ-คะแนน'!AH$4="K",'ชื่อ-คะแนน'!AH35,IF('ชื่อ-คะแนน'!AH$4="P","0",IF('ชื่อ-คะแนน'!AH$4="A","0","0")))+IF('ชื่อ-คะแนน'!AI$4="K",'ชื่อ-คะแนน'!AI35,IF('ชื่อ-คะแนน'!AI$4="P","0",IF('ชื่อ-คะแนน'!AI$4="A","0","0")))+IF('ชื่อ-คะแนน'!AJ$4="K",'ชื่อ-คะแนน'!AJ35,IF('ชื่อ-คะแนน'!AJ$4="P","0",IF('ชื่อ-คะแนน'!AJ$4="A","0","0")))+IF('ชื่อ-คะแนน'!AK$4="K",'ชื่อ-คะแนน'!AK35,IF('ชื่อ-คะแนน'!AK$4="P","0",IF('ชื่อ-คะแนน'!AK$4="A","0","0"))))</f>
        <v/>
      </c>
      <c r="M37" s="439" t="str">
        <f>IF('ชื่อ-คะแนน'!C35="","",IF('ชื่อ-คะแนน'!AC$4="P",'ชื่อ-คะแนน'!AC35,IF('ชื่อ-คะแนน'!AC$4="K","0",IF('ชื่อ-คะแนน'!AC$4="A","0","0")))+IF('ชื่อ-คะแนน'!AD$4="P",'ชื่อ-คะแนน'!AD35,IF('ชื่อ-คะแนน'!AD$4="K","0",IF('ชื่อ-คะแนน'!AD$4="A","0","0")))+IF('ชื่อ-คะแนน'!AE$4="P",'ชื่อ-คะแนน'!AE35,IF('ชื่อ-คะแนน'!AE$4="K","0",IF('ชื่อ-คะแนน'!AE$4="A","0","0")))+IF('ชื่อ-คะแนน'!AF$4="P",'ชื่อ-คะแนน'!AF35,IF('ชื่อ-คะแนน'!AF$4="K","0",IF('ชื่อ-คะแนน'!AF$4="A","0","0")))+IF('ชื่อ-คะแนน'!AG$4="P",'ชื่อ-คะแนน'!AG35,IF('ชื่อ-คะแนน'!AG$4="K","0",IF('ชื่อ-คะแนน'!AG$4="A","0","0")))+IF('ชื่อ-คะแนน'!AH$4="P",'ชื่อ-คะแนน'!AH35,IF('ชื่อ-คะแนน'!AH$4="K","0",IF('ชื่อ-คะแนน'!AH$4="A","0","0")))+IF('ชื่อ-คะแนน'!AI$4="P",'ชื่อ-คะแนน'!AI35,IF('ชื่อ-คะแนน'!AI$4="K","0",IF('ชื่อ-คะแนน'!AI$4="A","0","0")))+IF('ชื่อ-คะแนน'!AJ$4="P",'ชื่อ-คะแนน'!AJ35,IF('ชื่อ-คะแนน'!AJ$4="K","0",IF('ชื่อ-คะแนน'!AJ$4="A","0","0")))+IF('ชื่อ-คะแนน'!AK$4="P",'ชื่อ-คะแนน'!AK35,IF('ชื่อ-คะแนน'!AK$4="K","0",IF('ชื่อ-คะแนน'!AK$4="A","0","0"))))</f>
        <v/>
      </c>
      <c r="N37" s="440" t="str">
        <f>IF('ชื่อ-คะแนน'!C35="","",IF('ชื่อ-คะแนน'!AC$4="A",'ชื่อ-คะแนน'!AC35,IF('ชื่อ-คะแนน'!AC$4="P","0",IF('ชื่อ-คะแนน'!AC$4="K","0","0")))+IF('ชื่อ-คะแนน'!AD$4="A",'ชื่อ-คะแนน'!AD35,IF('ชื่อ-คะแนน'!AD$4="P","0",IF('ชื่อ-คะแนน'!AD$4="K","0","0")))+IF('ชื่อ-คะแนน'!AE$4="A",'ชื่อ-คะแนน'!AE35,IF('ชื่อ-คะแนน'!AE$4="P","0",IF('ชื่อ-คะแนน'!AE$4="K","0","0")))+IF('ชื่อ-คะแนน'!AF$4="A",'ชื่อ-คะแนน'!AF35,IF('ชื่อ-คะแนน'!AF$4="P","0",IF('ชื่อ-คะแนน'!AF$4="K","0","0")))+IF('ชื่อ-คะแนน'!AG$4="A",'ชื่อ-คะแนน'!AG35,IF('ชื่อ-คะแนน'!AG$4="P","0",IF('ชื่อ-คะแนน'!AG$4="K","0","0")))+IF('ชื่อ-คะแนน'!AH$4="A",'ชื่อ-คะแนน'!AH35,IF('ชื่อ-คะแนน'!AH$4="P","0",IF('ชื่อ-คะแนน'!AH$4="K","0","0")))+IF('ชื่อ-คะแนน'!AI$4="A",'ชื่อ-คะแนน'!AI35,IF('ชื่อ-คะแนน'!AI$4="P","0",IF('ชื่อ-คะแนน'!AI$4="K","0","0")))+IF('ชื่อ-คะแนน'!AJ$4="A",'ชื่อ-คะแนน'!AJ35,IF('ชื่อ-คะแนน'!AJ$4="P","0",IF('ชื่อ-คะแนน'!AJ$4="K","0","0")))+IF('ชื่อ-คะแนน'!AK$4="A",'ชื่อ-คะแนน'!AK35,IF('ชื่อ-คะแนน'!AK$4="P","0",IF('ชื่อ-คะแนน'!AK$4="K","0","0"))))</f>
        <v/>
      </c>
      <c r="O37" s="441" t="str">
        <f>IF('ชื่อ-คะแนน'!C35="","",IF('ชื่อ-คะแนน'!AN$4="K",'ชื่อ-คะแนน'!AN35,IF('ชื่อ-คะแนน'!AN$4="P","0",IF('ชื่อ-คะแนน'!AN$4="A","0","0")))+IF('ชื่อ-คะแนน'!AO$4="K",'ชื่อ-คะแนน'!AO35,IF('ชื่อ-คะแนน'!AO$4="P","0",IF('ชื่อ-คะแนน'!AO$4="A","0","0")))+IF('ชื่อ-คะแนน'!AP$4="K",'ชื่อ-คะแนน'!AP35,IF('ชื่อ-คะแนน'!AP$4="P","0",IF('ชื่อ-คะแนน'!AP$4="A","0","0")))+IF('ชื่อ-คะแนน'!AQ$4="K",'ชื่อ-คะแนน'!AQ35,IF('ชื่อ-คะแนน'!AQ$4="P","0",IF('ชื่อ-คะแนน'!AQ$4="A","0","0")))+IF('ชื่อ-คะแนน'!AR$4="K",'ชื่อ-คะแนน'!AR35,IF('ชื่อ-คะแนน'!AR$4="P","0",IF('ชื่อ-คะแนน'!AR$4="A","0","0")))+IF('ชื่อ-คะแนน'!AS$4="K",'ชื่อ-คะแนน'!AS35,IF('ชื่อ-คะแนน'!AS$4="P","0",IF('ชื่อ-คะแนน'!AS$4="A","0","0"))))</f>
        <v/>
      </c>
      <c r="P37" s="442" t="str">
        <f>IF('ชื่อ-คะแนน'!C35="","",IF('ชื่อ-คะแนน'!AN$4="P",'ชื่อ-คะแนน'!AN35,IF('ชื่อ-คะแนน'!AN$4="K","0",IF('ชื่อ-คะแนน'!AN$4="A","0","0")))+IF('ชื่อ-คะแนน'!AO$4="P",'ชื่อ-คะแนน'!AO35,IF('ชื่อ-คะแนน'!AO$4="K","0",IF('ชื่อ-คะแนน'!AO$4="A","0","0")))+IF('ชื่อ-คะแนน'!AP$4="P",'ชื่อ-คะแนน'!AP35,IF('ชื่อ-คะแนน'!AP$4="K","0",IF('ชื่อ-คะแนน'!AP$4="A","0","0")))+IF('ชื่อ-คะแนน'!AQ$4="P",'ชื่อ-คะแนน'!AQ35,IF('ชื่อ-คะแนน'!AQ$4="K","0",IF('ชื่อ-คะแนน'!AQ$4="A","0","0")))+IF('ชื่อ-คะแนน'!AR$4="P",'ชื่อ-คะแนน'!AR35,IF('ชื่อ-คะแนน'!AR$4="K","0",IF('ชื่อ-คะแนน'!AR$4="A","0","0")))+IF('ชื่อ-คะแนน'!AS$4="P",'ชื่อ-คะแนน'!AS35,IF('ชื่อ-คะแนน'!AS$4="K","0",IF('ชื่อ-คะแนน'!AS$4="A","0","0"))))</f>
        <v/>
      </c>
      <c r="Q37" s="443" t="str">
        <f>IF('ชื่อ-คะแนน'!C35="","",IF('ชื่อ-คะแนน'!AN$4="A",'ชื่อ-คะแนน'!AN35,IF('ชื่อ-คะแนน'!AN$4="P","0",IF('ชื่อ-คะแนน'!AN$4="K","0","0")))+IF('ชื่อ-คะแนน'!AO$4="A",'ชื่อ-คะแนน'!AO35,IF('ชื่อ-คะแนน'!AO$4="P","0",IF('ชื่อ-คะแนน'!AO$4="K","0","0")))+IF('ชื่อ-คะแนน'!AP$4="A",'ชื่อ-คะแนน'!AP35,IF('ชื่อ-คะแนน'!AP$4="P","0",IF('ชื่อ-คะแนน'!AP$4="K","0","0")))+IF('ชื่อ-คะแนน'!AQ$4="A",'ชื่อ-คะแนน'!AQ35,IF('ชื่อ-คะแนน'!AQ$4="P","0",IF('ชื่อ-คะแนน'!AQ$4="K","0","0")))+IF('ชื่อ-คะแนน'!AR$4="A",'ชื่อ-คะแนน'!AR35,IF('ชื่อ-คะแนน'!AR$4="P","0",IF('ชื่อ-คะแนน'!AR$4="K","0","0")))+IF('ชื่อ-คะแนน'!AS$4="A",'ชื่อ-คะแนน'!AS35,IF('ชื่อ-คะแนน'!AS$4="P","0",IF('ชื่อ-คะแนน'!AS$4="K","0","0"))))</f>
        <v/>
      </c>
      <c r="R37" s="1058" t="str">
        <f>IF('ชื่อ-คะแนน'!C35="","",IF('ชื่อ-คะแนน'!BA$4="K",'ชื่อ-คะแนน'!BA35,IF('ชื่อ-คะแนน'!BA$4="P","0",IF('ชื่อ-คะแนน'!BA$4="A","0","0")))+IF('ชื่อ-คะแนน'!BB$4="K",'ชื่อ-คะแนน'!BB35,IF('ชื่อ-คะแนน'!BB$4="P","0",IF('ชื่อ-คะแนน'!BB$4="A","0","0")))+IF('ชื่อ-คะแนน'!BC$4="K",'ชื่อ-คะแนน'!BC35,IF('ชื่อ-คะแนน'!BC$4="P","0",IF('ชื่อ-คะแนน'!BC$4="A","0","0")))+IF('ชื่อ-คะแนน'!BD$4="K",'ชื่อ-คะแนน'!BD35,IF('ชื่อ-คะแนน'!BD$4="P","0",IF('ชื่อ-คะแนน'!BD$4="A","0","0")))+IF('ชื่อ-คะแนน'!BE$4="K",'ชื่อ-คะแนน'!BE35,IF('ชื่อ-คะแนน'!BE$4="P","0",IF('ชื่อ-คะแนน'!BE$4="A","0","0")))+IF('ชื่อ-คะแนน'!BF$4="K",'ชื่อ-คะแนน'!BF35,IF('ชื่อ-คะแนน'!BF$4="P","0",IF('ชื่อ-คะแนน'!BF$4="A","0","0")))+IF('ชื่อ-คะแนน'!BG$4="K",'ชื่อ-คะแนน'!BG35,IF('ชื่อ-คะแนน'!BG$4="P","0",IF('ชื่อ-คะแนน'!BG$4="A","0","0")))+IF('ชื่อ-คะแนน'!BH$4="K",'ชื่อ-คะแนน'!BH35,IF('ชื่อ-คะแนน'!BH$4="P","0",IF('ชื่อ-คะแนน'!BH$4="A","0","0"))))</f>
        <v/>
      </c>
      <c r="S37" s="1059" t="str">
        <f>IF('ชื่อ-คะแนน'!C35="","",IF('ชื่อ-คะแนน'!BA$4="P",'ชื่อ-คะแนน'!BA35,IF('ชื่อ-คะแนน'!BA$4="K","0",IF('ชื่อ-คะแนน'!BA$4="A","0","0")))+IF('ชื่อ-คะแนน'!BB$4="P",'ชื่อ-คะแนน'!BB35,IF('ชื่อ-คะแนน'!BB$4="K","0",IF('ชื่อ-คะแนน'!BB$4="A","0","0")))+IF('ชื่อ-คะแนน'!BC$4="P",'ชื่อ-คะแนน'!BC35,IF('ชื่อ-คะแนน'!BC$4="K","0",IF('ชื่อ-คะแนน'!BC$4="A","0","0")))+IF('ชื่อ-คะแนน'!BD$4="P",'ชื่อ-คะแนน'!BD35,IF('ชื่อ-คะแนน'!BD$4="K","0",IF('ชื่อ-คะแนน'!BD$4="A","0","0")))+IF('ชื่อ-คะแนน'!BE$4="P",'ชื่อ-คะแนน'!BE35,IF('ชื่อ-คะแนน'!BE$4="K","0",IF('ชื่อ-คะแนน'!BE$4="A","0","0")))+IF('ชื่อ-คะแนน'!BF$4="P",'ชื่อ-คะแนน'!BF35,IF('ชื่อ-คะแนน'!BF$4="K","0",IF('ชื่อ-คะแนน'!BF$4="A","0","0")))+IF('ชื่อ-คะแนน'!BG$4="P",'ชื่อ-คะแนน'!BG35,IF('ชื่อ-คะแนน'!BG$4="K","0",IF('ชื่อ-คะแนน'!BG$4="A","0","0")))+IF('ชื่อ-คะแนน'!BH$4="P",'ชื่อ-คะแนน'!BH35,IF('ชื่อ-คะแนน'!BH$4="K","0",IF('ชื่อ-คะแนน'!BH$4="A","0","0"))))</f>
        <v/>
      </c>
      <c r="T37" s="1072" t="str">
        <f>IF('ชื่อ-คะแนน'!C35="","",IF('ชื่อ-คะแนน'!BA$4="A",'ชื่อ-คะแนน'!BA35,IF('ชื่อ-คะแนน'!BA$4="P","0",IF('ชื่อ-คะแนน'!BA$4="K","0","0")))+IF('ชื่อ-คะแนน'!BB$4="A",'ชื่อ-คะแนน'!BB35,IF('ชื่อ-คะแนน'!BB$4="P","0",IF('ชื่อ-คะแนน'!BB$4="K","0","0")))+IF('ชื่อ-คะแนน'!BC$4="A",'ชื่อ-คะแนน'!BC35,IF('ชื่อ-คะแนน'!BC$4="P","0",IF('ชื่อ-คะแนน'!BC$4="K","0","0")))+IF('ชื่อ-คะแนน'!BD$4="A",'ชื่อ-คะแนน'!BD35,IF('ชื่อ-คะแนน'!BD$4="P","0",IF('ชื่อ-คะแนน'!BD$4="K","0","0")))+IF('ชื่อ-คะแนน'!BE$4="A",'ชื่อ-คะแนน'!BE35,IF('ชื่อ-คะแนน'!BE$4="P","0",IF('ชื่อ-คะแนน'!BE$4="K","0","0")))+IF('ชื่อ-คะแนน'!BF$4="A",'ชื่อ-คะแนน'!BF35,IF('ชื่อ-คะแนน'!BF$4="P","0",IF('ชื่อ-คะแนน'!BF$4="K","0","0")))+IF('ชื่อ-คะแนน'!BG$4="A",'ชื่อ-คะแนน'!BG35,IF('ชื่อ-คะแนน'!BG$4="P","0",IF('ชื่อ-คะแนน'!BG$4="K","0","0")))+IF('ชื่อ-คะแนน'!BH$4="A",'ชื่อ-คะแนน'!BH35,IF('ชื่อ-คะแนน'!BH$4="P","0",IF('ชื่อ-คะแนน'!BH$4="K","0","0"))))</f>
        <v/>
      </c>
      <c r="U37" s="1060" t="str">
        <f>IF('ชื่อ-คะแนน'!C35="","",IF('ชื่อ-คะแนน'!BK$4="K",'ชื่อ-คะแนน'!BK35,IF('ชื่อ-คะแนน'!BK$4="P","0",IF('ชื่อ-คะแนน'!BK$4="A","0","0")))+IF('ชื่อ-คะแนน'!BL$4="K",'ชื่อ-คะแนน'!BL35,IF('ชื่อ-คะแนน'!BL$4="P","0",IF('ชื่อ-คะแนน'!BL$4="A","0","0")))+IF('ชื่อ-คะแนน'!BM$4="K",'ชื่อ-คะแนน'!BM35,IF('ชื่อ-คะแนน'!BM$4="P","0",IF('ชื่อ-คะแนน'!BM$4="A","0","0")))+IF('ชื่อ-คะแนน'!BN$4="K",'ชื่อ-คะแนน'!BN35,IF('ชื่อ-คะแนน'!BN$4="P","0",IF('ชื่อ-คะแนน'!BN$4="A","0","0")))+IF('ชื่อ-คะแนน'!BO$4="K",'ชื่อ-คะแนน'!BO35,IF('ชื่อ-คะแนน'!BO$4="P","0",IF('ชื่อ-คะแนน'!BO$4="A","0","0")))+IF('ชื่อ-คะแนน'!BP$4="K",'ชื่อ-คะแนน'!BP35,IF('ชื่อ-คะแนน'!BP$4="P","0",IF('ชื่อ-คะแนน'!BP$4="A","0","0"))))</f>
        <v/>
      </c>
      <c r="V37" s="1061" t="str">
        <f>IF('ชื่อ-คะแนน'!C35="","",IF('ชื่อ-คะแนน'!BK$4="P",'ชื่อ-คะแนน'!BK35,IF('ชื่อ-คะแนน'!BK$4="K","0",IF('ชื่อ-คะแนน'!BK$4="A","0","0")))+IF('ชื่อ-คะแนน'!BL$4="P",'ชื่อ-คะแนน'!BL35,IF('ชื่อ-คะแนน'!BL$4="K","0",IF('ชื่อ-คะแนน'!BL$4="A","0","0")))+IF('ชื่อ-คะแนน'!BM$4="P",'ชื่อ-คะแนน'!BM35,IF('ชื่อ-คะแนน'!BM$4="K","0",IF('ชื่อ-คะแนน'!BM$4="A","0","0")))+IF('ชื่อ-คะแนน'!BN$4="P",'ชื่อ-คะแนน'!BN35,IF('ชื่อ-คะแนน'!BN$4="K","0",IF('ชื่อ-คะแนน'!BN$4="A","0","0")))+IF('ชื่อ-คะแนน'!BO$4="P",'ชื่อ-คะแนน'!BO35,IF('ชื่อ-คะแนน'!BO$4="K","0",IF('ชื่อ-คะแนน'!BO$4="A","0","0")))+IF('ชื่อ-คะแนน'!BP$4="P",'ชื่อ-คะแนน'!BP35,IF('ชื่อ-คะแนน'!BP$4="K","0",IF('ชื่อ-คะแนน'!BP$4="A","0","0"))))</f>
        <v/>
      </c>
      <c r="W37" s="1062" t="str">
        <f>IF('ชื่อ-คะแนน'!C35="","",IF('ชื่อ-คะแนน'!BK$4="A",'ชื่อ-คะแนน'!BK35,IF('ชื่อ-คะแนน'!BK$4="P","0",IF('ชื่อ-คะแนน'!BK$4="K","0","0")))+IF('ชื่อ-คะแนน'!BL$4="A",'ชื่อ-คะแนน'!BL35,IF('ชื่อ-คะแนน'!BL$4="P","0",IF('ชื่อ-คะแนน'!BL$4="K","0","0")))+IF('ชื่อ-คะแนน'!BM$4="A",'ชื่อ-คะแนน'!BM35,IF('ชื่อ-คะแนน'!BM$4="P","0",IF('ชื่อ-คะแนน'!BM$4="K","0","0")))+IF('ชื่อ-คะแนน'!BN$4="A",'ชื่อ-คะแนน'!BN35,IF('ชื่อ-คะแนน'!BN$4="P","0",IF('ชื่อ-คะแนน'!BN$4="K","0","0")))+IF('ชื่อ-คะแนน'!BO$4="A",'ชื่อ-คะแนน'!BO35,IF('ชื่อ-คะแนน'!BO$4="P","0",IF('ชื่อ-คะแนน'!BO$4="K","0","0")))+IF('ชื่อ-คะแนน'!BP$4="A",'ชื่อ-คะแนน'!BP35,IF('ชื่อ-คะแนน'!BP$4="P","0",IF('ชื่อ-คะแนน'!BP$4="K","0","0"))))</f>
        <v/>
      </c>
      <c r="X37" s="1058" t="str">
        <f>IF('ชื่อ-คะแนน'!C35="","",IF('ชื่อ-คะแนน'!BU$4="K",'ชื่อ-คะแนน'!BU35,IF('ชื่อ-คะแนน'!BU$4="P","0",IF('ชื่อ-คะแนน'!BU$4="A","0","0")))+IF('ชื่อ-คะแนน'!BV$4="K",'ชื่อ-คะแนน'!BV35,IF('ชื่อ-คะแนน'!BV$4="P","0",IF('ชื่อ-คะแนน'!BV$4="A","0","0")))+IF('ชื่อ-คะแนน'!BW$4="K",'ชื่อ-คะแนน'!BW35,IF('ชื่อ-คะแนน'!BW$4="P","0",IF('ชื่อ-คะแนน'!BW$4="A","0","0")))+IF('ชื่อ-คะแนน'!BX$4="K",'ชื่อ-คะแนน'!BX35,IF('ชื่อ-คะแนน'!BX$4="P","0",IF('ชื่อ-คะแนน'!BX$4="A","0","0")))+IF('ชื่อ-คะแนน'!BY$4="K",'ชื่อ-คะแนน'!BY35,IF('ชื่อ-คะแนน'!BY$4="P","0",IF('ชื่อ-คะแนน'!BY$4="A","0","0")))+IF('ชื่อ-คะแนน'!BZ$4="K",'ชื่อ-คะแนน'!BZ35,IF('ชื่อ-คะแนน'!BZ$4="P","0",IF('ชื่อ-คะแนน'!BZ$4="A","0","0")))+IF('ชื่อ-คะแนน'!CA$4="K",'ชื่อ-คะแนน'!CA35,IF('ชื่อ-คะแนน'!CA$4="P","0",IF('ชื่อ-คะแนน'!CA$4="A","0","0")))+IF('ชื่อ-คะแนน'!CB$4="K",'ชื่อ-คะแนน'!CB35,IF('ชื่อ-คะแนน'!CB$4="P","0",IF('ชื่อ-คะแนน'!CB$4="A","0","0"))))</f>
        <v/>
      </c>
      <c r="Y37" s="1059" t="str">
        <f>IF('ชื่อ-คะแนน'!C35="","",IF('ชื่อ-คะแนน'!BU$4="P",'ชื่อ-คะแนน'!BU35,IF('ชื่อ-คะแนน'!BU$4="K","0",IF('ชื่อ-คะแนน'!BU$4="A","0","0")))+IF('ชื่อ-คะแนน'!BV$4="P",'ชื่อ-คะแนน'!BV35,IF('ชื่อ-คะแนน'!BV$4="K","0",IF('ชื่อ-คะแนน'!BV$4="A","0","0")))+IF('ชื่อ-คะแนน'!BW$4="P",'ชื่อ-คะแนน'!BW35,IF('ชื่อ-คะแนน'!BW$4="K","0",IF('ชื่อ-คะแนน'!BW$4="A","0","0")))+IF('ชื่อ-คะแนน'!BX$4="P",'ชื่อ-คะแนน'!BX35,IF('ชื่อ-คะแนน'!BX$4="K","0",IF('ชื่อ-คะแนน'!BX$4="A","0","0")))+IF('ชื่อ-คะแนน'!BY$4="P",'ชื่อ-คะแนน'!BY35,IF('ชื่อ-คะแนน'!BY$4="K","0",IF('ชื่อ-คะแนน'!BY$4="A","0","0")))+IF('ชื่อ-คะแนน'!BZ$4="P",'ชื่อ-คะแนน'!BZ35,IF('ชื่อ-คะแนน'!BZ$4="K","0",IF('ชื่อ-คะแนน'!BZ$4="A","0","0")))+IF('ชื่อ-คะแนน'!CA$4="P",'ชื่อ-คะแนน'!CA35,IF('ชื่อ-คะแนน'!CA$4="K","0",IF('ชื่อ-คะแนน'!CA$4="A","0","0")))+IF('ชื่อ-คะแนน'!CB$4="P",'ชื่อ-คะแนน'!CB35,IF('ชื่อ-คะแนน'!CB$4="K","0",IF('ชื่อ-คะแนน'!CB$4="A","0","0"))))</f>
        <v/>
      </c>
      <c r="Z37" s="1072" t="str">
        <f>IF('ชื่อ-คะแนน'!C35="","",IF('ชื่อ-คะแนน'!BU$4="A",'ชื่อ-คะแนน'!BU35,IF('ชื่อ-คะแนน'!BU$4="P","0",IF('ชื่อ-คะแนน'!BU$4="K","0","0")))+IF('ชื่อ-คะแนน'!BV$4="A",'ชื่อ-คะแนน'!BV35,IF('ชื่อ-คะแนน'!BV$4="P","0",IF('ชื่อ-คะแนน'!BV$4="K","0","0")))+IF('ชื่อ-คะแนน'!BW$4="A",'ชื่อ-คะแนน'!BW35,IF('ชื่อ-คะแนน'!BW$4="P","0",IF('ชื่อ-คะแนน'!BW$4="K","0","0")))+IF('ชื่อ-คะแนน'!BX$4="A",'ชื่อ-คะแนน'!BX35,IF('ชื่อ-คะแนน'!BX$4="P","0",IF('ชื่อ-คะแนน'!BX$4="K","0","0")))+IF('ชื่อ-คะแนน'!BY$4="A",'ชื่อ-คะแนน'!BY35,IF('ชื่อ-คะแนน'!BY$4="P","0",IF('ชื่อ-คะแนน'!BY$4="K","0","0")))+IF('ชื่อ-คะแนน'!BZ$4="A",'ชื่อ-คะแนน'!BZ35,IF('ชื่อ-คะแนน'!BZ$4="P","0",IF('ชื่อ-คะแนน'!BZ$4="K","0","0")))+IF('ชื่อ-คะแนน'!CA$4="A",'ชื่อ-คะแนน'!CA35,IF('ชื่อ-คะแนน'!CA$4="P","0",IF('ชื่อ-คะแนน'!CA$4="K","0","0")))+IF('ชื่อ-คะแนน'!CB$4="A",'ชื่อ-คะแนน'!CB35,IF('ชื่อ-คะแนน'!CB$4="P","0",IF('ชื่อ-คะแนน'!CB$4="K","0","0"))))</f>
        <v/>
      </c>
      <c r="AA37" s="1060">
        <f>IF('ชื่อ-คะแนน'!CF$4="K",'ชื่อ-คะแนน'!CF35,IF('ชื่อ-คะแนน'!CF$4="P","0",IF('ชื่อ-คะแนน'!CF$4="A","0","0")))+IF('ชื่อ-คะแนน'!CG$4="K",'ชื่อ-คะแนน'!CG35,IF('ชื่อ-คะแนน'!CG$4="P","0",IF('ชื่อ-คะแนน'!CG$4="A","0","0")))+IF('ชื่อ-คะแนน'!CH$4="K",'ชื่อ-คะแนน'!CH35,IF('ชื่อ-คะแนน'!CH$4="P","0",IF('ชื่อ-คะแนน'!CH$4="A","0","0")))</f>
        <v>0</v>
      </c>
      <c r="AB37" s="1061">
        <f>IF('ชื่อ-คะแนน'!CF$4="P",'ชื่อ-คะแนน'!CF35,IF('ชื่อ-คะแนน'!CF$4="K","0",IF('ชื่อ-คะแนน'!CF$4="A","0","0")))+IF('ชื่อ-คะแนน'!CG$4="P",'ชื่อ-คะแนน'!CG35,IF('ชื่อ-คะแนน'!CG$4="K","0",IF('ชื่อ-คะแนน'!CG$4="A","0","0")))+IF('ชื่อ-คะแนน'!CH$4="P",'ชื่อ-คะแนน'!CH35,IF('ชื่อ-คะแนน'!CH$4="K","0",IF('ชื่อ-คะแนน'!CH$4="A","0","0")))</f>
        <v>0</v>
      </c>
      <c r="AC37" s="1062">
        <f>IF('ชื่อ-คะแนน'!CF$4="A",'ชื่อ-คะแนน'!CF35,IF('ชื่อ-คะแนน'!CF$4="P","0",IF('ชื่อ-คะแนน'!CF$4="K","0","0")))+IF('ชื่อ-คะแนน'!CG$4="A",'ชื่อ-คะแนน'!CG35,IF('ชื่อ-คะแนน'!CG$4="P","0",IF('ชื่อ-คะแนน'!CG$4="K","0","0")))+IF('ชื่อ-คะแนน'!CH$4="A",'ชื่อ-คะแนน'!CH35,IF('ชื่อ-คะแนน'!CH$4="P","0",IF('ชื่อ-คะแนน'!CH$4="K","0","0")))</f>
        <v>0</v>
      </c>
      <c r="AD37" s="1073" t="str">
        <f>IF('ชื่อ-คะแนน'!C35="","",IF(E37="พัก","--",IF(E37="ออก","--",IF(E37="ย้าย","--",(F37+I37+L37+O37+R37+U37+X37+AA37)/2))))</f>
        <v/>
      </c>
      <c r="AE37" s="1063" t="str">
        <f>IF('ชื่อ-คะแนน'!C35="","",IF(E37="พัก","--",IF(E37="ออก","--",IF(E37="ย้าย","--",(G37+J37+M37+P37+S37+V37+Y37+AB37)/2))))</f>
        <v/>
      </c>
      <c r="AF37" s="1064" t="str">
        <f>IF('ชื่อ-คะแนน'!C35="","",IF(E37="พัก","--",IF(E37="ออก","--",IF(E37="ย้าย","--",(H37+K37+N37+Q37+T37+W37+Z37+AC37)/2))))</f>
        <v/>
      </c>
      <c r="AG37" s="305"/>
    </row>
    <row r="38" spans="1:33" s="5" customFormat="1" ht="18" customHeight="1" x14ac:dyDescent="0.5">
      <c r="A38" s="281"/>
      <c r="B38" s="239" t="str">
        <f>'ชื่อ-คะแนน'!A36</f>
        <v/>
      </c>
      <c r="C38" s="420">
        <f>'ชื่อ-คะแนน'!B36</f>
        <v>0</v>
      </c>
      <c r="D38" s="325" t="str">
        <f>'ชื่อ-คะแนน'!DB36</f>
        <v/>
      </c>
      <c r="E38" s="422" t="str">
        <f>'ชื่อ-คะแนน'!D36</f>
        <v/>
      </c>
      <c r="F38" s="423" t="str">
        <f>IF('ชื่อ-คะแนน'!C36="","",IF('ชื่อ-คะแนน'!H$4="K",'ชื่อ-คะแนน'!H36,IF('ชื่อ-คะแนน'!H$4="P","0",IF('ชื่อ-คะแนน'!H$4="A","0","0")))+IF('ชื่อ-คะแนน'!I$4="K",'ชื่อ-คะแนน'!I36,IF('ชื่อ-คะแนน'!I$4="P","0",IF('ชื่อ-คะแนน'!I$4="A","0","0")))+IF('ชื่อ-คะแนน'!J$4="K",'ชื่อ-คะแนน'!J36,IF('ชื่อ-คะแนน'!J$4="P","0",IF('ชื่อ-คะแนน'!J$4="A","0","0")))+IF('ชื่อ-คะแนน'!K$4="K",'ชื่อ-คะแนน'!K36,IF('ชื่อ-คะแนน'!K$4="P","0",IF('ชื่อ-คะแนน'!K$4="A","0","0")))+IF('ชื่อ-คะแนน'!L$4="K",'ชื่อ-คะแนน'!L36,IF('ชื่อ-คะแนน'!L$4="P","0",IF('ชื่อ-คะแนน'!L$4="A","0","0")))+IF('ชื่อ-คะแนน'!M$4="K",'ชื่อ-คะแนน'!M36,IF('ชื่อ-คะแนน'!M$4="P","0",IF('ชื่อ-คะแนน'!M$4="A","0","0")))+IF('ชื่อ-คะแนน'!N$4="K",'ชื่อ-คะแนน'!N36,IF('ชื่อ-คะแนน'!N$4="P","0",IF('ชื่อ-คะแนน'!N$4="A","0","0")))+IF('ชื่อ-คะแนน'!O$4="K",'ชื่อ-คะแนน'!O36,IF('ชื่อ-คะแนน'!O$4="P","0",IF('ชื่อ-คะแนน'!O$4="A","0","0")))+IF('ชื่อ-คะแนน'!P$4="K",'ชื่อ-คะแนน'!P36,IF('ชื่อ-คะแนน'!P$4="P","0",IF('ชื่อ-คะแนน'!P$4="A","0","0"))))</f>
        <v/>
      </c>
      <c r="G38" s="424" t="str">
        <f>IF('ชื่อ-คะแนน'!C36="","",IF('ชื่อ-คะแนน'!H$4="P",'ชื่อ-คะแนน'!H36,IF('ชื่อ-คะแนน'!H$4="K","0",IF('ชื่อ-คะแนน'!H$4="A","0","0")))+IF('ชื่อ-คะแนน'!I$4="P",'ชื่อ-คะแนน'!I36,IF('ชื่อ-คะแนน'!I$4="K","0",IF('ชื่อ-คะแนน'!I$4="A","0","0")))+IF('ชื่อ-คะแนน'!J$4="P",'ชื่อ-คะแนน'!J36,IF('ชื่อ-คะแนน'!J$4="K","0",IF('ชื่อ-คะแนน'!J$4="A","0","0")))+IF('ชื่อ-คะแนน'!K$4="P",'ชื่อ-คะแนน'!K36,IF('ชื่อ-คะแนน'!K$4="K","0",IF('ชื่อ-คะแนน'!K$4="A","0","0")))+IF('ชื่อ-คะแนน'!L$4="P",'ชื่อ-คะแนน'!L36,IF('ชื่อ-คะแนน'!L$4="K","0",IF('ชื่อ-คะแนน'!L$4="A","0","0")))+IF('ชื่อ-คะแนน'!M$4="P",'ชื่อ-คะแนน'!M36,IF('ชื่อ-คะแนน'!M$4="K","0",IF('ชื่อ-คะแนน'!M$4="A","0","0")))+IF('ชื่อ-คะแนน'!N$4="P",'ชื่อ-คะแนน'!N36,IF('ชื่อ-คะแนน'!N$4="K","0",IF('ชื่อ-คะแนน'!N$4="A","0","0")))+IF('ชื่อ-คะแนน'!O$4="P",'ชื่อ-คะแนน'!O36,IF('ชื่อ-คะแนน'!O$4="K","0",IF('ชื่อ-คะแนน'!O$4="A","0","0")))+IF('ชื่อ-คะแนน'!P$4="P",'ชื่อ-คะแนน'!P36,IF('ชื่อ-คะแนน'!P$4="K","0",IF('ชื่อ-คะแนน'!P$4="A","0","0"))))</f>
        <v/>
      </c>
      <c r="H38" s="425" t="str">
        <f>IF('ชื่อ-คะแนน'!C36="","",IF('ชื่อ-คะแนน'!H$4="A",'ชื่อ-คะแนน'!H36,IF('ชื่อ-คะแนน'!H$4="P","0",IF('ชื่อ-คะแนน'!H$4="K","0","0")))+IF('ชื่อ-คะแนน'!I$4="A",'ชื่อ-คะแนน'!I36,IF('ชื่อ-คะแนน'!I$4="P","0",IF('ชื่อ-คะแนน'!I$4="K","0","0")))+IF('ชื่อ-คะแนน'!J$4="A",'ชื่อ-คะแนน'!J36,IF('ชื่อ-คะแนน'!J$4="P","0",IF('ชื่อ-คะแนน'!J$4="K","0","0")))+IF('ชื่อ-คะแนน'!K$4="A",'ชื่อ-คะแนน'!K36,IF('ชื่อ-คะแนน'!K$4="P","0",IF('ชื่อ-คะแนน'!K$4="K","0","0")))+IF('ชื่อ-คะแนน'!L$4="A",'ชื่อ-คะแนน'!L36,IF('ชื่อ-คะแนน'!L$4="P","0",IF('ชื่อ-คะแนน'!L$4="K","0","0")))+IF('ชื่อ-คะแนน'!M$4="A",'ชื่อ-คะแนน'!M36,IF('ชื่อ-คะแนน'!M$4="P","0",IF('ชื่อ-คะแนน'!M$4="K","0","0")))+IF('ชื่อ-คะแนน'!N$4="A",'ชื่อ-คะแนน'!N36,IF('ชื่อ-คะแนน'!N$4="P","0",IF('ชื่อ-คะแนน'!N$4="K","0","0")))+IF('ชื่อ-คะแนน'!O$4="A",'ชื่อ-คะแนน'!O36,IF('ชื่อ-คะแนน'!O$4="P","0",IF('ชื่อ-คะแนน'!O$4="K","0","0")))+IF('ชื่อ-คะแนน'!P$4="A",'ชื่อ-คะแนน'!P36,IF('ชื่อ-คะแนน'!P$4="P","0",IF('ชื่อ-คะแนน'!P$4="K","0","0"))))</f>
        <v/>
      </c>
      <c r="I38" s="426" t="str">
        <f>IF('ชื่อ-คะแนน'!C36="","",IF('ชื่อ-คะแนน'!S$4="K",'ชื่อ-คะแนน'!S36,IF('ชื่อ-คะแนน'!S$4="P","0",IF('ชื่อ-คะแนน'!S$4="A","0","0")))+IF('ชื่อ-คะแนน'!T$4="K",'ชื่อ-คะแนน'!T36,IF('ชื่อ-คะแนน'!T$4="P","0",IF('ชื่อ-คะแนน'!T$4="A","0","0")))+IF('ชื่อ-คะแนน'!U$4="K",'ชื่อ-คะแนน'!U36,IF('ชื่อ-คะแนน'!U$4="P","0",IF('ชื่อ-คะแนน'!U$4="A","0","0")))+IF('ชื่อ-คะแนน'!V$4="K",'ชื่อ-คะแนน'!V36,IF('ชื่อ-คะแนน'!V$4="P","0",IF('ชื่อ-คะแนน'!V$4="A","0","0")))+IF('ชื่อ-คะแนน'!W$4="K",'ชื่อ-คะแนน'!W36,IF('ชื่อ-คะแนน'!W$4="P","0",IF('ชื่อ-คะแนน'!W$4="A","0","0")))+IF('ชื่อ-คะแนน'!X$4="K",'ชื่อ-คะแนน'!X36,IF('ชื่อ-คะแนน'!X$4="P","0",IF('ชื่อ-คะแนน'!X$4="A","0","0"))))</f>
        <v/>
      </c>
      <c r="J38" s="427" t="str">
        <f>IF('ชื่อ-คะแนน'!C36="","",IF('ชื่อ-คะแนน'!S$4="P",'ชื่อ-คะแนน'!S36,IF('ชื่อ-คะแนน'!S$4="K","0",IF('ชื่อ-คะแนน'!S$4="A","0","0")))+IF('ชื่อ-คะแนน'!T$4="P",'ชื่อ-คะแนน'!T36,IF('ชื่อ-คะแนน'!T$4="K","0",IF('ชื่อ-คะแนน'!T$4="A","0","0")))+IF('ชื่อ-คะแนน'!U$4="P",'ชื่อ-คะแนน'!U36,IF('ชื่อ-คะแนน'!U$4="K","0",IF('ชื่อ-คะแนน'!U$4="A","0","0")))+IF('ชื่อ-คะแนน'!V$4="P",'ชื่อ-คะแนน'!V36,IF('ชื่อ-คะแนน'!V$4="K","0",IF('ชื่อ-คะแนน'!V$4="A","0","0")))+IF('ชื่อ-คะแนน'!W$4="P",'ชื่อ-คะแนน'!W36,IF('ชื่อ-คะแนน'!W$4="K","0",IF('ชื่อ-คะแนน'!W$4="A","0","0")))+IF('ชื่อ-คะแนน'!X$4="P",'ชื่อ-คะแนน'!X36,IF('ชื่อ-คะแนน'!X$4="K","0",IF('ชื่อ-คะแนน'!X$4="A","0","0"))))</f>
        <v/>
      </c>
      <c r="K38" s="428" t="str">
        <f>IF('ชื่อ-คะแนน'!C36="","",IF('ชื่อ-คะแนน'!S$4="A",'ชื่อ-คะแนน'!S36,IF('ชื่อ-คะแนน'!S$4="P","0",IF('ชื่อ-คะแนน'!S$4="K","0","0")))+IF('ชื่อ-คะแนน'!T$4="A",'ชื่อ-คะแนน'!T36,IF('ชื่อ-คะแนน'!T$4="P","0",IF('ชื่อ-คะแนน'!T$4="K","0","0")))+IF('ชื่อ-คะแนน'!U$4="A",'ชื่อ-คะแนน'!U36,IF('ชื่อ-คะแนน'!U$4="P","0",IF('ชื่อ-คะแนน'!U$4="K","0","0")))+IF('ชื่อ-คะแนน'!V$4="A",'ชื่อ-คะแนน'!V36,IF('ชื่อ-คะแนน'!V$4="P","0",IF('ชื่อ-คะแนน'!V$4="K","0","0")))+IF('ชื่อ-คะแนน'!W$4="A",'ชื่อ-คะแนน'!W36,IF('ชื่อ-คะแนน'!W$4="P","0",IF('ชื่อ-คะแนน'!W$4="K","0","0")))+IF('ชื่อ-คะแนน'!X$4="A",'ชื่อ-คะแนน'!X36,IF('ชื่อ-คะแนน'!X$4="P","0",IF('ชื่อ-คะแนน'!X$4="K","0","0"))))</f>
        <v/>
      </c>
      <c r="L38" s="423" t="str">
        <f>IF('ชื่อ-คะแนน'!C36="","",IF('ชื่อ-คะแนน'!AC$4="K",'ชื่อ-คะแนน'!AC36,IF('ชื่อ-คะแนน'!AC$4="P","0",IF('ชื่อ-คะแนน'!AC$4="A","0","0")))+IF('ชื่อ-คะแนน'!AD$4="K",'ชื่อ-คะแนน'!AD36,IF('ชื่อ-คะแนน'!AD$4="P","0",IF('ชื่อ-คะแนน'!AD$4="A","0","0")))+IF('ชื่อ-คะแนน'!AE$4="K",'ชื่อ-คะแนน'!AE36,IF('ชื่อ-คะแนน'!AE$4="P","0",IF('ชื่อ-คะแนน'!AE$4="A","0","0")))+IF('ชื่อ-คะแนน'!AF$4="K",'ชื่อ-คะแนน'!AF36,IF('ชื่อ-คะแนน'!AF$4="P","0",IF('ชื่อ-คะแนน'!AF$4="A","0","0")))+IF('ชื่อ-คะแนน'!AG$4="K",'ชื่อ-คะแนน'!AG36,IF('ชื่อ-คะแนน'!AG$4="P","0",IF('ชื่อ-คะแนน'!AG$4="A","0","0")))+IF('ชื่อ-คะแนน'!AH$4="K",'ชื่อ-คะแนน'!AH36,IF('ชื่อ-คะแนน'!AH$4="P","0",IF('ชื่อ-คะแนน'!AH$4="A","0","0")))+IF('ชื่อ-คะแนน'!AI$4="K",'ชื่อ-คะแนน'!AI36,IF('ชื่อ-คะแนน'!AI$4="P","0",IF('ชื่อ-คะแนน'!AI$4="A","0","0")))+IF('ชื่อ-คะแนน'!AJ$4="K",'ชื่อ-คะแนน'!AJ36,IF('ชื่อ-คะแนน'!AJ$4="P","0",IF('ชื่อ-คะแนน'!AJ$4="A","0","0")))+IF('ชื่อ-คะแนน'!AK$4="K",'ชื่อ-คะแนน'!AK36,IF('ชื่อ-คะแนน'!AK$4="P","0",IF('ชื่อ-คะแนน'!AK$4="A","0","0"))))</f>
        <v/>
      </c>
      <c r="M38" s="424" t="str">
        <f>IF('ชื่อ-คะแนน'!C36="","",IF('ชื่อ-คะแนน'!AC$4="P",'ชื่อ-คะแนน'!AC36,IF('ชื่อ-คะแนน'!AC$4="K","0",IF('ชื่อ-คะแนน'!AC$4="A","0","0")))+IF('ชื่อ-คะแนน'!AD$4="P",'ชื่อ-คะแนน'!AD36,IF('ชื่อ-คะแนน'!AD$4="K","0",IF('ชื่อ-คะแนน'!AD$4="A","0","0")))+IF('ชื่อ-คะแนน'!AE$4="P",'ชื่อ-คะแนน'!AE36,IF('ชื่อ-คะแนน'!AE$4="K","0",IF('ชื่อ-คะแนน'!AE$4="A","0","0")))+IF('ชื่อ-คะแนน'!AF$4="P",'ชื่อ-คะแนน'!AF36,IF('ชื่อ-คะแนน'!AF$4="K","0",IF('ชื่อ-คะแนน'!AF$4="A","0","0")))+IF('ชื่อ-คะแนน'!AG$4="P",'ชื่อ-คะแนน'!AG36,IF('ชื่อ-คะแนน'!AG$4="K","0",IF('ชื่อ-คะแนน'!AG$4="A","0","0")))+IF('ชื่อ-คะแนน'!AH$4="P",'ชื่อ-คะแนน'!AH36,IF('ชื่อ-คะแนน'!AH$4="K","0",IF('ชื่อ-คะแนน'!AH$4="A","0","0")))+IF('ชื่อ-คะแนน'!AI$4="P",'ชื่อ-คะแนน'!AI36,IF('ชื่อ-คะแนน'!AI$4="K","0",IF('ชื่อ-คะแนน'!AI$4="A","0","0")))+IF('ชื่อ-คะแนน'!AJ$4="P",'ชื่อ-คะแนน'!AJ36,IF('ชื่อ-คะแนน'!AJ$4="K","0",IF('ชื่อ-คะแนน'!AJ$4="A","0","0")))+IF('ชื่อ-คะแนน'!AK$4="P",'ชื่อ-คะแนน'!AK36,IF('ชื่อ-คะแนน'!AK$4="K","0",IF('ชื่อ-คะแนน'!AK$4="A","0","0"))))</f>
        <v/>
      </c>
      <c r="N38" s="425" t="str">
        <f>IF('ชื่อ-คะแนน'!C36="","",IF('ชื่อ-คะแนน'!AC$4="A",'ชื่อ-คะแนน'!AC36,IF('ชื่อ-คะแนน'!AC$4="P","0",IF('ชื่อ-คะแนน'!AC$4="K","0","0")))+IF('ชื่อ-คะแนน'!AD$4="A",'ชื่อ-คะแนน'!AD36,IF('ชื่อ-คะแนน'!AD$4="P","0",IF('ชื่อ-คะแนน'!AD$4="K","0","0")))+IF('ชื่อ-คะแนน'!AE$4="A",'ชื่อ-คะแนน'!AE36,IF('ชื่อ-คะแนน'!AE$4="P","0",IF('ชื่อ-คะแนน'!AE$4="K","0","0")))+IF('ชื่อ-คะแนน'!AF$4="A",'ชื่อ-คะแนน'!AF36,IF('ชื่อ-คะแนน'!AF$4="P","0",IF('ชื่อ-คะแนน'!AF$4="K","0","0")))+IF('ชื่อ-คะแนน'!AG$4="A",'ชื่อ-คะแนน'!AG36,IF('ชื่อ-คะแนน'!AG$4="P","0",IF('ชื่อ-คะแนน'!AG$4="K","0","0")))+IF('ชื่อ-คะแนน'!AH$4="A",'ชื่อ-คะแนน'!AH36,IF('ชื่อ-คะแนน'!AH$4="P","0",IF('ชื่อ-คะแนน'!AH$4="K","0","0")))+IF('ชื่อ-คะแนน'!AI$4="A",'ชื่อ-คะแนน'!AI36,IF('ชื่อ-คะแนน'!AI$4="P","0",IF('ชื่อ-คะแนน'!AI$4="K","0","0")))+IF('ชื่อ-คะแนน'!AJ$4="A",'ชื่อ-คะแนน'!AJ36,IF('ชื่อ-คะแนน'!AJ$4="P","0",IF('ชื่อ-คะแนน'!AJ$4="K","0","0")))+IF('ชื่อ-คะแนน'!AK$4="A",'ชื่อ-คะแนน'!AK36,IF('ชื่อ-คะแนน'!AK$4="P","0",IF('ชื่อ-คะแนน'!AK$4="K","0","0"))))</f>
        <v/>
      </c>
      <c r="O38" s="426" t="str">
        <f>IF('ชื่อ-คะแนน'!C36="","",IF('ชื่อ-คะแนน'!AN$4="K",'ชื่อ-คะแนน'!AN36,IF('ชื่อ-คะแนน'!AN$4="P","0",IF('ชื่อ-คะแนน'!AN$4="A","0","0")))+IF('ชื่อ-คะแนน'!AO$4="K",'ชื่อ-คะแนน'!AO36,IF('ชื่อ-คะแนน'!AO$4="P","0",IF('ชื่อ-คะแนน'!AO$4="A","0","0")))+IF('ชื่อ-คะแนน'!AP$4="K",'ชื่อ-คะแนน'!AP36,IF('ชื่อ-คะแนน'!AP$4="P","0",IF('ชื่อ-คะแนน'!AP$4="A","0","0")))+IF('ชื่อ-คะแนน'!AQ$4="K",'ชื่อ-คะแนน'!AQ36,IF('ชื่อ-คะแนน'!AQ$4="P","0",IF('ชื่อ-คะแนน'!AQ$4="A","0","0")))+IF('ชื่อ-คะแนน'!AR$4="K",'ชื่อ-คะแนน'!AR36,IF('ชื่อ-คะแนน'!AR$4="P","0",IF('ชื่อ-คะแนน'!AR$4="A","0","0")))+IF('ชื่อ-คะแนน'!AS$4="K",'ชื่อ-คะแนน'!AS36,IF('ชื่อ-คะแนน'!AS$4="P","0",IF('ชื่อ-คะแนน'!AS$4="A","0","0"))))</f>
        <v/>
      </c>
      <c r="P38" s="427" t="str">
        <f>IF('ชื่อ-คะแนน'!C36="","",IF('ชื่อ-คะแนน'!AN$4="P",'ชื่อ-คะแนน'!AN36,IF('ชื่อ-คะแนน'!AN$4="K","0",IF('ชื่อ-คะแนน'!AN$4="A","0","0")))+IF('ชื่อ-คะแนน'!AO$4="P",'ชื่อ-คะแนน'!AO36,IF('ชื่อ-คะแนน'!AO$4="K","0",IF('ชื่อ-คะแนน'!AO$4="A","0","0")))+IF('ชื่อ-คะแนน'!AP$4="P",'ชื่อ-คะแนน'!AP36,IF('ชื่อ-คะแนน'!AP$4="K","0",IF('ชื่อ-คะแนน'!AP$4="A","0","0")))+IF('ชื่อ-คะแนน'!AQ$4="P",'ชื่อ-คะแนน'!AQ36,IF('ชื่อ-คะแนน'!AQ$4="K","0",IF('ชื่อ-คะแนน'!AQ$4="A","0","0")))+IF('ชื่อ-คะแนน'!AR$4="P",'ชื่อ-คะแนน'!AR36,IF('ชื่อ-คะแนน'!AR$4="K","0",IF('ชื่อ-คะแนน'!AR$4="A","0","0")))+IF('ชื่อ-คะแนน'!AS$4="P",'ชื่อ-คะแนน'!AS36,IF('ชื่อ-คะแนน'!AS$4="K","0",IF('ชื่อ-คะแนน'!AS$4="A","0","0"))))</f>
        <v/>
      </c>
      <c r="Q38" s="428" t="str">
        <f>IF('ชื่อ-คะแนน'!C36="","",IF('ชื่อ-คะแนน'!AN$4="A",'ชื่อ-คะแนน'!AN36,IF('ชื่อ-คะแนน'!AN$4="P","0",IF('ชื่อ-คะแนน'!AN$4="K","0","0")))+IF('ชื่อ-คะแนน'!AO$4="A",'ชื่อ-คะแนน'!AO36,IF('ชื่อ-คะแนน'!AO$4="P","0",IF('ชื่อ-คะแนน'!AO$4="K","0","0")))+IF('ชื่อ-คะแนน'!AP$4="A",'ชื่อ-คะแนน'!AP36,IF('ชื่อ-คะแนน'!AP$4="P","0",IF('ชื่อ-คะแนน'!AP$4="K","0","0")))+IF('ชื่อ-คะแนน'!AQ$4="A",'ชื่อ-คะแนน'!AQ36,IF('ชื่อ-คะแนน'!AQ$4="P","0",IF('ชื่อ-คะแนน'!AQ$4="K","0","0")))+IF('ชื่อ-คะแนน'!AR$4="A",'ชื่อ-คะแนน'!AR36,IF('ชื่อ-คะแนน'!AR$4="P","0",IF('ชื่อ-คะแนน'!AR$4="K","0","0")))+IF('ชื่อ-คะแนน'!AS$4="A",'ชื่อ-คะแนน'!AS36,IF('ชื่อ-คะแนน'!AS$4="P","0",IF('ชื่อ-คะแนน'!AS$4="K","0","0"))))</f>
        <v/>
      </c>
      <c r="R38" s="1045" t="str">
        <f>IF('ชื่อ-คะแนน'!C36="","",IF('ชื่อ-คะแนน'!BA$4="K",'ชื่อ-คะแนน'!BA36,IF('ชื่อ-คะแนน'!BA$4="P","0",IF('ชื่อ-คะแนน'!BA$4="A","0","0")))+IF('ชื่อ-คะแนน'!BB$4="K",'ชื่อ-คะแนน'!BB36,IF('ชื่อ-คะแนน'!BB$4="P","0",IF('ชื่อ-คะแนน'!BB$4="A","0","0")))+IF('ชื่อ-คะแนน'!BC$4="K",'ชื่อ-คะแนน'!BC36,IF('ชื่อ-คะแนน'!BC$4="P","0",IF('ชื่อ-คะแนน'!BC$4="A","0","0")))+IF('ชื่อ-คะแนน'!BD$4="K",'ชื่อ-คะแนน'!BD36,IF('ชื่อ-คะแนน'!BD$4="P","0",IF('ชื่อ-คะแนน'!BD$4="A","0","0")))+IF('ชื่อ-คะแนน'!BE$4="K",'ชื่อ-คะแนน'!BE36,IF('ชื่อ-คะแนน'!BE$4="P","0",IF('ชื่อ-คะแนน'!BE$4="A","0","0")))+IF('ชื่อ-คะแนน'!BF$4="K",'ชื่อ-คะแนน'!BF36,IF('ชื่อ-คะแนน'!BF$4="P","0",IF('ชื่อ-คะแนน'!BF$4="A","0","0")))+IF('ชื่อ-คะแนน'!BG$4="K",'ชื่อ-คะแนน'!BG36,IF('ชื่อ-คะแนน'!BG$4="P","0",IF('ชื่อ-คะแนน'!BG$4="A","0","0")))+IF('ชื่อ-คะแนน'!BH$4="K",'ชื่อ-คะแนน'!BH36,IF('ชื่อ-คะแนน'!BH$4="P","0",IF('ชื่อ-คะแนน'!BH$4="A","0","0"))))</f>
        <v/>
      </c>
      <c r="S38" s="1046" t="str">
        <f>IF('ชื่อ-คะแนน'!C36="","",IF('ชื่อ-คะแนน'!BA$4="P",'ชื่อ-คะแนน'!BA36,IF('ชื่อ-คะแนน'!BA$4="K","0",IF('ชื่อ-คะแนน'!BA$4="A","0","0")))+IF('ชื่อ-คะแนน'!BB$4="P",'ชื่อ-คะแนน'!BB36,IF('ชื่อ-คะแนน'!BB$4="K","0",IF('ชื่อ-คะแนน'!BB$4="A","0","0")))+IF('ชื่อ-คะแนน'!BC$4="P",'ชื่อ-คะแนน'!BC36,IF('ชื่อ-คะแนน'!BC$4="K","0",IF('ชื่อ-คะแนน'!BC$4="A","0","0")))+IF('ชื่อ-คะแนน'!BD$4="P",'ชื่อ-คะแนน'!BD36,IF('ชื่อ-คะแนน'!BD$4="K","0",IF('ชื่อ-คะแนน'!BD$4="A","0","0")))+IF('ชื่อ-คะแนน'!BE$4="P",'ชื่อ-คะแนน'!BE36,IF('ชื่อ-คะแนน'!BE$4="K","0",IF('ชื่อ-คะแนน'!BE$4="A","0","0")))+IF('ชื่อ-คะแนน'!BF$4="P",'ชื่อ-คะแนน'!BF36,IF('ชื่อ-คะแนน'!BF$4="K","0",IF('ชื่อ-คะแนน'!BF$4="A","0","0")))+IF('ชื่อ-คะแนน'!BG$4="P",'ชื่อ-คะแนน'!BG36,IF('ชื่อ-คะแนน'!BG$4="K","0",IF('ชื่อ-คะแนน'!BG$4="A","0","0")))+IF('ชื่อ-คะแนน'!BH$4="P",'ชื่อ-คะแนน'!BH36,IF('ชื่อ-คะแนน'!BH$4="K","0",IF('ชื่อ-คะแนน'!BH$4="A","0","0"))))</f>
        <v/>
      </c>
      <c r="T38" s="1066" t="str">
        <f>IF('ชื่อ-คะแนน'!C36="","",IF('ชื่อ-คะแนน'!BA$4="A",'ชื่อ-คะแนน'!BA36,IF('ชื่อ-คะแนน'!BA$4="P","0",IF('ชื่อ-คะแนน'!BA$4="K","0","0")))+IF('ชื่อ-คะแนน'!BB$4="A",'ชื่อ-คะแนน'!BB36,IF('ชื่อ-คะแนน'!BB$4="P","0",IF('ชื่อ-คะแนน'!BB$4="K","0","0")))+IF('ชื่อ-คะแนน'!BC$4="A",'ชื่อ-คะแนน'!BC36,IF('ชื่อ-คะแนน'!BC$4="P","0",IF('ชื่อ-คะแนน'!BC$4="K","0","0")))+IF('ชื่อ-คะแนน'!BD$4="A",'ชื่อ-คะแนน'!BD36,IF('ชื่อ-คะแนน'!BD$4="P","0",IF('ชื่อ-คะแนน'!BD$4="K","0","0")))+IF('ชื่อ-คะแนน'!BE$4="A",'ชื่อ-คะแนน'!BE36,IF('ชื่อ-คะแนน'!BE$4="P","0",IF('ชื่อ-คะแนน'!BE$4="K","0","0")))+IF('ชื่อ-คะแนน'!BF$4="A",'ชื่อ-คะแนน'!BF36,IF('ชื่อ-คะแนน'!BF$4="P","0",IF('ชื่อ-คะแนน'!BF$4="K","0","0")))+IF('ชื่อ-คะแนน'!BG$4="A",'ชื่อ-คะแนน'!BG36,IF('ชื่อ-คะแนน'!BG$4="P","0",IF('ชื่อ-คะแนน'!BG$4="K","0","0")))+IF('ชื่อ-คะแนน'!BH$4="A",'ชื่อ-คะแนน'!BH36,IF('ชื่อ-คะแนน'!BH$4="P","0",IF('ชื่อ-คะแนน'!BH$4="K","0","0"))))</f>
        <v/>
      </c>
      <c r="U38" s="1047" t="str">
        <f>IF('ชื่อ-คะแนน'!C36="","",IF('ชื่อ-คะแนน'!BK$4="K",'ชื่อ-คะแนน'!BK36,IF('ชื่อ-คะแนน'!BK$4="P","0",IF('ชื่อ-คะแนน'!BK$4="A","0","0")))+IF('ชื่อ-คะแนน'!BL$4="K",'ชื่อ-คะแนน'!BL36,IF('ชื่อ-คะแนน'!BL$4="P","0",IF('ชื่อ-คะแนน'!BL$4="A","0","0")))+IF('ชื่อ-คะแนน'!BM$4="K",'ชื่อ-คะแนน'!BM36,IF('ชื่อ-คะแนน'!BM$4="P","0",IF('ชื่อ-คะแนน'!BM$4="A","0","0")))+IF('ชื่อ-คะแนน'!BN$4="K",'ชื่อ-คะแนน'!BN36,IF('ชื่อ-คะแนน'!BN$4="P","0",IF('ชื่อ-คะแนน'!BN$4="A","0","0")))+IF('ชื่อ-คะแนน'!BO$4="K",'ชื่อ-คะแนน'!BO36,IF('ชื่อ-คะแนน'!BO$4="P","0",IF('ชื่อ-คะแนน'!BO$4="A","0","0")))+IF('ชื่อ-คะแนน'!BP$4="K",'ชื่อ-คะแนน'!BP36,IF('ชื่อ-คะแนน'!BP$4="P","0",IF('ชื่อ-คะแนน'!BP$4="A","0","0"))))</f>
        <v/>
      </c>
      <c r="V38" s="1048" t="str">
        <f>IF('ชื่อ-คะแนน'!C36="","",IF('ชื่อ-คะแนน'!BK$4="P",'ชื่อ-คะแนน'!BK36,IF('ชื่อ-คะแนน'!BK$4="K","0",IF('ชื่อ-คะแนน'!BK$4="A","0","0")))+IF('ชื่อ-คะแนน'!BL$4="P",'ชื่อ-คะแนน'!BL36,IF('ชื่อ-คะแนน'!BL$4="K","0",IF('ชื่อ-คะแนน'!BL$4="A","0","0")))+IF('ชื่อ-คะแนน'!BM$4="P",'ชื่อ-คะแนน'!BM36,IF('ชื่อ-คะแนน'!BM$4="K","0",IF('ชื่อ-คะแนน'!BM$4="A","0","0")))+IF('ชื่อ-คะแนน'!BN$4="P",'ชื่อ-คะแนน'!BN36,IF('ชื่อ-คะแนน'!BN$4="K","0",IF('ชื่อ-คะแนน'!BN$4="A","0","0")))+IF('ชื่อ-คะแนน'!BO$4="P",'ชื่อ-คะแนน'!BO36,IF('ชื่อ-คะแนน'!BO$4="K","0",IF('ชื่อ-คะแนน'!BO$4="A","0","0")))+IF('ชื่อ-คะแนน'!BP$4="P",'ชื่อ-คะแนน'!BP36,IF('ชื่อ-คะแนน'!BP$4="K","0",IF('ชื่อ-คะแนน'!BP$4="A","0","0"))))</f>
        <v/>
      </c>
      <c r="W38" s="1049" t="str">
        <f>IF('ชื่อ-คะแนน'!C36="","",IF('ชื่อ-คะแนน'!BK$4="A",'ชื่อ-คะแนน'!BK36,IF('ชื่อ-คะแนน'!BK$4="P","0",IF('ชื่อ-คะแนน'!BK$4="K","0","0")))+IF('ชื่อ-คะแนน'!BL$4="A",'ชื่อ-คะแนน'!BL36,IF('ชื่อ-คะแนน'!BL$4="P","0",IF('ชื่อ-คะแนน'!BL$4="K","0","0")))+IF('ชื่อ-คะแนน'!BM$4="A",'ชื่อ-คะแนน'!BM36,IF('ชื่อ-คะแนน'!BM$4="P","0",IF('ชื่อ-คะแนน'!BM$4="K","0","0")))+IF('ชื่อ-คะแนน'!BN$4="A",'ชื่อ-คะแนน'!BN36,IF('ชื่อ-คะแนน'!BN$4="P","0",IF('ชื่อ-คะแนน'!BN$4="K","0","0")))+IF('ชื่อ-คะแนน'!BO$4="A",'ชื่อ-คะแนน'!BO36,IF('ชื่อ-คะแนน'!BO$4="P","0",IF('ชื่อ-คะแนน'!BO$4="K","0","0")))+IF('ชื่อ-คะแนน'!BP$4="A",'ชื่อ-คะแนน'!BP36,IF('ชื่อ-คะแนน'!BP$4="P","0",IF('ชื่อ-คะแนน'!BP$4="K","0","0"))))</f>
        <v/>
      </c>
      <c r="X38" s="1045" t="str">
        <f>IF('ชื่อ-คะแนน'!C36="","",IF('ชื่อ-คะแนน'!BU$4="K",'ชื่อ-คะแนน'!BU36,IF('ชื่อ-คะแนน'!BU$4="P","0",IF('ชื่อ-คะแนน'!BU$4="A","0","0")))+IF('ชื่อ-คะแนน'!BV$4="K",'ชื่อ-คะแนน'!BV36,IF('ชื่อ-คะแนน'!BV$4="P","0",IF('ชื่อ-คะแนน'!BV$4="A","0","0")))+IF('ชื่อ-คะแนน'!BW$4="K",'ชื่อ-คะแนน'!BW36,IF('ชื่อ-คะแนน'!BW$4="P","0",IF('ชื่อ-คะแนน'!BW$4="A","0","0")))+IF('ชื่อ-คะแนน'!BX$4="K",'ชื่อ-คะแนน'!BX36,IF('ชื่อ-คะแนน'!BX$4="P","0",IF('ชื่อ-คะแนน'!BX$4="A","0","0")))+IF('ชื่อ-คะแนน'!BY$4="K",'ชื่อ-คะแนน'!BY36,IF('ชื่อ-คะแนน'!BY$4="P","0",IF('ชื่อ-คะแนน'!BY$4="A","0","0")))+IF('ชื่อ-คะแนน'!BZ$4="K",'ชื่อ-คะแนน'!BZ36,IF('ชื่อ-คะแนน'!BZ$4="P","0",IF('ชื่อ-คะแนน'!BZ$4="A","0","0")))+IF('ชื่อ-คะแนน'!CA$4="K",'ชื่อ-คะแนน'!CA36,IF('ชื่อ-คะแนน'!CA$4="P","0",IF('ชื่อ-คะแนน'!CA$4="A","0","0")))+IF('ชื่อ-คะแนน'!CB$4="K",'ชื่อ-คะแนน'!CB36,IF('ชื่อ-คะแนน'!CB$4="P","0",IF('ชื่อ-คะแนน'!CB$4="A","0","0"))))</f>
        <v/>
      </c>
      <c r="Y38" s="1046" t="str">
        <f>IF('ชื่อ-คะแนน'!C36="","",IF('ชื่อ-คะแนน'!BU$4="P",'ชื่อ-คะแนน'!BU36,IF('ชื่อ-คะแนน'!BU$4="K","0",IF('ชื่อ-คะแนน'!BU$4="A","0","0")))+IF('ชื่อ-คะแนน'!BV$4="P",'ชื่อ-คะแนน'!BV36,IF('ชื่อ-คะแนน'!BV$4="K","0",IF('ชื่อ-คะแนน'!BV$4="A","0","0")))+IF('ชื่อ-คะแนน'!BW$4="P",'ชื่อ-คะแนน'!BW36,IF('ชื่อ-คะแนน'!BW$4="K","0",IF('ชื่อ-คะแนน'!BW$4="A","0","0")))+IF('ชื่อ-คะแนน'!BX$4="P",'ชื่อ-คะแนน'!BX36,IF('ชื่อ-คะแนน'!BX$4="K","0",IF('ชื่อ-คะแนน'!BX$4="A","0","0")))+IF('ชื่อ-คะแนน'!BY$4="P",'ชื่อ-คะแนน'!BY36,IF('ชื่อ-คะแนน'!BY$4="K","0",IF('ชื่อ-คะแนน'!BY$4="A","0","0")))+IF('ชื่อ-คะแนน'!BZ$4="P",'ชื่อ-คะแนน'!BZ36,IF('ชื่อ-คะแนน'!BZ$4="K","0",IF('ชื่อ-คะแนน'!BZ$4="A","0","0")))+IF('ชื่อ-คะแนน'!CA$4="P",'ชื่อ-คะแนน'!CA36,IF('ชื่อ-คะแนน'!CA$4="K","0",IF('ชื่อ-คะแนน'!CA$4="A","0","0")))+IF('ชื่อ-คะแนน'!CB$4="P",'ชื่อ-คะแนน'!CB36,IF('ชื่อ-คะแนน'!CB$4="K","0",IF('ชื่อ-คะแนน'!CB$4="A","0","0"))))</f>
        <v/>
      </c>
      <c r="Z38" s="1066" t="str">
        <f>IF('ชื่อ-คะแนน'!C36="","",IF('ชื่อ-คะแนน'!BU$4="A",'ชื่อ-คะแนน'!BU36,IF('ชื่อ-คะแนน'!BU$4="P","0",IF('ชื่อ-คะแนน'!BU$4="K","0","0")))+IF('ชื่อ-คะแนน'!BV$4="A",'ชื่อ-คะแนน'!BV36,IF('ชื่อ-คะแนน'!BV$4="P","0",IF('ชื่อ-คะแนน'!BV$4="K","0","0")))+IF('ชื่อ-คะแนน'!BW$4="A",'ชื่อ-คะแนน'!BW36,IF('ชื่อ-คะแนน'!BW$4="P","0",IF('ชื่อ-คะแนน'!BW$4="K","0","0")))+IF('ชื่อ-คะแนน'!BX$4="A",'ชื่อ-คะแนน'!BX36,IF('ชื่อ-คะแนน'!BX$4="P","0",IF('ชื่อ-คะแนน'!BX$4="K","0","0")))+IF('ชื่อ-คะแนน'!BY$4="A",'ชื่อ-คะแนน'!BY36,IF('ชื่อ-คะแนน'!BY$4="P","0",IF('ชื่อ-คะแนน'!BY$4="K","0","0")))+IF('ชื่อ-คะแนน'!BZ$4="A",'ชื่อ-คะแนน'!BZ36,IF('ชื่อ-คะแนน'!BZ$4="P","0",IF('ชื่อ-คะแนน'!BZ$4="K","0","0")))+IF('ชื่อ-คะแนน'!CA$4="A",'ชื่อ-คะแนน'!CA36,IF('ชื่อ-คะแนน'!CA$4="P","0",IF('ชื่อ-คะแนน'!CA$4="K","0","0")))+IF('ชื่อ-คะแนน'!CB$4="A",'ชื่อ-คะแนน'!CB36,IF('ชื่อ-คะแนน'!CB$4="P","0",IF('ชื่อ-คะแนน'!CB$4="K","0","0"))))</f>
        <v/>
      </c>
      <c r="AA38" s="1047">
        <f>IF('ชื่อ-คะแนน'!CF$4="K",'ชื่อ-คะแนน'!CF36,IF('ชื่อ-คะแนน'!CF$4="P","0",IF('ชื่อ-คะแนน'!CF$4="A","0","0")))+IF('ชื่อ-คะแนน'!CG$4="K",'ชื่อ-คะแนน'!CG36,IF('ชื่อ-คะแนน'!CG$4="P","0",IF('ชื่อ-คะแนน'!CG$4="A","0","0")))+IF('ชื่อ-คะแนน'!CH$4="K",'ชื่อ-คะแนน'!CH36,IF('ชื่อ-คะแนน'!CH$4="P","0",IF('ชื่อ-คะแนน'!CH$4="A","0","0")))</f>
        <v>0</v>
      </c>
      <c r="AB38" s="1048">
        <f>IF('ชื่อ-คะแนน'!CF$4="P",'ชื่อ-คะแนน'!CF36,IF('ชื่อ-คะแนน'!CF$4="K","0",IF('ชื่อ-คะแนน'!CF$4="A","0","0")))+IF('ชื่อ-คะแนน'!CG$4="P",'ชื่อ-คะแนน'!CG36,IF('ชื่อ-คะแนน'!CG$4="K","0",IF('ชื่อ-คะแนน'!CG$4="A","0","0")))+IF('ชื่อ-คะแนน'!CH$4="P",'ชื่อ-คะแนน'!CH36,IF('ชื่อ-คะแนน'!CH$4="K","0",IF('ชื่อ-คะแนน'!CH$4="A","0","0")))</f>
        <v>0</v>
      </c>
      <c r="AC38" s="1049">
        <f>IF('ชื่อ-คะแนน'!CF$4="A",'ชื่อ-คะแนน'!CF36,IF('ชื่อ-คะแนน'!CF$4="P","0",IF('ชื่อ-คะแนน'!CF$4="K","0","0")))+IF('ชื่อ-คะแนน'!CG$4="A",'ชื่อ-คะแนน'!CG36,IF('ชื่อ-คะแนน'!CG$4="P","0",IF('ชื่อ-คะแนน'!CG$4="K","0","0")))+IF('ชื่อ-คะแนน'!CH$4="A",'ชื่อ-คะแนน'!CH36,IF('ชื่อ-คะแนน'!CH$4="P","0",IF('ชื่อ-คะแนน'!CH$4="K","0","0")))</f>
        <v>0</v>
      </c>
      <c r="AD38" s="1067" t="str">
        <f>IF('ชื่อ-คะแนน'!C36="","",IF(E38="พัก","--",IF(E38="ออก","--",IF(E38="ย้าย","--",(F38+I38+L38+O38+R38+U38+X38+AA38)/2))))</f>
        <v/>
      </c>
      <c r="AE38" s="1068" t="str">
        <f>IF('ชื่อ-คะแนน'!C36="","",IF(E38="พัก","--",IF(E38="ออก","--",IF(E38="ย้าย","--",(G38+J38+M38+P38+S38+V38+Y38+AB38)/2))))</f>
        <v/>
      </c>
      <c r="AF38" s="1069" t="str">
        <f>IF('ชื่อ-คะแนน'!C36="","",IF(E38="พัก","--",IF(E38="ออก","--",IF(E38="ย้าย","--",(H38+K38+N38+Q38+T38+W38+Z38+AC38)/2))))</f>
        <v/>
      </c>
      <c r="AG38" s="304"/>
    </row>
    <row r="39" spans="1:33" s="5" customFormat="1" ht="18" customHeight="1" x14ac:dyDescent="0.5">
      <c r="A39" s="281"/>
      <c r="B39" s="246" t="str">
        <f>'ชื่อ-คะแนน'!A37</f>
        <v/>
      </c>
      <c r="C39" s="429">
        <f>'ชื่อ-คะแนน'!B37</f>
        <v>0</v>
      </c>
      <c r="D39" s="336" t="str">
        <f>'ชื่อ-คะแนน'!DB37</f>
        <v/>
      </c>
      <c r="E39" s="430" t="str">
        <f>'ชื่อ-คะแนน'!D37</f>
        <v/>
      </c>
      <c r="F39" s="431" t="str">
        <f>IF('ชื่อ-คะแนน'!C37="","",IF('ชื่อ-คะแนน'!H$4="K",'ชื่อ-คะแนน'!H37,IF('ชื่อ-คะแนน'!H$4="P","0",IF('ชื่อ-คะแนน'!H$4="A","0","0")))+IF('ชื่อ-คะแนน'!I$4="K",'ชื่อ-คะแนน'!I37,IF('ชื่อ-คะแนน'!I$4="P","0",IF('ชื่อ-คะแนน'!I$4="A","0","0")))+IF('ชื่อ-คะแนน'!J$4="K",'ชื่อ-คะแนน'!J37,IF('ชื่อ-คะแนน'!J$4="P","0",IF('ชื่อ-คะแนน'!J$4="A","0","0")))+IF('ชื่อ-คะแนน'!K$4="K",'ชื่อ-คะแนน'!K37,IF('ชื่อ-คะแนน'!K$4="P","0",IF('ชื่อ-คะแนน'!K$4="A","0","0")))+IF('ชื่อ-คะแนน'!L$4="K",'ชื่อ-คะแนน'!L37,IF('ชื่อ-คะแนน'!L$4="P","0",IF('ชื่อ-คะแนน'!L$4="A","0","0")))+IF('ชื่อ-คะแนน'!M$4="K",'ชื่อ-คะแนน'!M37,IF('ชื่อ-คะแนน'!M$4="P","0",IF('ชื่อ-คะแนน'!M$4="A","0","0")))+IF('ชื่อ-คะแนน'!N$4="K",'ชื่อ-คะแนน'!N37,IF('ชื่อ-คะแนน'!N$4="P","0",IF('ชื่อ-คะแนน'!N$4="A","0","0")))+IF('ชื่อ-คะแนน'!O$4="K",'ชื่อ-คะแนน'!O37,IF('ชื่อ-คะแนน'!O$4="P","0",IF('ชื่อ-คะแนน'!O$4="A","0","0")))+IF('ชื่อ-คะแนน'!P$4="K",'ชื่อ-คะแนน'!P37,IF('ชื่อ-คะแนน'!P$4="P","0",IF('ชื่อ-คะแนน'!P$4="A","0","0"))))</f>
        <v/>
      </c>
      <c r="G39" s="432" t="str">
        <f>IF('ชื่อ-คะแนน'!C37="","",IF('ชื่อ-คะแนน'!H$4="P",'ชื่อ-คะแนน'!H37,IF('ชื่อ-คะแนน'!H$4="K","0",IF('ชื่อ-คะแนน'!H$4="A","0","0")))+IF('ชื่อ-คะแนน'!I$4="P",'ชื่อ-คะแนน'!I37,IF('ชื่อ-คะแนน'!I$4="K","0",IF('ชื่อ-คะแนน'!I$4="A","0","0")))+IF('ชื่อ-คะแนน'!J$4="P",'ชื่อ-คะแนน'!J37,IF('ชื่อ-คะแนน'!J$4="K","0",IF('ชื่อ-คะแนน'!J$4="A","0","0")))+IF('ชื่อ-คะแนน'!K$4="P",'ชื่อ-คะแนน'!K37,IF('ชื่อ-คะแนน'!K$4="K","0",IF('ชื่อ-คะแนน'!K$4="A","0","0")))+IF('ชื่อ-คะแนน'!L$4="P",'ชื่อ-คะแนน'!L37,IF('ชื่อ-คะแนน'!L$4="K","0",IF('ชื่อ-คะแนน'!L$4="A","0","0")))+IF('ชื่อ-คะแนน'!M$4="P",'ชื่อ-คะแนน'!M37,IF('ชื่อ-คะแนน'!M$4="K","0",IF('ชื่อ-คะแนน'!M$4="A","0","0")))+IF('ชื่อ-คะแนน'!N$4="P",'ชื่อ-คะแนน'!N37,IF('ชื่อ-คะแนน'!N$4="K","0",IF('ชื่อ-คะแนน'!N$4="A","0","0")))+IF('ชื่อ-คะแนน'!O$4="P",'ชื่อ-คะแนน'!O37,IF('ชื่อ-คะแนน'!O$4="K","0",IF('ชื่อ-คะแนน'!O$4="A","0","0")))+IF('ชื่อ-คะแนน'!P$4="P",'ชื่อ-คะแนน'!P37,IF('ชื่อ-คะแนน'!P$4="K","0",IF('ชื่อ-คะแนน'!P$4="A","0","0"))))</f>
        <v/>
      </c>
      <c r="H39" s="433" t="str">
        <f>IF('ชื่อ-คะแนน'!C37="","",IF('ชื่อ-คะแนน'!H$4="A",'ชื่อ-คะแนน'!H37,IF('ชื่อ-คะแนน'!H$4="P","0",IF('ชื่อ-คะแนน'!H$4="K","0","0")))+IF('ชื่อ-คะแนน'!I$4="A",'ชื่อ-คะแนน'!I37,IF('ชื่อ-คะแนน'!I$4="P","0",IF('ชื่อ-คะแนน'!I$4="K","0","0")))+IF('ชื่อ-คะแนน'!J$4="A",'ชื่อ-คะแนน'!J37,IF('ชื่อ-คะแนน'!J$4="P","0",IF('ชื่อ-คะแนน'!J$4="K","0","0")))+IF('ชื่อ-คะแนน'!K$4="A",'ชื่อ-คะแนน'!K37,IF('ชื่อ-คะแนน'!K$4="P","0",IF('ชื่อ-คะแนน'!K$4="K","0","0")))+IF('ชื่อ-คะแนน'!L$4="A",'ชื่อ-คะแนน'!L37,IF('ชื่อ-คะแนน'!L$4="P","0",IF('ชื่อ-คะแนน'!L$4="K","0","0")))+IF('ชื่อ-คะแนน'!M$4="A",'ชื่อ-คะแนน'!M37,IF('ชื่อ-คะแนน'!M$4="P","0",IF('ชื่อ-คะแนน'!M$4="K","0","0")))+IF('ชื่อ-คะแนน'!N$4="A",'ชื่อ-คะแนน'!N37,IF('ชื่อ-คะแนน'!N$4="P","0",IF('ชื่อ-คะแนน'!N$4="K","0","0")))+IF('ชื่อ-คะแนน'!O$4="A",'ชื่อ-คะแนน'!O37,IF('ชื่อ-คะแนน'!O$4="P","0",IF('ชื่อ-คะแนน'!O$4="K","0","0")))+IF('ชื่อ-คะแนน'!P$4="A",'ชื่อ-คะแนน'!P37,IF('ชื่อ-คะแนน'!P$4="P","0",IF('ชื่อ-คะแนน'!P$4="K","0","0"))))</f>
        <v/>
      </c>
      <c r="I39" s="434" t="str">
        <f>IF('ชื่อ-คะแนน'!C37="","",IF('ชื่อ-คะแนน'!S$4="K",'ชื่อ-คะแนน'!S37,IF('ชื่อ-คะแนน'!S$4="P","0",IF('ชื่อ-คะแนน'!S$4="A","0","0")))+IF('ชื่อ-คะแนน'!T$4="K",'ชื่อ-คะแนน'!T37,IF('ชื่อ-คะแนน'!T$4="P","0",IF('ชื่อ-คะแนน'!T$4="A","0","0")))+IF('ชื่อ-คะแนน'!U$4="K",'ชื่อ-คะแนน'!U37,IF('ชื่อ-คะแนน'!U$4="P","0",IF('ชื่อ-คะแนน'!U$4="A","0","0")))+IF('ชื่อ-คะแนน'!V$4="K",'ชื่อ-คะแนน'!V37,IF('ชื่อ-คะแนน'!V$4="P","0",IF('ชื่อ-คะแนน'!V$4="A","0","0")))+IF('ชื่อ-คะแนน'!W$4="K",'ชื่อ-คะแนน'!W37,IF('ชื่อ-คะแนน'!W$4="P","0",IF('ชื่อ-คะแนน'!W$4="A","0","0")))+IF('ชื่อ-คะแนน'!X$4="K",'ชื่อ-คะแนน'!X37,IF('ชื่อ-คะแนน'!X$4="P","0",IF('ชื่อ-คะแนน'!X$4="A","0","0"))))</f>
        <v/>
      </c>
      <c r="J39" s="435" t="str">
        <f>IF('ชื่อ-คะแนน'!C37="","",IF('ชื่อ-คะแนน'!S$4="P",'ชื่อ-คะแนน'!S37,IF('ชื่อ-คะแนน'!S$4="K","0",IF('ชื่อ-คะแนน'!S$4="A","0","0")))+IF('ชื่อ-คะแนน'!T$4="P",'ชื่อ-คะแนน'!T37,IF('ชื่อ-คะแนน'!T$4="K","0",IF('ชื่อ-คะแนน'!T$4="A","0","0")))+IF('ชื่อ-คะแนน'!U$4="P",'ชื่อ-คะแนน'!U37,IF('ชื่อ-คะแนน'!U$4="K","0",IF('ชื่อ-คะแนน'!U$4="A","0","0")))+IF('ชื่อ-คะแนน'!V$4="P",'ชื่อ-คะแนน'!V37,IF('ชื่อ-คะแนน'!V$4="K","0",IF('ชื่อ-คะแนน'!V$4="A","0","0")))+IF('ชื่อ-คะแนน'!W$4="P",'ชื่อ-คะแนน'!W37,IF('ชื่อ-คะแนน'!W$4="K","0",IF('ชื่อ-คะแนน'!W$4="A","0","0")))+IF('ชื่อ-คะแนน'!X$4="P",'ชื่อ-คะแนน'!X37,IF('ชื่อ-คะแนน'!X$4="K","0",IF('ชื่อ-คะแนน'!X$4="A","0","0"))))</f>
        <v/>
      </c>
      <c r="K39" s="436" t="str">
        <f>IF('ชื่อ-คะแนน'!C37="","",IF('ชื่อ-คะแนน'!S$4="A",'ชื่อ-คะแนน'!S37,IF('ชื่อ-คะแนน'!S$4="P","0",IF('ชื่อ-คะแนน'!S$4="K","0","0")))+IF('ชื่อ-คะแนน'!T$4="A",'ชื่อ-คะแนน'!T37,IF('ชื่อ-คะแนน'!T$4="P","0",IF('ชื่อ-คะแนน'!T$4="K","0","0")))+IF('ชื่อ-คะแนน'!U$4="A",'ชื่อ-คะแนน'!U37,IF('ชื่อ-คะแนน'!U$4="P","0",IF('ชื่อ-คะแนน'!U$4="K","0","0")))+IF('ชื่อ-คะแนน'!V$4="A",'ชื่อ-คะแนน'!V37,IF('ชื่อ-คะแนน'!V$4="P","0",IF('ชื่อ-คะแนน'!V$4="K","0","0")))+IF('ชื่อ-คะแนน'!W$4="A",'ชื่อ-คะแนน'!W37,IF('ชื่อ-คะแนน'!W$4="P","0",IF('ชื่อ-คะแนน'!W$4="K","0","0")))+IF('ชื่อ-คะแนน'!X$4="A",'ชื่อ-คะแนน'!X37,IF('ชื่อ-คะแนน'!X$4="P","0",IF('ชื่อ-คะแนน'!X$4="K","0","0"))))</f>
        <v/>
      </c>
      <c r="L39" s="431" t="str">
        <f>IF('ชื่อ-คะแนน'!C37="","",IF('ชื่อ-คะแนน'!AC$4="K",'ชื่อ-คะแนน'!AC37,IF('ชื่อ-คะแนน'!AC$4="P","0",IF('ชื่อ-คะแนน'!AC$4="A","0","0")))+IF('ชื่อ-คะแนน'!AD$4="K",'ชื่อ-คะแนน'!AD37,IF('ชื่อ-คะแนน'!AD$4="P","0",IF('ชื่อ-คะแนน'!AD$4="A","0","0")))+IF('ชื่อ-คะแนน'!AE$4="K",'ชื่อ-คะแนน'!AE37,IF('ชื่อ-คะแนน'!AE$4="P","0",IF('ชื่อ-คะแนน'!AE$4="A","0","0")))+IF('ชื่อ-คะแนน'!AF$4="K",'ชื่อ-คะแนน'!AF37,IF('ชื่อ-คะแนน'!AF$4="P","0",IF('ชื่อ-คะแนน'!AF$4="A","0","0")))+IF('ชื่อ-คะแนน'!AG$4="K",'ชื่อ-คะแนน'!AG37,IF('ชื่อ-คะแนน'!AG$4="P","0",IF('ชื่อ-คะแนน'!AG$4="A","0","0")))+IF('ชื่อ-คะแนน'!AH$4="K",'ชื่อ-คะแนน'!AH37,IF('ชื่อ-คะแนน'!AH$4="P","0",IF('ชื่อ-คะแนน'!AH$4="A","0","0")))+IF('ชื่อ-คะแนน'!AI$4="K",'ชื่อ-คะแนน'!AI37,IF('ชื่อ-คะแนน'!AI$4="P","0",IF('ชื่อ-คะแนน'!AI$4="A","0","0")))+IF('ชื่อ-คะแนน'!AJ$4="K",'ชื่อ-คะแนน'!AJ37,IF('ชื่อ-คะแนน'!AJ$4="P","0",IF('ชื่อ-คะแนน'!AJ$4="A","0","0")))+IF('ชื่อ-คะแนน'!AK$4="K",'ชื่อ-คะแนน'!AK37,IF('ชื่อ-คะแนน'!AK$4="P","0",IF('ชื่อ-คะแนน'!AK$4="A","0","0"))))</f>
        <v/>
      </c>
      <c r="M39" s="432" t="str">
        <f>IF('ชื่อ-คะแนน'!C37="","",IF('ชื่อ-คะแนน'!AC$4="P",'ชื่อ-คะแนน'!AC37,IF('ชื่อ-คะแนน'!AC$4="K","0",IF('ชื่อ-คะแนน'!AC$4="A","0","0")))+IF('ชื่อ-คะแนน'!AD$4="P",'ชื่อ-คะแนน'!AD37,IF('ชื่อ-คะแนน'!AD$4="K","0",IF('ชื่อ-คะแนน'!AD$4="A","0","0")))+IF('ชื่อ-คะแนน'!AE$4="P",'ชื่อ-คะแนน'!AE37,IF('ชื่อ-คะแนน'!AE$4="K","0",IF('ชื่อ-คะแนน'!AE$4="A","0","0")))+IF('ชื่อ-คะแนน'!AF$4="P",'ชื่อ-คะแนน'!AF37,IF('ชื่อ-คะแนน'!AF$4="K","0",IF('ชื่อ-คะแนน'!AF$4="A","0","0")))+IF('ชื่อ-คะแนน'!AG$4="P",'ชื่อ-คะแนน'!AG37,IF('ชื่อ-คะแนน'!AG$4="K","0",IF('ชื่อ-คะแนน'!AG$4="A","0","0")))+IF('ชื่อ-คะแนน'!AH$4="P",'ชื่อ-คะแนน'!AH37,IF('ชื่อ-คะแนน'!AH$4="K","0",IF('ชื่อ-คะแนน'!AH$4="A","0","0")))+IF('ชื่อ-คะแนน'!AI$4="P",'ชื่อ-คะแนน'!AI37,IF('ชื่อ-คะแนน'!AI$4="K","0",IF('ชื่อ-คะแนน'!AI$4="A","0","0")))+IF('ชื่อ-คะแนน'!AJ$4="P",'ชื่อ-คะแนน'!AJ37,IF('ชื่อ-คะแนน'!AJ$4="K","0",IF('ชื่อ-คะแนน'!AJ$4="A","0","0")))+IF('ชื่อ-คะแนน'!AK$4="P",'ชื่อ-คะแนน'!AK37,IF('ชื่อ-คะแนน'!AK$4="K","0",IF('ชื่อ-คะแนน'!AK$4="A","0","0"))))</f>
        <v/>
      </c>
      <c r="N39" s="433" t="str">
        <f>IF('ชื่อ-คะแนน'!C37="","",IF('ชื่อ-คะแนน'!AC$4="A",'ชื่อ-คะแนน'!AC37,IF('ชื่อ-คะแนน'!AC$4="P","0",IF('ชื่อ-คะแนน'!AC$4="K","0","0")))+IF('ชื่อ-คะแนน'!AD$4="A",'ชื่อ-คะแนน'!AD37,IF('ชื่อ-คะแนน'!AD$4="P","0",IF('ชื่อ-คะแนน'!AD$4="K","0","0")))+IF('ชื่อ-คะแนน'!AE$4="A",'ชื่อ-คะแนน'!AE37,IF('ชื่อ-คะแนน'!AE$4="P","0",IF('ชื่อ-คะแนน'!AE$4="K","0","0")))+IF('ชื่อ-คะแนน'!AF$4="A",'ชื่อ-คะแนน'!AF37,IF('ชื่อ-คะแนน'!AF$4="P","0",IF('ชื่อ-คะแนน'!AF$4="K","0","0")))+IF('ชื่อ-คะแนน'!AG$4="A",'ชื่อ-คะแนน'!AG37,IF('ชื่อ-คะแนน'!AG$4="P","0",IF('ชื่อ-คะแนน'!AG$4="K","0","0")))+IF('ชื่อ-คะแนน'!AH$4="A",'ชื่อ-คะแนน'!AH37,IF('ชื่อ-คะแนน'!AH$4="P","0",IF('ชื่อ-คะแนน'!AH$4="K","0","0")))+IF('ชื่อ-คะแนน'!AI$4="A",'ชื่อ-คะแนน'!AI37,IF('ชื่อ-คะแนน'!AI$4="P","0",IF('ชื่อ-คะแนน'!AI$4="K","0","0")))+IF('ชื่อ-คะแนน'!AJ$4="A",'ชื่อ-คะแนน'!AJ37,IF('ชื่อ-คะแนน'!AJ$4="P","0",IF('ชื่อ-คะแนน'!AJ$4="K","0","0")))+IF('ชื่อ-คะแนน'!AK$4="A",'ชื่อ-คะแนน'!AK37,IF('ชื่อ-คะแนน'!AK$4="P","0",IF('ชื่อ-คะแนน'!AK$4="K","0","0"))))</f>
        <v/>
      </c>
      <c r="O39" s="434" t="str">
        <f>IF('ชื่อ-คะแนน'!C37="","",IF('ชื่อ-คะแนน'!AN$4="K",'ชื่อ-คะแนน'!AN37,IF('ชื่อ-คะแนน'!AN$4="P","0",IF('ชื่อ-คะแนน'!AN$4="A","0","0")))+IF('ชื่อ-คะแนน'!AO$4="K",'ชื่อ-คะแนน'!AO37,IF('ชื่อ-คะแนน'!AO$4="P","0",IF('ชื่อ-คะแนน'!AO$4="A","0","0")))+IF('ชื่อ-คะแนน'!AP$4="K",'ชื่อ-คะแนน'!AP37,IF('ชื่อ-คะแนน'!AP$4="P","0",IF('ชื่อ-คะแนน'!AP$4="A","0","0")))+IF('ชื่อ-คะแนน'!AQ$4="K",'ชื่อ-คะแนน'!AQ37,IF('ชื่อ-คะแนน'!AQ$4="P","0",IF('ชื่อ-คะแนน'!AQ$4="A","0","0")))+IF('ชื่อ-คะแนน'!AR$4="K",'ชื่อ-คะแนน'!AR37,IF('ชื่อ-คะแนน'!AR$4="P","0",IF('ชื่อ-คะแนน'!AR$4="A","0","0")))+IF('ชื่อ-คะแนน'!AS$4="K",'ชื่อ-คะแนน'!AS37,IF('ชื่อ-คะแนน'!AS$4="P","0",IF('ชื่อ-คะแนน'!AS$4="A","0","0"))))</f>
        <v/>
      </c>
      <c r="P39" s="435" t="str">
        <f>IF('ชื่อ-คะแนน'!C37="","",IF('ชื่อ-คะแนน'!AN$4="P",'ชื่อ-คะแนน'!AN37,IF('ชื่อ-คะแนน'!AN$4="K","0",IF('ชื่อ-คะแนน'!AN$4="A","0","0")))+IF('ชื่อ-คะแนน'!AO$4="P",'ชื่อ-คะแนน'!AO37,IF('ชื่อ-คะแนน'!AO$4="K","0",IF('ชื่อ-คะแนน'!AO$4="A","0","0")))+IF('ชื่อ-คะแนน'!AP$4="P",'ชื่อ-คะแนน'!AP37,IF('ชื่อ-คะแนน'!AP$4="K","0",IF('ชื่อ-คะแนน'!AP$4="A","0","0")))+IF('ชื่อ-คะแนน'!AQ$4="P",'ชื่อ-คะแนน'!AQ37,IF('ชื่อ-คะแนน'!AQ$4="K","0",IF('ชื่อ-คะแนน'!AQ$4="A","0","0")))+IF('ชื่อ-คะแนน'!AR$4="P",'ชื่อ-คะแนน'!AR37,IF('ชื่อ-คะแนน'!AR$4="K","0",IF('ชื่อ-คะแนน'!AR$4="A","0","0")))+IF('ชื่อ-คะแนน'!AS$4="P",'ชื่อ-คะแนน'!AS37,IF('ชื่อ-คะแนน'!AS$4="K","0",IF('ชื่อ-คะแนน'!AS$4="A","0","0"))))</f>
        <v/>
      </c>
      <c r="Q39" s="436" t="str">
        <f>IF('ชื่อ-คะแนน'!C37="","",IF('ชื่อ-คะแนน'!AN$4="A",'ชื่อ-คะแนน'!AN37,IF('ชื่อ-คะแนน'!AN$4="P","0",IF('ชื่อ-คะแนน'!AN$4="K","0","0")))+IF('ชื่อ-คะแนน'!AO$4="A",'ชื่อ-คะแนน'!AO37,IF('ชื่อ-คะแนน'!AO$4="P","0",IF('ชื่อ-คะแนน'!AO$4="K","0","0")))+IF('ชื่อ-คะแนน'!AP$4="A",'ชื่อ-คะแนน'!AP37,IF('ชื่อ-คะแนน'!AP$4="P","0",IF('ชื่อ-คะแนน'!AP$4="K","0","0")))+IF('ชื่อ-คะแนน'!AQ$4="A",'ชื่อ-คะแนน'!AQ37,IF('ชื่อ-คะแนน'!AQ$4="P","0",IF('ชื่อ-คะแนน'!AQ$4="K","0","0")))+IF('ชื่อ-คะแนน'!AR$4="A",'ชื่อ-คะแนน'!AR37,IF('ชื่อ-คะแนน'!AR$4="P","0",IF('ชื่อ-คะแนน'!AR$4="K","0","0")))+IF('ชื่อ-คะแนน'!AS$4="A",'ชื่อ-คะแนน'!AS37,IF('ชื่อ-คะแนน'!AS$4="P","0",IF('ชื่อ-คะแนน'!AS$4="K","0","0"))))</f>
        <v/>
      </c>
      <c r="R39" s="1051" t="str">
        <f>IF('ชื่อ-คะแนน'!C37="","",IF('ชื่อ-คะแนน'!BA$4="K",'ชื่อ-คะแนน'!BA37,IF('ชื่อ-คะแนน'!BA$4="P","0",IF('ชื่อ-คะแนน'!BA$4="A","0","0")))+IF('ชื่อ-คะแนน'!BB$4="K",'ชื่อ-คะแนน'!BB37,IF('ชื่อ-คะแนน'!BB$4="P","0",IF('ชื่อ-คะแนน'!BB$4="A","0","0")))+IF('ชื่อ-คะแนน'!BC$4="K",'ชื่อ-คะแนน'!BC37,IF('ชื่อ-คะแนน'!BC$4="P","0",IF('ชื่อ-คะแนน'!BC$4="A","0","0")))+IF('ชื่อ-คะแนน'!BD$4="K",'ชื่อ-คะแนน'!BD37,IF('ชื่อ-คะแนน'!BD$4="P","0",IF('ชื่อ-คะแนน'!BD$4="A","0","0")))+IF('ชื่อ-คะแนน'!BE$4="K",'ชื่อ-คะแนน'!BE37,IF('ชื่อ-คะแนน'!BE$4="P","0",IF('ชื่อ-คะแนน'!BE$4="A","0","0")))+IF('ชื่อ-คะแนน'!BF$4="K",'ชื่อ-คะแนน'!BF37,IF('ชื่อ-คะแนน'!BF$4="P","0",IF('ชื่อ-คะแนน'!BF$4="A","0","0")))+IF('ชื่อ-คะแนน'!BG$4="K",'ชื่อ-คะแนน'!BG37,IF('ชื่อ-คะแนน'!BG$4="P","0",IF('ชื่อ-คะแนน'!BG$4="A","0","0")))+IF('ชื่อ-คะแนน'!BH$4="K",'ชื่อ-คะแนน'!BH37,IF('ชื่อ-คะแนน'!BH$4="P","0",IF('ชื่อ-คะแนน'!BH$4="A","0","0"))))</f>
        <v/>
      </c>
      <c r="S39" s="1052" t="str">
        <f>IF('ชื่อ-คะแนน'!C37="","",IF('ชื่อ-คะแนน'!BA$4="P",'ชื่อ-คะแนน'!BA37,IF('ชื่อ-คะแนน'!BA$4="K","0",IF('ชื่อ-คะแนน'!BA$4="A","0","0")))+IF('ชื่อ-คะแนน'!BB$4="P",'ชื่อ-คะแนน'!BB37,IF('ชื่อ-คะแนน'!BB$4="K","0",IF('ชื่อ-คะแนน'!BB$4="A","0","0")))+IF('ชื่อ-คะแนน'!BC$4="P",'ชื่อ-คะแนน'!BC37,IF('ชื่อ-คะแนน'!BC$4="K","0",IF('ชื่อ-คะแนน'!BC$4="A","0","0")))+IF('ชื่อ-คะแนน'!BD$4="P",'ชื่อ-คะแนน'!BD37,IF('ชื่อ-คะแนน'!BD$4="K","0",IF('ชื่อ-คะแนน'!BD$4="A","0","0")))+IF('ชื่อ-คะแนน'!BE$4="P",'ชื่อ-คะแนน'!BE37,IF('ชื่อ-คะแนน'!BE$4="K","0",IF('ชื่อ-คะแนน'!BE$4="A","0","0")))+IF('ชื่อ-คะแนน'!BF$4="P",'ชื่อ-คะแนน'!BF37,IF('ชื่อ-คะแนน'!BF$4="K","0",IF('ชื่อ-คะแนน'!BF$4="A","0","0")))+IF('ชื่อ-คะแนน'!BG$4="P",'ชื่อ-คะแนน'!BG37,IF('ชื่อ-คะแนน'!BG$4="K","0",IF('ชื่อ-คะแนน'!BG$4="A","0","0")))+IF('ชื่อ-คะแนน'!BH$4="P",'ชื่อ-คะแนน'!BH37,IF('ชื่อ-คะแนน'!BH$4="K","0",IF('ชื่อ-คะแนน'!BH$4="A","0","0"))))</f>
        <v/>
      </c>
      <c r="T39" s="1070" t="str">
        <f>IF('ชื่อ-คะแนน'!C37="","",IF('ชื่อ-คะแนน'!BA$4="A",'ชื่อ-คะแนน'!BA37,IF('ชื่อ-คะแนน'!BA$4="P","0",IF('ชื่อ-คะแนน'!BA$4="K","0","0")))+IF('ชื่อ-คะแนน'!BB$4="A",'ชื่อ-คะแนน'!BB37,IF('ชื่อ-คะแนน'!BB$4="P","0",IF('ชื่อ-คะแนน'!BB$4="K","0","0")))+IF('ชื่อ-คะแนน'!BC$4="A",'ชื่อ-คะแนน'!BC37,IF('ชื่อ-คะแนน'!BC$4="P","0",IF('ชื่อ-คะแนน'!BC$4="K","0","0")))+IF('ชื่อ-คะแนน'!BD$4="A",'ชื่อ-คะแนน'!BD37,IF('ชื่อ-คะแนน'!BD$4="P","0",IF('ชื่อ-คะแนน'!BD$4="K","0","0")))+IF('ชื่อ-คะแนน'!BE$4="A",'ชื่อ-คะแนน'!BE37,IF('ชื่อ-คะแนน'!BE$4="P","0",IF('ชื่อ-คะแนน'!BE$4="K","0","0")))+IF('ชื่อ-คะแนน'!BF$4="A",'ชื่อ-คะแนน'!BF37,IF('ชื่อ-คะแนน'!BF$4="P","0",IF('ชื่อ-คะแนน'!BF$4="K","0","0")))+IF('ชื่อ-คะแนน'!BG$4="A",'ชื่อ-คะแนน'!BG37,IF('ชื่อ-คะแนน'!BG$4="P","0",IF('ชื่อ-คะแนน'!BG$4="K","0","0")))+IF('ชื่อ-คะแนน'!BH$4="A",'ชื่อ-คะแนน'!BH37,IF('ชื่อ-คะแนน'!BH$4="P","0",IF('ชื่อ-คะแนน'!BH$4="K","0","0"))))</f>
        <v/>
      </c>
      <c r="U39" s="1053" t="str">
        <f>IF('ชื่อ-คะแนน'!C37="","",IF('ชื่อ-คะแนน'!BK$4="K",'ชื่อ-คะแนน'!BK37,IF('ชื่อ-คะแนน'!BK$4="P","0",IF('ชื่อ-คะแนน'!BK$4="A","0","0")))+IF('ชื่อ-คะแนน'!BL$4="K",'ชื่อ-คะแนน'!BL37,IF('ชื่อ-คะแนน'!BL$4="P","0",IF('ชื่อ-คะแนน'!BL$4="A","0","0")))+IF('ชื่อ-คะแนน'!BM$4="K",'ชื่อ-คะแนน'!BM37,IF('ชื่อ-คะแนน'!BM$4="P","0",IF('ชื่อ-คะแนน'!BM$4="A","0","0")))+IF('ชื่อ-คะแนน'!BN$4="K",'ชื่อ-คะแนน'!BN37,IF('ชื่อ-คะแนน'!BN$4="P","0",IF('ชื่อ-คะแนน'!BN$4="A","0","0")))+IF('ชื่อ-คะแนน'!BO$4="K",'ชื่อ-คะแนน'!BO37,IF('ชื่อ-คะแนน'!BO$4="P","0",IF('ชื่อ-คะแนน'!BO$4="A","0","0")))+IF('ชื่อ-คะแนน'!BP$4="K",'ชื่อ-คะแนน'!BP37,IF('ชื่อ-คะแนน'!BP$4="P","0",IF('ชื่อ-คะแนน'!BP$4="A","0","0"))))</f>
        <v/>
      </c>
      <c r="V39" s="1054" t="str">
        <f>IF('ชื่อ-คะแนน'!C37="","",IF('ชื่อ-คะแนน'!BK$4="P",'ชื่อ-คะแนน'!BK37,IF('ชื่อ-คะแนน'!BK$4="K","0",IF('ชื่อ-คะแนน'!BK$4="A","0","0")))+IF('ชื่อ-คะแนน'!BL$4="P",'ชื่อ-คะแนน'!BL37,IF('ชื่อ-คะแนน'!BL$4="K","0",IF('ชื่อ-คะแนน'!BL$4="A","0","0")))+IF('ชื่อ-คะแนน'!BM$4="P",'ชื่อ-คะแนน'!BM37,IF('ชื่อ-คะแนน'!BM$4="K","0",IF('ชื่อ-คะแนน'!BM$4="A","0","0")))+IF('ชื่อ-คะแนน'!BN$4="P",'ชื่อ-คะแนน'!BN37,IF('ชื่อ-คะแนน'!BN$4="K","0",IF('ชื่อ-คะแนน'!BN$4="A","0","0")))+IF('ชื่อ-คะแนน'!BO$4="P",'ชื่อ-คะแนน'!BO37,IF('ชื่อ-คะแนน'!BO$4="K","0",IF('ชื่อ-คะแนน'!BO$4="A","0","0")))+IF('ชื่อ-คะแนน'!BP$4="P",'ชื่อ-คะแนน'!BP37,IF('ชื่อ-คะแนน'!BP$4="K","0",IF('ชื่อ-คะแนน'!BP$4="A","0","0"))))</f>
        <v/>
      </c>
      <c r="W39" s="1055" t="str">
        <f>IF('ชื่อ-คะแนน'!C37="","",IF('ชื่อ-คะแนน'!BK$4="A",'ชื่อ-คะแนน'!BK37,IF('ชื่อ-คะแนน'!BK$4="P","0",IF('ชื่อ-คะแนน'!BK$4="K","0","0")))+IF('ชื่อ-คะแนน'!BL$4="A",'ชื่อ-คะแนน'!BL37,IF('ชื่อ-คะแนน'!BL$4="P","0",IF('ชื่อ-คะแนน'!BL$4="K","0","0")))+IF('ชื่อ-คะแนน'!BM$4="A",'ชื่อ-คะแนน'!BM37,IF('ชื่อ-คะแนน'!BM$4="P","0",IF('ชื่อ-คะแนน'!BM$4="K","0","0")))+IF('ชื่อ-คะแนน'!BN$4="A",'ชื่อ-คะแนน'!BN37,IF('ชื่อ-คะแนน'!BN$4="P","0",IF('ชื่อ-คะแนน'!BN$4="K","0","0")))+IF('ชื่อ-คะแนน'!BO$4="A",'ชื่อ-คะแนน'!BO37,IF('ชื่อ-คะแนน'!BO$4="P","0",IF('ชื่อ-คะแนน'!BO$4="K","0","0")))+IF('ชื่อ-คะแนน'!BP$4="A",'ชื่อ-คะแนน'!BP37,IF('ชื่อ-คะแนน'!BP$4="P","0",IF('ชื่อ-คะแนน'!BP$4="K","0","0"))))</f>
        <v/>
      </c>
      <c r="X39" s="1051" t="str">
        <f>IF('ชื่อ-คะแนน'!C37="","",IF('ชื่อ-คะแนน'!BU$4="K",'ชื่อ-คะแนน'!BU37,IF('ชื่อ-คะแนน'!BU$4="P","0",IF('ชื่อ-คะแนน'!BU$4="A","0","0")))+IF('ชื่อ-คะแนน'!BV$4="K",'ชื่อ-คะแนน'!BV37,IF('ชื่อ-คะแนน'!BV$4="P","0",IF('ชื่อ-คะแนน'!BV$4="A","0","0")))+IF('ชื่อ-คะแนน'!BW$4="K",'ชื่อ-คะแนน'!BW37,IF('ชื่อ-คะแนน'!BW$4="P","0",IF('ชื่อ-คะแนน'!BW$4="A","0","0")))+IF('ชื่อ-คะแนน'!BX$4="K",'ชื่อ-คะแนน'!BX37,IF('ชื่อ-คะแนน'!BX$4="P","0",IF('ชื่อ-คะแนน'!BX$4="A","0","0")))+IF('ชื่อ-คะแนน'!BY$4="K",'ชื่อ-คะแนน'!BY37,IF('ชื่อ-คะแนน'!BY$4="P","0",IF('ชื่อ-คะแนน'!BY$4="A","0","0")))+IF('ชื่อ-คะแนน'!BZ$4="K",'ชื่อ-คะแนน'!BZ37,IF('ชื่อ-คะแนน'!BZ$4="P","0",IF('ชื่อ-คะแนน'!BZ$4="A","0","0")))+IF('ชื่อ-คะแนน'!CA$4="K",'ชื่อ-คะแนน'!CA37,IF('ชื่อ-คะแนน'!CA$4="P","0",IF('ชื่อ-คะแนน'!CA$4="A","0","0")))+IF('ชื่อ-คะแนน'!CB$4="K",'ชื่อ-คะแนน'!CB37,IF('ชื่อ-คะแนน'!CB$4="P","0",IF('ชื่อ-คะแนน'!CB$4="A","0","0"))))</f>
        <v/>
      </c>
      <c r="Y39" s="1052" t="str">
        <f>IF('ชื่อ-คะแนน'!C37="","",IF('ชื่อ-คะแนน'!BU$4="P",'ชื่อ-คะแนน'!BU37,IF('ชื่อ-คะแนน'!BU$4="K","0",IF('ชื่อ-คะแนน'!BU$4="A","0","0")))+IF('ชื่อ-คะแนน'!BV$4="P",'ชื่อ-คะแนน'!BV37,IF('ชื่อ-คะแนน'!BV$4="K","0",IF('ชื่อ-คะแนน'!BV$4="A","0","0")))+IF('ชื่อ-คะแนน'!BW$4="P",'ชื่อ-คะแนน'!BW37,IF('ชื่อ-คะแนน'!BW$4="K","0",IF('ชื่อ-คะแนน'!BW$4="A","0","0")))+IF('ชื่อ-คะแนน'!BX$4="P",'ชื่อ-คะแนน'!BX37,IF('ชื่อ-คะแนน'!BX$4="K","0",IF('ชื่อ-คะแนน'!BX$4="A","0","0")))+IF('ชื่อ-คะแนน'!BY$4="P",'ชื่อ-คะแนน'!BY37,IF('ชื่อ-คะแนน'!BY$4="K","0",IF('ชื่อ-คะแนน'!BY$4="A","0","0")))+IF('ชื่อ-คะแนน'!BZ$4="P",'ชื่อ-คะแนน'!BZ37,IF('ชื่อ-คะแนน'!BZ$4="K","0",IF('ชื่อ-คะแนน'!BZ$4="A","0","0")))+IF('ชื่อ-คะแนน'!CA$4="P",'ชื่อ-คะแนน'!CA37,IF('ชื่อ-คะแนน'!CA$4="K","0",IF('ชื่อ-คะแนน'!CA$4="A","0","0")))+IF('ชื่อ-คะแนน'!CB$4="P",'ชื่อ-คะแนน'!CB37,IF('ชื่อ-คะแนน'!CB$4="K","0",IF('ชื่อ-คะแนน'!CB$4="A","0","0"))))</f>
        <v/>
      </c>
      <c r="Z39" s="1070" t="str">
        <f>IF('ชื่อ-คะแนน'!C37="","",IF('ชื่อ-คะแนน'!BU$4="A",'ชื่อ-คะแนน'!BU37,IF('ชื่อ-คะแนน'!BU$4="P","0",IF('ชื่อ-คะแนน'!BU$4="K","0","0")))+IF('ชื่อ-คะแนน'!BV$4="A",'ชื่อ-คะแนน'!BV37,IF('ชื่อ-คะแนน'!BV$4="P","0",IF('ชื่อ-คะแนน'!BV$4="K","0","0")))+IF('ชื่อ-คะแนน'!BW$4="A",'ชื่อ-คะแนน'!BW37,IF('ชื่อ-คะแนน'!BW$4="P","0",IF('ชื่อ-คะแนน'!BW$4="K","0","0")))+IF('ชื่อ-คะแนน'!BX$4="A",'ชื่อ-คะแนน'!BX37,IF('ชื่อ-คะแนน'!BX$4="P","0",IF('ชื่อ-คะแนน'!BX$4="K","0","0")))+IF('ชื่อ-คะแนน'!BY$4="A",'ชื่อ-คะแนน'!BY37,IF('ชื่อ-คะแนน'!BY$4="P","0",IF('ชื่อ-คะแนน'!BY$4="K","0","0")))+IF('ชื่อ-คะแนน'!BZ$4="A",'ชื่อ-คะแนน'!BZ37,IF('ชื่อ-คะแนน'!BZ$4="P","0",IF('ชื่อ-คะแนน'!BZ$4="K","0","0")))+IF('ชื่อ-คะแนน'!CA$4="A",'ชื่อ-คะแนน'!CA37,IF('ชื่อ-คะแนน'!CA$4="P","0",IF('ชื่อ-คะแนน'!CA$4="K","0","0")))+IF('ชื่อ-คะแนน'!CB$4="A",'ชื่อ-คะแนน'!CB37,IF('ชื่อ-คะแนน'!CB$4="P","0",IF('ชื่อ-คะแนน'!CB$4="K","0","0"))))</f>
        <v/>
      </c>
      <c r="AA39" s="1053">
        <f>IF('ชื่อ-คะแนน'!CF$4="K",'ชื่อ-คะแนน'!CF37,IF('ชื่อ-คะแนน'!CF$4="P","0",IF('ชื่อ-คะแนน'!CF$4="A","0","0")))+IF('ชื่อ-คะแนน'!CG$4="K",'ชื่อ-คะแนน'!CG37,IF('ชื่อ-คะแนน'!CG$4="P","0",IF('ชื่อ-คะแนน'!CG$4="A","0","0")))+IF('ชื่อ-คะแนน'!CH$4="K",'ชื่อ-คะแนน'!CH37,IF('ชื่อ-คะแนน'!CH$4="P","0",IF('ชื่อ-คะแนน'!CH$4="A","0","0")))</f>
        <v>0</v>
      </c>
      <c r="AB39" s="1054">
        <f>IF('ชื่อ-คะแนน'!CF$4="P",'ชื่อ-คะแนน'!CF37,IF('ชื่อ-คะแนน'!CF$4="K","0",IF('ชื่อ-คะแนน'!CF$4="A","0","0")))+IF('ชื่อ-คะแนน'!CG$4="P",'ชื่อ-คะแนน'!CG37,IF('ชื่อ-คะแนน'!CG$4="K","0",IF('ชื่อ-คะแนน'!CG$4="A","0","0")))+IF('ชื่อ-คะแนน'!CH$4="P",'ชื่อ-คะแนน'!CH37,IF('ชื่อ-คะแนน'!CH$4="K","0",IF('ชื่อ-คะแนน'!CH$4="A","0","0")))</f>
        <v>0</v>
      </c>
      <c r="AC39" s="1055">
        <f>IF('ชื่อ-คะแนน'!CF$4="A",'ชื่อ-คะแนน'!CF37,IF('ชื่อ-คะแนน'!CF$4="P","0",IF('ชื่อ-คะแนน'!CF$4="K","0","0")))+IF('ชื่อ-คะแนน'!CG$4="A",'ชื่อ-คะแนน'!CG37,IF('ชื่อ-คะแนน'!CG$4="P","0",IF('ชื่อ-คะแนน'!CG$4="K","0","0")))+IF('ชื่อ-คะแนน'!CH$4="A",'ชื่อ-คะแนน'!CH37,IF('ชื่อ-คะแนน'!CH$4="P","0",IF('ชื่อ-คะแนน'!CH$4="K","0","0")))</f>
        <v>0</v>
      </c>
      <c r="AD39" s="1071" t="str">
        <f>IF('ชื่อ-คะแนน'!C37="","",IF(E39="พัก","--",IF(E39="ออก","--",IF(E39="ย้าย","--",(F39+I39+L39+O39+R39+U39+X39+AA39)/2))))</f>
        <v/>
      </c>
      <c r="AE39" s="1056" t="str">
        <f>IF('ชื่อ-คะแนน'!C37="","",IF(E39="พัก","--",IF(E39="ออก","--",IF(E39="ย้าย","--",(G39+J39+M39+P39+S39+V39+Y39+AB39)/2))))</f>
        <v/>
      </c>
      <c r="AF39" s="1057" t="str">
        <f>IF('ชื่อ-คะแนน'!C37="","",IF(E39="พัก","--",IF(E39="ออก","--",IF(E39="ย้าย","--",(H39+K39+N39+Q39+T39+W39+Z39+AC39)/2))))</f>
        <v/>
      </c>
      <c r="AG39" s="305"/>
    </row>
    <row r="40" spans="1:33" s="5" customFormat="1" ht="18" customHeight="1" x14ac:dyDescent="0.5">
      <c r="A40" s="281"/>
      <c r="B40" s="246" t="str">
        <f>'ชื่อ-คะแนน'!A38</f>
        <v/>
      </c>
      <c r="C40" s="429">
        <f>'ชื่อ-คะแนน'!B38</f>
        <v>0</v>
      </c>
      <c r="D40" s="336" t="str">
        <f>'ชื่อ-คะแนน'!DB38</f>
        <v/>
      </c>
      <c r="E40" s="430" t="str">
        <f>'ชื่อ-คะแนน'!D38</f>
        <v/>
      </c>
      <c r="F40" s="431" t="str">
        <f>IF('ชื่อ-คะแนน'!C38="","",IF('ชื่อ-คะแนน'!H$4="K",'ชื่อ-คะแนน'!H38,IF('ชื่อ-คะแนน'!H$4="P","0",IF('ชื่อ-คะแนน'!H$4="A","0","0")))+IF('ชื่อ-คะแนน'!I$4="K",'ชื่อ-คะแนน'!I38,IF('ชื่อ-คะแนน'!I$4="P","0",IF('ชื่อ-คะแนน'!I$4="A","0","0")))+IF('ชื่อ-คะแนน'!J$4="K",'ชื่อ-คะแนน'!J38,IF('ชื่อ-คะแนน'!J$4="P","0",IF('ชื่อ-คะแนน'!J$4="A","0","0")))+IF('ชื่อ-คะแนน'!K$4="K",'ชื่อ-คะแนน'!K38,IF('ชื่อ-คะแนน'!K$4="P","0",IF('ชื่อ-คะแนน'!K$4="A","0","0")))+IF('ชื่อ-คะแนน'!L$4="K",'ชื่อ-คะแนน'!L38,IF('ชื่อ-คะแนน'!L$4="P","0",IF('ชื่อ-คะแนน'!L$4="A","0","0")))+IF('ชื่อ-คะแนน'!M$4="K",'ชื่อ-คะแนน'!M38,IF('ชื่อ-คะแนน'!M$4="P","0",IF('ชื่อ-คะแนน'!M$4="A","0","0")))+IF('ชื่อ-คะแนน'!N$4="K",'ชื่อ-คะแนน'!N38,IF('ชื่อ-คะแนน'!N$4="P","0",IF('ชื่อ-คะแนน'!N$4="A","0","0")))+IF('ชื่อ-คะแนน'!O$4="K",'ชื่อ-คะแนน'!O38,IF('ชื่อ-คะแนน'!O$4="P","0",IF('ชื่อ-คะแนน'!O$4="A","0","0")))+IF('ชื่อ-คะแนน'!P$4="K",'ชื่อ-คะแนน'!P38,IF('ชื่อ-คะแนน'!P$4="P","0",IF('ชื่อ-คะแนน'!P$4="A","0","0"))))</f>
        <v/>
      </c>
      <c r="G40" s="432" t="str">
        <f>IF('ชื่อ-คะแนน'!C38="","",IF('ชื่อ-คะแนน'!H$4="P",'ชื่อ-คะแนน'!H38,IF('ชื่อ-คะแนน'!H$4="K","0",IF('ชื่อ-คะแนน'!H$4="A","0","0")))+IF('ชื่อ-คะแนน'!I$4="P",'ชื่อ-คะแนน'!I38,IF('ชื่อ-คะแนน'!I$4="K","0",IF('ชื่อ-คะแนน'!I$4="A","0","0")))+IF('ชื่อ-คะแนน'!J$4="P",'ชื่อ-คะแนน'!J38,IF('ชื่อ-คะแนน'!J$4="K","0",IF('ชื่อ-คะแนน'!J$4="A","0","0")))+IF('ชื่อ-คะแนน'!K$4="P",'ชื่อ-คะแนน'!K38,IF('ชื่อ-คะแนน'!K$4="K","0",IF('ชื่อ-คะแนน'!K$4="A","0","0")))+IF('ชื่อ-คะแนน'!L$4="P",'ชื่อ-คะแนน'!L38,IF('ชื่อ-คะแนน'!L$4="K","0",IF('ชื่อ-คะแนน'!L$4="A","0","0")))+IF('ชื่อ-คะแนน'!M$4="P",'ชื่อ-คะแนน'!M38,IF('ชื่อ-คะแนน'!M$4="K","0",IF('ชื่อ-คะแนน'!M$4="A","0","0")))+IF('ชื่อ-คะแนน'!N$4="P",'ชื่อ-คะแนน'!N38,IF('ชื่อ-คะแนน'!N$4="K","0",IF('ชื่อ-คะแนน'!N$4="A","0","0")))+IF('ชื่อ-คะแนน'!O$4="P",'ชื่อ-คะแนน'!O38,IF('ชื่อ-คะแนน'!O$4="K","0",IF('ชื่อ-คะแนน'!O$4="A","0","0")))+IF('ชื่อ-คะแนน'!P$4="P",'ชื่อ-คะแนน'!P38,IF('ชื่อ-คะแนน'!P$4="K","0",IF('ชื่อ-คะแนน'!P$4="A","0","0"))))</f>
        <v/>
      </c>
      <c r="H40" s="433" t="str">
        <f>IF('ชื่อ-คะแนน'!C38="","",IF('ชื่อ-คะแนน'!H$4="A",'ชื่อ-คะแนน'!H38,IF('ชื่อ-คะแนน'!H$4="P","0",IF('ชื่อ-คะแนน'!H$4="K","0","0")))+IF('ชื่อ-คะแนน'!I$4="A",'ชื่อ-คะแนน'!I38,IF('ชื่อ-คะแนน'!I$4="P","0",IF('ชื่อ-คะแนน'!I$4="K","0","0")))+IF('ชื่อ-คะแนน'!J$4="A",'ชื่อ-คะแนน'!J38,IF('ชื่อ-คะแนน'!J$4="P","0",IF('ชื่อ-คะแนน'!J$4="K","0","0")))+IF('ชื่อ-คะแนน'!K$4="A",'ชื่อ-คะแนน'!K38,IF('ชื่อ-คะแนน'!K$4="P","0",IF('ชื่อ-คะแนน'!K$4="K","0","0")))+IF('ชื่อ-คะแนน'!L$4="A",'ชื่อ-คะแนน'!L38,IF('ชื่อ-คะแนน'!L$4="P","0",IF('ชื่อ-คะแนน'!L$4="K","0","0")))+IF('ชื่อ-คะแนน'!M$4="A",'ชื่อ-คะแนน'!M38,IF('ชื่อ-คะแนน'!M$4="P","0",IF('ชื่อ-คะแนน'!M$4="K","0","0")))+IF('ชื่อ-คะแนน'!N$4="A",'ชื่อ-คะแนน'!N38,IF('ชื่อ-คะแนน'!N$4="P","0",IF('ชื่อ-คะแนน'!N$4="K","0","0")))+IF('ชื่อ-คะแนน'!O$4="A",'ชื่อ-คะแนน'!O38,IF('ชื่อ-คะแนน'!O$4="P","0",IF('ชื่อ-คะแนน'!O$4="K","0","0")))+IF('ชื่อ-คะแนน'!P$4="A",'ชื่อ-คะแนน'!P38,IF('ชื่อ-คะแนน'!P$4="P","0",IF('ชื่อ-คะแนน'!P$4="K","0","0"))))</f>
        <v/>
      </c>
      <c r="I40" s="434" t="str">
        <f>IF('ชื่อ-คะแนน'!C38="","",IF('ชื่อ-คะแนน'!S$4="K",'ชื่อ-คะแนน'!S38,IF('ชื่อ-คะแนน'!S$4="P","0",IF('ชื่อ-คะแนน'!S$4="A","0","0")))+IF('ชื่อ-คะแนน'!T$4="K",'ชื่อ-คะแนน'!T38,IF('ชื่อ-คะแนน'!T$4="P","0",IF('ชื่อ-คะแนน'!T$4="A","0","0")))+IF('ชื่อ-คะแนน'!U$4="K",'ชื่อ-คะแนน'!U38,IF('ชื่อ-คะแนน'!U$4="P","0",IF('ชื่อ-คะแนน'!U$4="A","0","0")))+IF('ชื่อ-คะแนน'!V$4="K",'ชื่อ-คะแนน'!V38,IF('ชื่อ-คะแนน'!V$4="P","0",IF('ชื่อ-คะแนน'!V$4="A","0","0")))+IF('ชื่อ-คะแนน'!W$4="K",'ชื่อ-คะแนน'!W38,IF('ชื่อ-คะแนน'!W$4="P","0",IF('ชื่อ-คะแนน'!W$4="A","0","0")))+IF('ชื่อ-คะแนน'!X$4="K",'ชื่อ-คะแนน'!X38,IF('ชื่อ-คะแนน'!X$4="P","0",IF('ชื่อ-คะแนน'!X$4="A","0","0"))))</f>
        <v/>
      </c>
      <c r="J40" s="435" t="str">
        <f>IF('ชื่อ-คะแนน'!C38="","",IF('ชื่อ-คะแนน'!S$4="P",'ชื่อ-คะแนน'!S38,IF('ชื่อ-คะแนน'!S$4="K","0",IF('ชื่อ-คะแนน'!S$4="A","0","0")))+IF('ชื่อ-คะแนน'!T$4="P",'ชื่อ-คะแนน'!T38,IF('ชื่อ-คะแนน'!T$4="K","0",IF('ชื่อ-คะแนน'!T$4="A","0","0")))+IF('ชื่อ-คะแนน'!U$4="P",'ชื่อ-คะแนน'!U38,IF('ชื่อ-คะแนน'!U$4="K","0",IF('ชื่อ-คะแนน'!U$4="A","0","0")))+IF('ชื่อ-คะแนน'!V$4="P",'ชื่อ-คะแนน'!V38,IF('ชื่อ-คะแนน'!V$4="K","0",IF('ชื่อ-คะแนน'!V$4="A","0","0")))+IF('ชื่อ-คะแนน'!W$4="P",'ชื่อ-คะแนน'!W38,IF('ชื่อ-คะแนน'!W$4="K","0",IF('ชื่อ-คะแนน'!W$4="A","0","0")))+IF('ชื่อ-คะแนน'!X$4="P",'ชื่อ-คะแนน'!X38,IF('ชื่อ-คะแนน'!X$4="K","0",IF('ชื่อ-คะแนน'!X$4="A","0","0"))))</f>
        <v/>
      </c>
      <c r="K40" s="436" t="str">
        <f>IF('ชื่อ-คะแนน'!C38="","",IF('ชื่อ-คะแนน'!S$4="A",'ชื่อ-คะแนน'!S38,IF('ชื่อ-คะแนน'!S$4="P","0",IF('ชื่อ-คะแนน'!S$4="K","0","0")))+IF('ชื่อ-คะแนน'!T$4="A",'ชื่อ-คะแนน'!T38,IF('ชื่อ-คะแนน'!T$4="P","0",IF('ชื่อ-คะแนน'!T$4="K","0","0")))+IF('ชื่อ-คะแนน'!U$4="A",'ชื่อ-คะแนน'!U38,IF('ชื่อ-คะแนน'!U$4="P","0",IF('ชื่อ-คะแนน'!U$4="K","0","0")))+IF('ชื่อ-คะแนน'!V$4="A",'ชื่อ-คะแนน'!V38,IF('ชื่อ-คะแนน'!V$4="P","0",IF('ชื่อ-คะแนน'!V$4="K","0","0")))+IF('ชื่อ-คะแนน'!W$4="A",'ชื่อ-คะแนน'!W38,IF('ชื่อ-คะแนน'!W$4="P","0",IF('ชื่อ-คะแนน'!W$4="K","0","0")))+IF('ชื่อ-คะแนน'!X$4="A",'ชื่อ-คะแนน'!X38,IF('ชื่อ-คะแนน'!X$4="P","0",IF('ชื่อ-คะแนน'!X$4="K","0","0"))))</f>
        <v/>
      </c>
      <c r="L40" s="431" t="str">
        <f>IF('ชื่อ-คะแนน'!C38="","",IF('ชื่อ-คะแนน'!AC$4="K",'ชื่อ-คะแนน'!AC38,IF('ชื่อ-คะแนน'!AC$4="P","0",IF('ชื่อ-คะแนน'!AC$4="A","0","0")))+IF('ชื่อ-คะแนน'!AD$4="K",'ชื่อ-คะแนน'!AD38,IF('ชื่อ-คะแนน'!AD$4="P","0",IF('ชื่อ-คะแนน'!AD$4="A","0","0")))+IF('ชื่อ-คะแนน'!AE$4="K",'ชื่อ-คะแนน'!AE38,IF('ชื่อ-คะแนน'!AE$4="P","0",IF('ชื่อ-คะแนน'!AE$4="A","0","0")))+IF('ชื่อ-คะแนน'!AF$4="K",'ชื่อ-คะแนน'!AF38,IF('ชื่อ-คะแนน'!AF$4="P","0",IF('ชื่อ-คะแนน'!AF$4="A","0","0")))+IF('ชื่อ-คะแนน'!AG$4="K",'ชื่อ-คะแนน'!AG38,IF('ชื่อ-คะแนน'!AG$4="P","0",IF('ชื่อ-คะแนน'!AG$4="A","0","0")))+IF('ชื่อ-คะแนน'!AH$4="K",'ชื่อ-คะแนน'!AH38,IF('ชื่อ-คะแนน'!AH$4="P","0",IF('ชื่อ-คะแนน'!AH$4="A","0","0")))+IF('ชื่อ-คะแนน'!AI$4="K",'ชื่อ-คะแนน'!AI38,IF('ชื่อ-คะแนน'!AI$4="P","0",IF('ชื่อ-คะแนน'!AI$4="A","0","0")))+IF('ชื่อ-คะแนน'!AJ$4="K",'ชื่อ-คะแนน'!AJ38,IF('ชื่อ-คะแนน'!AJ$4="P","0",IF('ชื่อ-คะแนน'!AJ$4="A","0","0")))+IF('ชื่อ-คะแนน'!AK$4="K",'ชื่อ-คะแนน'!AK38,IF('ชื่อ-คะแนน'!AK$4="P","0",IF('ชื่อ-คะแนน'!AK$4="A","0","0"))))</f>
        <v/>
      </c>
      <c r="M40" s="432" t="str">
        <f>IF('ชื่อ-คะแนน'!C38="","",IF('ชื่อ-คะแนน'!AC$4="P",'ชื่อ-คะแนน'!AC38,IF('ชื่อ-คะแนน'!AC$4="K","0",IF('ชื่อ-คะแนน'!AC$4="A","0","0")))+IF('ชื่อ-คะแนน'!AD$4="P",'ชื่อ-คะแนน'!AD38,IF('ชื่อ-คะแนน'!AD$4="K","0",IF('ชื่อ-คะแนน'!AD$4="A","0","0")))+IF('ชื่อ-คะแนน'!AE$4="P",'ชื่อ-คะแนน'!AE38,IF('ชื่อ-คะแนน'!AE$4="K","0",IF('ชื่อ-คะแนน'!AE$4="A","0","0")))+IF('ชื่อ-คะแนน'!AF$4="P",'ชื่อ-คะแนน'!AF38,IF('ชื่อ-คะแนน'!AF$4="K","0",IF('ชื่อ-คะแนน'!AF$4="A","0","0")))+IF('ชื่อ-คะแนน'!AG$4="P",'ชื่อ-คะแนน'!AG38,IF('ชื่อ-คะแนน'!AG$4="K","0",IF('ชื่อ-คะแนน'!AG$4="A","0","0")))+IF('ชื่อ-คะแนน'!AH$4="P",'ชื่อ-คะแนน'!AH38,IF('ชื่อ-คะแนน'!AH$4="K","0",IF('ชื่อ-คะแนน'!AH$4="A","0","0")))+IF('ชื่อ-คะแนน'!AI$4="P",'ชื่อ-คะแนน'!AI38,IF('ชื่อ-คะแนน'!AI$4="K","0",IF('ชื่อ-คะแนน'!AI$4="A","0","0")))+IF('ชื่อ-คะแนน'!AJ$4="P",'ชื่อ-คะแนน'!AJ38,IF('ชื่อ-คะแนน'!AJ$4="K","0",IF('ชื่อ-คะแนน'!AJ$4="A","0","0")))+IF('ชื่อ-คะแนน'!AK$4="P",'ชื่อ-คะแนน'!AK38,IF('ชื่อ-คะแนน'!AK$4="K","0",IF('ชื่อ-คะแนน'!AK$4="A","0","0"))))</f>
        <v/>
      </c>
      <c r="N40" s="433" t="str">
        <f>IF('ชื่อ-คะแนน'!C38="","",IF('ชื่อ-คะแนน'!AC$4="A",'ชื่อ-คะแนน'!AC38,IF('ชื่อ-คะแนน'!AC$4="P","0",IF('ชื่อ-คะแนน'!AC$4="K","0","0")))+IF('ชื่อ-คะแนน'!AD$4="A",'ชื่อ-คะแนน'!AD38,IF('ชื่อ-คะแนน'!AD$4="P","0",IF('ชื่อ-คะแนน'!AD$4="K","0","0")))+IF('ชื่อ-คะแนน'!AE$4="A",'ชื่อ-คะแนน'!AE38,IF('ชื่อ-คะแนน'!AE$4="P","0",IF('ชื่อ-คะแนน'!AE$4="K","0","0")))+IF('ชื่อ-คะแนน'!AF$4="A",'ชื่อ-คะแนน'!AF38,IF('ชื่อ-คะแนน'!AF$4="P","0",IF('ชื่อ-คะแนน'!AF$4="K","0","0")))+IF('ชื่อ-คะแนน'!AG$4="A",'ชื่อ-คะแนน'!AG38,IF('ชื่อ-คะแนน'!AG$4="P","0",IF('ชื่อ-คะแนน'!AG$4="K","0","0")))+IF('ชื่อ-คะแนน'!AH$4="A",'ชื่อ-คะแนน'!AH38,IF('ชื่อ-คะแนน'!AH$4="P","0",IF('ชื่อ-คะแนน'!AH$4="K","0","0")))+IF('ชื่อ-คะแนน'!AI$4="A",'ชื่อ-คะแนน'!AI38,IF('ชื่อ-คะแนน'!AI$4="P","0",IF('ชื่อ-คะแนน'!AI$4="K","0","0")))+IF('ชื่อ-คะแนน'!AJ$4="A",'ชื่อ-คะแนน'!AJ38,IF('ชื่อ-คะแนน'!AJ$4="P","0",IF('ชื่อ-คะแนน'!AJ$4="K","0","0")))+IF('ชื่อ-คะแนน'!AK$4="A",'ชื่อ-คะแนน'!AK38,IF('ชื่อ-คะแนน'!AK$4="P","0",IF('ชื่อ-คะแนน'!AK$4="K","0","0"))))</f>
        <v/>
      </c>
      <c r="O40" s="434" t="str">
        <f>IF('ชื่อ-คะแนน'!C38="","",IF('ชื่อ-คะแนน'!AN$4="K",'ชื่อ-คะแนน'!AN38,IF('ชื่อ-คะแนน'!AN$4="P","0",IF('ชื่อ-คะแนน'!AN$4="A","0","0")))+IF('ชื่อ-คะแนน'!AO$4="K",'ชื่อ-คะแนน'!AO38,IF('ชื่อ-คะแนน'!AO$4="P","0",IF('ชื่อ-คะแนน'!AO$4="A","0","0")))+IF('ชื่อ-คะแนน'!AP$4="K",'ชื่อ-คะแนน'!AP38,IF('ชื่อ-คะแนน'!AP$4="P","0",IF('ชื่อ-คะแนน'!AP$4="A","0","0")))+IF('ชื่อ-คะแนน'!AQ$4="K",'ชื่อ-คะแนน'!AQ38,IF('ชื่อ-คะแนน'!AQ$4="P","0",IF('ชื่อ-คะแนน'!AQ$4="A","0","0")))+IF('ชื่อ-คะแนน'!AR$4="K",'ชื่อ-คะแนน'!AR38,IF('ชื่อ-คะแนน'!AR$4="P","0",IF('ชื่อ-คะแนน'!AR$4="A","0","0")))+IF('ชื่อ-คะแนน'!AS$4="K",'ชื่อ-คะแนน'!AS38,IF('ชื่อ-คะแนน'!AS$4="P","0",IF('ชื่อ-คะแนน'!AS$4="A","0","0"))))</f>
        <v/>
      </c>
      <c r="P40" s="435" t="str">
        <f>IF('ชื่อ-คะแนน'!C38="","",IF('ชื่อ-คะแนน'!AN$4="P",'ชื่อ-คะแนน'!AN38,IF('ชื่อ-คะแนน'!AN$4="K","0",IF('ชื่อ-คะแนน'!AN$4="A","0","0")))+IF('ชื่อ-คะแนน'!AO$4="P",'ชื่อ-คะแนน'!AO38,IF('ชื่อ-คะแนน'!AO$4="K","0",IF('ชื่อ-คะแนน'!AO$4="A","0","0")))+IF('ชื่อ-คะแนน'!AP$4="P",'ชื่อ-คะแนน'!AP38,IF('ชื่อ-คะแนน'!AP$4="K","0",IF('ชื่อ-คะแนน'!AP$4="A","0","0")))+IF('ชื่อ-คะแนน'!AQ$4="P",'ชื่อ-คะแนน'!AQ38,IF('ชื่อ-คะแนน'!AQ$4="K","0",IF('ชื่อ-คะแนน'!AQ$4="A","0","0")))+IF('ชื่อ-คะแนน'!AR$4="P",'ชื่อ-คะแนน'!AR38,IF('ชื่อ-คะแนน'!AR$4="K","0",IF('ชื่อ-คะแนน'!AR$4="A","0","0")))+IF('ชื่อ-คะแนน'!AS$4="P",'ชื่อ-คะแนน'!AS38,IF('ชื่อ-คะแนน'!AS$4="K","0",IF('ชื่อ-คะแนน'!AS$4="A","0","0"))))</f>
        <v/>
      </c>
      <c r="Q40" s="436" t="str">
        <f>IF('ชื่อ-คะแนน'!C38="","",IF('ชื่อ-คะแนน'!AN$4="A",'ชื่อ-คะแนน'!AN38,IF('ชื่อ-คะแนน'!AN$4="P","0",IF('ชื่อ-คะแนน'!AN$4="K","0","0")))+IF('ชื่อ-คะแนน'!AO$4="A",'ชื่อ-คะแนน'!AO38,IF('ชื่อ-คะแนน'!AO$4="P","0",IF('ชื่อ-คะแนน'!AO$4="K","0","0")))+IF('ชื่อ-คะแนน'!AP$4="A",'ชื่อ-คะแนน'!AP38,IF('ชื่อ-คะแนน'!AP$4="P","0",IF('ชื่อ-คะแนน'!AP$4="K","0","0")))+IF('ชื่อ-คะแนน'!AQ$4="A",'ชื่อ-คะแนน'!AQ38,IF('ชื่อ-คะแนน'!AQ$4="P","0",IF('ชื่อ-คะแนน'!AQ$4="K","0","0")))+IF('ชื่อ-คะแนน'!AR$4="A",'ชื่อ-คะแนน'!AR38,IF('ชื่อ-คะแนน'!AR$4="P","0",IF('ชื่อ-คะแนน'!AR$4="K","0","0")))+IF('ชื่อ-คะแนน'!AS$4="A",'ชื่อ-คะแนน'!AS38,IF('ชื่อ-คะแนน'!AS$4="P","0",IF('ชื่อ-คะแนน'!AS$4="K","0","0"))))</f>
        <v/>
      </c>
      <c r="R40" s="1051" t="str">
        <f>IF('ชื่อ-คะแนน'!C38="","",IF('ชื่อ-คะแนน'!BA$4="K",'ชื่อ-คะแนน'!BA38,IF('ชื่อ-คะแนน'!BA$4="P","0",IF('ชื่อ-คะแนน'!BA$4="A","0","0")))+IF('ชื่อ-คะแนน'!BB$4="K",'ชื่อ-คะแนน'!BB38,IF('ชื่อ-คะแนน'!BB$4="P","0",IF('ชื่อ-คะแนน'!BB$4="A","0","0")))+IF('ชื่อ-คะแนน'!BC$4="K",'ชื่อ-คะแนน'!BC38,IF('ชื่อ-คะแนน'!BC$4="P","0",IF('ชื่อ-คะแนน'!BC$4="A","0","0")))+IF('ชื่อ-คะแนน'!BD$4="K",'ชื่อ-คะแนน'!BD38,IF('ชื่อ-คะแนน'!BD$4="P","0",IF('ชื่อ-คะแนน'!BD$4="A","0","0")))+IF('ชื่อ-คะแนน'!BE$4="K",'ชื่อ-คะแนน'!BE38,IF('ชื่อ-คะแนน'!BE$4="P","0",IF('ชื่อ-คะแนน'!BE$4="A","0","0")))+IF('ชื่อ-คะแนน'!BF$4="K",'ชื่อ-คะแนน'!BF38,IF('ชื่อ-คะแนน'!BF$4="P","0",IF('ชื่อ-คะแนน'!BF$4="A","0","0")))+IF('ชื่อ-คะแนน'!BG$4="K",'ชื่อ-คะแนน'!BG38,IF('ชื่อ-คะแนน'!BG$4="P","0",IF('ชื่อ-คะแนน'!BG$4="A","0","0")))+IF('ชื่อ-คะแนน'!BH$4="K",'ชื่อ-คะแนน'!BH38,IF('ชื่อ-คะแนน'!BH$4="P","0",IF('ชื่อ-คะแนน'!BH$4="A","0","0"))))</f>
        <v/>
      </c>
      <c r="S40" s="1052" t="str">
        <f>IF('ชื่อ-คะแนน'!C38="","",IF('ชื่อ-คะแนน'!BA$4="P",'ชื่อ-คะแนน'!BA38,IF('ชื่อ-คะแนน'!BA$4="K","0",IF('ชื่อ-คะแนน'!BA$4="A","0","0")))+IF('ชื่อ-คะแนน'!BB$4="P",'ชื่อ-คะแนน'!BB38,IF('ชื่อ-คะแนน'!BB$4="K","0",IF('ชื่อ-คะแนน'!BB$4="A","0","0")))+IF('ชื่อ-คะแนน'!BC$4="P",'ชื่อ-คะแนน'!BC38,IF('ชื่อ-คะแนน'!BC$4="K","0",IF('ชื่อ-คะแนน'!BC$4="A","0","0")))+IF('ชื่อ-คะแนน'!BD$4="P",'ชื่อ-คะแนน'!BD38,IF('ชื่อ-คะแนน'!BD$4="K","0",IF('ชื่อ-คะแนน'!BD$4="A","0","0")))+IF('ชื่อ-คะแนน'!BE$4="P",'ชื่อ-คะแนน'!BE38,IF('ชื่อ-คะแนน'!BE$4="K","0",IF('ชื่อ-คะแนน'!BE$4="A","0","0")))+IF('ชื่อ-คะแนน'!BF$4="P",'ชื่อ-คะแนน'!BF38,IF('ชื่อ-คะแนน'!BF$4="K","0",IF('ชื่อ-คะแนน'!BF$4="A","0","0")))+IF('ชื่อ-คะแนน'!BG$4="P",'ชื่อ-คะแนน'!BG38,IF('ชื่อ-คะแนน'!BG$4="K","0",IF('ชื่อ-คะแนน'!BG$4="A","0","0")))+IF('ชื่อ-คะแนน'!BH$4="P",'ชื่อ-คะแนน'!BH38,IF('ชื่อ-คะแนน'!BH$4="K","0",IF('ชื่อ-คะแนน'!BH$4="A","0","0"))))</f>
        <v/>
      </c>
      <c r="T40" s="1070" t="str">
        <f>IF('ชื่อ-คะแนน'!C38="","",IF('ชื่อ-คะแนน'!BA$4="A",'ชื่อ-คะแนน'!BA38,IF('ชื่อ-คะแนน'!BA$4="P","0",IF('ชื่อ-คะแนน'!BA$4="K","0","0")))+IF('ชื่อ-คะแนน'!BB$4="A",'ชื่อ-คะแนน'!BB38,IF('ชื่อ-คะแนน'!BB$4="P","0",IF('ชื่อ-คะแนน'!BB$4="K","0","0")))+IF('ชื่อ-คะแนน'!BC$4="A",'ชื่อ-คะแนน'!BC38,IF('ชื่อ-คะแนน'!BC$4="P","0",IF('ชื่อ-คะแนน'!BC$4="K","0","0")))+IF('ชื่อ-คะแนน'!BD$4="A",'ชื่อ-คะแนน'!BD38,IF('ชื่อ-คะแนน'!BD$4="P","0",IF('ชื่อ-คะแนน'!BD$4="K","0","0")))+IF('ชื่อ-คะแนน'!BE$4="A",'ชื่อ-คะแนน'!BE38,IF('ชื่อ-คะแนน'!BE$4="P","0",IF('ชื่อ-คะแนน'!BE$4="K","0","0")))+IF('ชื่อ-คะแนน'!BF$4="A",'ชื่อ-คะแนน'!BF38,IF('ชื่อ-คะแนน'!BF$4="P","0",IF('ชื่อ-คะแนน'!BF$4="K","0","0")))+IF('ชื่อ-คะแนน'!BG$4="A",'ชื่อ-คะแนน'!BG38,IF('ชื่อ-คะแนน'!BG$4="P","0",IF('ชื่อ-คะแนน'!BG$4="K","0","0")))+IF('ชื่อ-คะแนน'!BH$4="A",'ชื่อ-คะแนน'!BH38,IF('ชื่อ-คะแนน'!BH$4="P","0",IF('ชื่อ-คะแนน'!BH$4="K","0","0"))))</f>
        <v/>
      </c>
      <c r="U40" s="1053" t="str">
        <f>IF('ชื่อ-คะแนน'!C38="","",IF('ชื่อ-คะแนน'!BK$4="K",'ชื่อ-คะแนน'!BK38,IF('ชื่อ-คะแนน'!BK$4="P","0",IF('ชื่อ-คะแนน'!BK$4="A","0","0")))+IF('ชื่อ-คะแนน'!BL$4="K",'ชื่อ-คะแนน'!BL38,IF('ชื่อ-คะแนน'!BL$4="P","0",IF('ชื่อ-คะแนน'!BL$4="A","0","0")))+IF('ชื่อ-คะแนน'!BM$4="K",'ชื่อ-คะแนน'!BM38,IF('ชื่อ-คะแนน'!BM$4="P","0",IF('ชื่อ-คะแนน'!BM$4="A","0","0")))+IF('ชื่อ-คะแนน'!BN$4="K",'ชื่อ-คะแนน'!BN38,IF('ชื่อ-คะแนน'!BN$4="P","0",IF('ชื่อ-คะแนน'!BN$4="A","0","0")))+IF('ชื่อ-คะแนน'!BO$4="K",'ชื่อ-คะแนน'!BO38,IF('ชื่อ-คะแนน'!BO$4="P","0",IF('ชื่อ-คะแนน'!BO$4="A","0","0")))+IF('ชื่อ-คะแนน'!BP$4="K",'ชื่อ-คะแนน'!BP38,IF('ชื่อ-คะแนน'!BP$4="P","0",IF('ชื่อ-คะแนน'!BP$4="A","0","0"))))</f>
        <v/>
      </c>
      <c r="V40" s="1054" t="str">
        <f>IF('ชื่อ-คะแนน'!C38="","",IF('ชื่อ-คะแนน'!BK$4="P",'ชื่อ-คะแนน'!BK38,IF('ชื่อ-คะแนน'!BK$4="K","0",IF('ชื่อ-คะแนน'!BK$4="A","0","0")))+IF('ชื่อ-คะแนน'!BL$4="P",'ชื่อ-คะแนน'!BL38,IF('ชื่อ-คะแนน'!BL$4="K","0",IF('ชื่อ-คะแนน'!BL$4="A","0","0")))+IF('ชื่อ-คะแนน'!BM$4="P",'ชื่อ-คะแนน'!BM38,IF('ชื่อ-คะแนน'!BM$4="K","0",IF('ชื่อ-คะแนน'!BM$4="A","0","0")))+IF('ชื่อ-คะแนน'!BN$4="P",'ชื่อ-คะแนน'!BN38,IF('ชื่อ-คะแนน'!BN$4="K","0",IF('ชื่อ-คะแนน'!BN$4="A","0","0")))+IF('ชื่อ-คะแนน'!BO$4="P",'ชื่อ-คะแนน'!BO38,IF('ชื่อ-คะแนน'!BO$4="K","0",IF('ชื่อ-คะแนน'!BO$4="A","0","0")))+IF('ชื่อ-คะแนน'!BP$4="P",'ชื่อ-คะแนน'!BP38,IF('ชื่อ-คะแนน'!BP$4="K","0",IF('ชื่อ-คะแนน'!BP$4="A","0","0"))))</f>
        <v/>
      </c>
      <c r="W40" s="1055" t="str">
        <f>IF('ชื่อ-คะแนน'!C38="","",IF('ชื่อ-คะแนน'!BK$4="A",'ชื่อ-คะแนน'!BK38,IF('ชื่อ-คะแนน'!BK$4="P","0",IF('ชื่อ-คะแนน'!BK$4="K","0","0")))+IF('ชื่อ-คะแนน'!BL$4="A",'ชื่อ-คะแนน'!BL38,IF('ชื่อ-คะแนน'!BL$4="P","0",IF('ชื่อ-คะแนน'!BL$4="K","0","0")))+IF('ชื่อ-คะแนน'!BM$4="A",'ชื่อ-คะแนน'!BM38,IF('ชื่อ-คะแนน'!BM$4="P","0",IF('ชื่อ-คะแนน'!BM$4="K","0","0")))+IF('ชื่อ-คะแนน'!BN$4="A",'ชื่อ-คะแนน'!BN38,IF('ชื่อ-คะแนน'!BN$4="P","0",IF('ชื่อ-คะแนน'!BN$4="K","0","0")))+IF('ชื่อ-คะแนน'!BO$4="A",'ชื่อ-คะแนน'!BO38,IF('ชื่อ-คะแนน'!BO$4="P","0",IF('ชื่อ-คะแนน'!BO$4="K","0","0")))+IF('ชื่อ-คะแนน'!BP$4="A",'ชื่อ-คะแนน'!BP38,IF('ชื่อ-คะแนน'!BP$4="P","0",IF('ชื่อ-คะแนน'!BP$4="K","0","0"))))</f>
        <v/>
      </c>
      <c r="X40" s="1051" t="str">
        <f>IF('ชื่อ-คะแนน'!C38="","",IF('ชื่อ-คะแนน'!BU$4="K",'ชื่อ-คะแนน'!BU38,IF('ชื่อ-คะแนน'!BU$4="P","0",IF('ชื่อ-คะแนน'!BU$4="A","0","0")))+IF('ชื่อ-คะแนน'!BV$4="K",'ชื่อ-คะแนน'!BV38,IF('ชื่อ-คะแนน'!BV$4="P","0",IF('ชื่อ-คะแนน'!BV$4="A","0","0")))+IF('ชื่อ-คะแนน'!BW$4="K",'ชื่อ-คะแนน'!BW38,IF('ชื่อ-คะแนน'!BW$4="P","0",IF('ชื่อ-คะแนน'!BW$4="A","0","0")))+IF('ชื่อ-คะแนน'!BX$4="K",'ชื่อ-คะแนน'!BX38,IF('ชื่อ-คะแนน'!BX$4="P","0",IF('ชื่อ-คะแนน'!BX$4="A","0","0")))+IF('ชื่อ-คะแนน'!BY$4="K",'ชื่อ-คะแนน'!BY38,IF('ชื่อ-คะแนน'!BY$4="P","0",IF('ชื่อ-คะแนน'!BY$4="A","0","0")))+IF('ชื่อ-คะแนน'!BZ$4="K",'ชื่อ-คะแนน'!BZ38,IF('ชื่อ-คะแนน'!BZ$4="P","0",IF('ชื่อ-คะแนน'!BZ$4="A","0","0")))+IF('ชื่อ-คะแนน'!CA$4="K",'ชื่อ-คะแนน'!CA38,IF('ชื่อ-คะแนน'!CA$4="P","0",IF('ชื่อ-คะแนน'!CA$4="A","0","0")))+IF('ชื่อ-คะแนน'!CB$4="K",'ชื่อ-คะแนน'!CB38,IF('ชื่อ-คะแนน'!CB$4="P","0",IF('ชื่อ-คะแนน'!CB$4="A","0","0"))))</f>
        <v/>
      </c>
      <c r="Y40" s="1052" t="str">
        <f>IF('ชื่อ-คะแนน'!C38="","",IF('ชื่อ-คะแนน'!BU$4="P",'ชื่อ-คะแนน'!BU38,IF('ชื่อ-คะแนน'!BU$4="K","0",IF('ชื่อ-คะแนน'!BU$4="A","0","0")))+IF('ชื่อ-คะแนน'!BV$4="P",'ชื่อ-คะแนน'!BV38,IF('ชื่อ-คะแนน'!BV$4="K","0",IF('ชื่อ-คะแนน'!BV$4="A","0","0")))+IF('ชื่อ-คะแนน'!BW$4="P",'ชื่อ-คะแนน'!BW38,IF('ชื่อ-คะแนน'!BW$4="K","0",IF('ชื่อ-คะแนน'!BW$4="A","0","0")))+IF('ชื่อ-คะแนน'!BX$4="P",'ชื่อ-คะแนน'!BX38,IF('ชื่อ-คะแนน'!BX$4="K","0",IF('ชื่อ-คะแนน'!BX$4="A","0","0")))+IF('ชื่อ-คะแนน'!BY$4="P",'ชื่อ-คะแนน'!BY38,IF('ชื่อ-คะแนน'!BY$4="K","0",IF('ชื่อ-คะแนน'!BY$4="A","0","0")))+IF('ชื่อ-คะแนน'!BZ$4="P",'ชื่อ-คะแนน'!BZ38,IF('ชื่อ-คะแนน'!BZ$4="K","0",IF('ชื่อ-คะแนน'!BZ$4="A","0","0")))+IF('ชื่อ-คะแนน'!CA$4="P",'ชื่อ-คะแนน'!CA38,IF('ชื่อ-คะแนน'!CA$4="K","0",IF('ชื่อ-คะแนน'!CA$4="A","0","0")))+IF('ชื่อ-คะแนน'!CB$4="P",'ชื่อ-คะแนน'!CB38,IF('ชื่อ-คะแนน'!CB$4="K","0",IF('ชื่อ-คะแนน'!CB$4="A","0","0"))))</f>
        <v/>
      </c>
      <c r="Z40" s="1070" t="str">
        <f>IF('ชื่อ-คะแนน'!C38="","",IF('ชื่อ-คะแนน'!BU$4="A",'ชื่อ-คะแนน'!BU38,IF('ชื่อ-คะแนน'!BU$4="P","0",IF('ชื่อ-คะแนน'!BU$4="K","0","0")))+IF('ชื่อ-คะแนน'!BV$4="A",'ชื่อ-คะแนน'!BV38,IF('ชื่อ-คะแนน'!BV$4="P","0",IF('ชื่อ-คะแนน'!BV$4="K","0","0")))+IF('ชื่อ-คะแนน'!BW$4="A",'ชื่อ-คะแนน'!BW38,IF('ชื่อ-คะแนน'!BW$4="P","0",IF('ชื่อ-คะแนน'!BW$4="K","0","0")))+IF('ชื่อ-คะแนน'!BX$4="A",'ชื่อ-คะแนน'!BX38,IF('ชื่อ-คะแนน'!BX$4="P","0",IF('ชื่อ-คะแนน'!BX$4="K","0","0")))+IF('ชื่อ-คะแนน'!BY$4="A",'ชื่อ-คะแนน'!BY38,IF('ชื่อ-คะแนน'!BY$4="P","0",IF('ชื่อ-คะแนน'!BY$4="K","0","0")))+IF('ชื่อ-คะแนน'!BZ$4="A",'ชื่อ-คะแนน'!BZ38,IF('ชื่อ-คะแนน'!BZ$4="P","0",IF('ชื่อ-คะแนน'!BZ$4="K","0","0")))+IF('ชื่อ-คะแนน'!CA$4="A",'ชื่อ-คะแนน'!CA38,IF('ชื่อ-คะแนน'!CA$4="P","0",IF('ชื่อ-คะแนน'!CA$4="K","0","0")))+IF('ชื่อ-คะแนน'!CB$4="A",'ชื่อ-คะแนน'!CB38,IF('ชื่อ-คะแนน'!CB$4="P","0",IF('ชื่อ-คะแนน'!CB$4="K","0","0"))))</f>
        <v/>
      </c>
      <c r="AA40" s="1053">
        <f>IF('ชื่อ-คะแนน'!CF$4="K",'ชื่อ-คะแนน'!CF38,IF('ชื่อ-คะแนน'!CF$4="P","0",IF('ชื่อ-คะแนน'!CF$4="A","0","0")))+IF('ชื่อ-คะแนน'!CG$4="K",'ชื่อ-คะแนน'!CG38,IF('ชื่อ-คะแนน'!CG$4="P","0",IF('ชื่อ-คะแนน'!CG$4="A","0","0")))+IF('ชื่อ-คะแนน'!CH$4="K",'ชื่อ-คะแนน'!CH38,IF('ชื่อ-คะแนน'!CH$4="P","0",IF('ชื่อ-คะแนน'!CH$4="A","0","0")))</f>
        <v>0</v>
      </c>
      <c r="AB40" s="1054">
        <f>IF('ชื่อ-คะแนน'!CF$4="P",'ชื่อ-คะแนน'!CF38,IF('ชื่อ-คะแนน'!CF$4="K","0",IF('ชื่อ-คะแนน'!CF$4="A","0","0")))+IF('ชื่อ-คะแนน'!CG$4="P",'ชื่อ-คะแนน'!CG38,IF('ชื่อ-คะแนน'!CG$4="K","0",IF('ชื่อ-คะแนน'!CG$4="A","0","0")))+IF('ชื่อ-คะแนน'!CH$4="P",'ชื่อ-คะแนน'!CH38,IF('ชื่อ-คะแนน'!CH$4="K","0",IF('ชื่อ-คะแนน'!CH$4="A","0","0")))</f>
        <v>0</v>
      </c>
      <c r="AC40" s="1055">
        <f>IF('ชื่อ-คะแนน'!CF$4="A",'ชื่อ-คะแนน'!CF38,IF('ชื่อ-คะแนน'!CF$4="P","0",IF('ชื่อ-คะแนน'!CF$4="K","0","0")))+IF('ชื่อ-คะแนน'!CG$4="A",'ชื่อ-คะแนน'!CG38,IF('ชื่อ-คะแนน'!CG$4="P","0",IF('ชื่อ-คะแนน'!CG$4="K","0","0")))+IF('ชื่อ-คะแนน'!CH$4="A",'ชื่อ-คะแนน'!CH38,IF('ชื่อ-คะแนน'!CH$4="P","0",IF('ชื่อ-คะแนน'!CH$4="K","0","0")))</f>
        <v>0</v>
      </c>
      <c r="AD40" s="1071" t="str">
        <f>IF('ชื่อ-คะแนน'!C38="","",IF(E40="พัก","--",IF(E40="ออก","--",IF(E40="ย้าย","--",(F40+I40+L40+O40+R40+U40+X40+AA40)/2))))</f>
        <v/>
      </c>
      <c r="AE40" s="1056" t="str">
        <f>IF('ชื่อ-คะแนน'!C38="","",IF(E40="พัก","--",IF(E40="ออก","--",IF(E40="ย้าย","--",(G40+J40+M40+P40+S40+V40+Y40+AB40)/2))))</f>
        <v/>
      </c>
      <c r="AF40" s="1057" t="str">
        <f>IF('ชื่อ-คะแนน'!C38="","",IF(E40="พัก","--",IF(E40="ออก","--",IF(E40="ย้าย","--",(H40+K40+N40+Q40+T40+W40+Z40+AC40)/2))))</f>
        <v/>
      </c>
      <c r="AG40" s="305"/>
    </row>
    <row r="41" spans="1:33" s="5" customFormat="1" ht="18" customHeight="1" x14ac:dyDescent="0.5">
      <c r="A41" s="281"/>
      <c r="B41" s="246" t="str">
        <f>'ชื่อ-คะแนน'!A39</f>
        <v/>
      </c>
      <c r="C41" s="429">
        <f>'ชื่อ-คะแนน'!B39</f>
        <v>0</v>
      </c>
      <c r="D41" s="336" t="str">
        <f>'ชื่อ-คะแนน'!DB39</f>
        <v/>
      </c>
      <c r="E41" s="430" t="str">
        <f>'ชื่อ-คะแนน'!D39</f>
        <v/>
      </c>
      <c r="F41" s="431" t="str">
        <f>IF('ชื่อ-คะแนน'!C39="","",IF('ชื่อ-คะแนน'!H$4="K",'ชื่อ-คะแนน'!H39,IF('ชื่อ-คะแนน'!H$4="P","0",IF('ชื่อ-คะแนน'!H$4="A","0","0")))+IF('ชื่อ-คะแนน'!I$4="K",'ชื่อ-คะแนน'!I39,IF('ชื่อ-คะแนน'!I$4="P","0",IF('ชื่อ-คะแนน'!I$4="A","0","0")))+IF('ชื่อ-คะแนน'!J$4="K",'ชื่อ-คะแนน'!J39,IF('ชื่อ-คะแนน'!J$4="P","0",IF('ชื่อ-คะแนน'!J$4="A","0","0")))+IF('ชื่อ-คะแนน'!K$4="K",'ชื่อ-คะแนน'!K39,IF('ชื่อ-คะแนน'!K$4="P","0",IF('ชื่อ-คะแนน'!K$4="A","0","0")))+IF('ชื่อ-คะแนน'!L$4="K",'ชื่อ-คะแนน'!L39,IF('ชื่อ-คะแนน'!L$4="P","0",IF('ชื่อ-คะแนน'!L$4="A","0","0")))+IF('ชื่อ-คะแนน'!M$4="K",'ชื่อ-คะแนน'!M39,IF('ชื่อ-คะแนน'!M$4="P","0",IF('ชื่อ-คะแนน'!M$4="A","0","0")))+IF('ชื่อ-คะแนน'!N$4="K",'ชื่อ-คะแนน'!N39,IF('ชื่อ-คะแนน'!N$4="P","0",IF('ชื่อ-คะแนน'!N$4="A","0","0")))+IF('ชื่อ-คะแนน'!O$4="K",'ชื่อ-คะแนน'!O39,IF('ชื่อ-คะแนน'!O$4="P","0",IF('ชื่อ-คะแนน'!O$4="A","0","0")))+IF('ชื่อ-คะแนน'!P$4="K",'ชื่อ-คะแนน'!P39,IF('ชื่อ-คะแนน'!P$4="P","0",IF('ชื่อ-คะแนน'!P$4="A","0","0"))))</f>
        <v/>
      </c>
      <c r="G41" s="432" t="str">
        <f>IF('ชื่อ-คะแนน'!C39="","",IF('ชื่อ-คะแนน'!H$4="P",'ชื่อ-คะแนน'!H39,IF('ชื่อ-คะแนน'!H$4="K","0",IF('ชื่อ-คะแนน'!H$4="A","0","0")))+IF('ชื่อ-คะแนน'!I$4="P",'ชื่อ-คะแนน'!I39,IF('ชื่อ-คะแนน'!I$4="K","0",IF('ชื่อ-คะแนน'!I$4="A","0","0")))+IF('ชื่อ-คะแนน'!J$4="P",'ชื่อ-คะแนน'!J39,IF('ชื่อ-คะแนน'!J$4="K","0",IF('ชื่อ-คะแนน'!J$4="A","0","0")))+IF('ชื่อ-คะแนน'!K$4="P",'ชื่อ-คะแนน'!K39,IF('ชื่อ-คะแนน'!K$4="K","0",IF('ชื่อ-คะแนน'!K$4="A","0","0")))+IF('ชื่อ-คะแนน'!L$4="P",'ชื่อ-คะแนน'!L39,IF('ชื่อ-คะแนน'!L$4="K","0",IF('ชื่อ-คะแนน'!L$4="A","0","0")))+IF('ชื่อ-คะแนน'!M$4="P",'ชื่อ-คะแนน'!M39,IF('ชื่อ-คะแนน'!M$4="K","0",IF('ชื่อ-คะแนน'!M$4="A","0","0")))+IF('ชื่อ-คะแนน'!N$4="P",'ชื่อ-คะแนน'!N39,IF('ชื่อ-คะแนน'!N$4="K","0",IF('ชื่อ-คะแนน'!N$4="A","0","0")))+IF('ชื่อ-คะแนน'!O$4="P",'ชื่อ-คะแนน'!O39,IF('ชื่อ-คะแนน'!O$4="K","0",IF('ชื่อ-คะแนน'!O$4="A","0","0")))+IF('ชื่อ-คะแนน'!P$4="P",'ชื่อ-คะแนน'!P39,IF('ชื่อ-คะแนน'!P$4="K","0",IF('ชื่อ-คะแนน'!P$4="A","0","0"))))</f>
        <v/>
      </c>
      <c r="H41" s="433" t="str">
        <f>IF('ชื่อ-คะแนน'!C39="","",IF('ชื่อ-คะแนน'!H$4="A",'ชื่อ-คะแนน'!H39,IF('ชื่อ-คะแนน'!H$4="P","0",IF('ชื่อ-คะแนน'!H$4="K","0","0")))+IF('ชื่อ-คะแนน'!I$4="A",'ชื่อ-คะแนน'!I39,IF('ชื่อ-คะแนน'!I$4="P","0",IF('ชื่อ-คะแนน'!I$4="K","0","0")))+IF('ชื่อ-คะแนน'!J$4="A",'ชื่อ-คะแนน'!J39,IF('ชื่อ-คะแนน'!J$4="P","0",IF('ชื่อ-คะแนน'!J$4="K","0","0")))+IF('ชื่อ-คะแนน'!K$4="A",'ชื่อ-คะแนน'!K39,IF('ชื่อ-คะแนน'!K$4="P","0",IF('ชื่อ-คะแนน'!K$4="K","0","0")))+IF('ชื่อ-คะแนน'!L$4="A",'ชื่อ-คะแนน'!L39,IF('ชื่อ-คะแนน'!L$4="P","0",IF('ชื่อ-คะแนน'!L$4="K","0","0")))+IF('ชื่อ-คะแนน'!M$4="A",'ชื่อ-คะแนน'!M39,IF('ชื่อ-คะแนน'!M$4="P","0",IF('ชื่อ-คะแนน'!M$4="K","0","0")))+IF('ชื่อ-คะแนน'!N$4="A",'ชื่อ-คะแนน'!N39,IF('ชื่อ-คะแนน'!N$4="P","0",IF('ชื่อ-คะแนน'!N$4="K","0","0")))+IF('ชื่อ-คะแนน'!O$4="A",'ชื่อ-คะแนน'!O39,IF('ชื่อ-คะแนน'!O$4="P","0",IF('ชื่อ-คะแนน'!O$4="K","0","0")))+IF('ชื่อ-คะแนน'!P$4="A",'ชื่อ-คะแนน'!P39,IF('ชื่อ-คะแนน'!P$4="P","0",IF('ชื่อ-คะแนน'!P$4="K","0","0"))))</f>
        <v/>
      </c>
      <c r="I41" s="434" t="str">
        <f>IF('ชื่อ-คะแนน'!C39="","",IF('ชื่อ-คะแนน'!S$4="K",'ชื่อ-คะแนน'!S39,IF('ชื่อ-คะแนน'!S$4="P","0",IF('ชื่อ-คะแนน'!S$4="A","0","0")))+IF('ชื่อ-คะแนน'!T$4="K",'ชื่อ-คะแนน'!T39,IF('ชื่อ-คะแนน'!T$4="P","0",IF('ชื่อ-คะแนน'!T$4="A","0","0")))+IF('ชื่อ-คะแนน'!U$4="K",'ชื่อ-คะแนน'!U39,IF('ชื่อ-คะแนน'!U$4="P","0",IF('ชื่อ-คะแนน'!U$4="A","0","0")))+IF('ชื่อ-คะแนน'!V$4="K",'ชื่อ-คะแนน'!V39,IF('ชื่อ-คะแนน'!V$4="P","0",IF('ชื่อ-คะแนน'!V$4="A","0","0")))+IF('ชื่อ-คะแนน'!W$4="K",'ชื่อ-คะแนน'!W39,IF('ชื่อ-คะแนน'!W$4="P","0",IF('ชื่อ-คะแนน'!W$4="A","0","0")))+IF('ชื่อ-คะแนน'!X$4="K",'ชื่อ-คะแนน'!X39,IF('ชื่อ-คะแนน'!X$4="P","0",IF('ชื่อ-คะแนน'!X$4="A","0","0"))))</f>
        <v/>
      </c>
      <c r="J41" s="435" t="str">
        <f>IF('ชื่อ-คะแนน'!C39="","",IF('ชื่อ-คะแนน'!S$4="P",'ชื่อ-คะแนน'!S39,IF('ชื่อ-คะแนน'!S$4="K","0",IF('ชื่อ-คะแนน'!S$4="A","0","0")))+IF('ชื่อ-คะแนน'!T$4="P",'ชื่อ-คะแนน'!T39,IF('ชื่อ-คะแนน'!T$4="K","0",IF('ชื่อ-คะแนน'!T$4="A","0","0")))+IF('ชื่อ-คะแนน'!U$4="P",'ชื่อ-คะแนน'!U39,IF('ชื่อ-คะแนน'!U$4="K","0",IF('ชื่อ-คะแนน'!U$4="A","0","0")))+IF('ชื่อ-คะแนน'!V$4="P",'ชื่อ-คะแนน'!V39,IF('ชื่อ-คะแนน'!V$4="K","0",IF('ชื่อ-คะแนน'!V$4="A","0","0")))+IF('ชื่อ-คะแนน'!W$4="P",'ชื่อ-คะแนน'!W39,IF('ชื่อ-คะแนน'!W$4="K","0",IF('ชื่อ-คะแนน'!W$4="A","0","0")))+IF('ชื่อ-คะแนน'!X$4="P",'ชื่อ-คะแนน'!X39,IF('ชื่อ-คะแนน'!X$4="K","0",IF('ชื่อ-คะแนน'!X$4="A","0","0"))))</f>
        <v/>
      </c>
      <c r="K41" s="436" t="str">
        <f>IF('ชื่อ-คะแนน'!C39="","",IF('ชื่อ-คะแนน'!S$4="A",'ชื่อ-คะแนน'!S39,IF('ชื่อ-คะแนน'!S$4="P","0",IF('ชื่อ-คะแนน'!S$4="K","0","0")))+IF('ชื่อ-คะแนน'!T$4="A",'ชื่อ-คะแนน'!T39,IF('ชื่อ-คะแนน'!T$4="P","0",IF('ชื่อ-คะแนน'!T$4="K","0","0")))+IF('ชื่อ-คะแนน'!U$4="A",'ชื่อ-คะแนน'!U39,IF('ชื่อ-คะแนน'!U$4="P","0",IF('ชื่อ-คะแนน'!U$4="K","0","0")))+IF('ชื่อ-คะแนน'!V$4="A",'ชื่อ-คะแนน'!V39,IF('ชื่อ-คะแนน'!V$4="P","0",IF('ชื่อ-คะแนน'!V$4="K","0","0")))+IF('ชื่อ-คะแนน'!W$4="A",'ชื่อ-คะแนน'!W39,IF('ชื่อ-คะแนน'!W$4="P","0",IF('ชื่อ-คะแนน'!W$4="K","0","0")))+IF('ชื่อ-คะแนน'!X$4="A",'ชื่อ-คะแนน'!X39,IF('ชื่อ-คะแนน'!X$4="P","0",IF('ชื่อ-คะแนน'!X$4="K","0","0"))))</f>
        <v/>
      </c>
      <c r="L41" s="431" t="str">
        <f>IF('ชื่อ-คะแนน'!C39="","",IF('ชื่อ-คะแนน'!AC$4="K",'ชื่อ-คะแนน'!AC39,IF('ชื่อ-คะแนน'!AC$4="P","0",IF('ชื่อ-คะแนน'!AC$4="A","0","0")))+IF('ชื่อ-คะแนน'!AD$4="K",'ชื่อ-คะแนน'!AD39,IF('ชื่อ-คะแนน'!AD$4="P","0",IF('ชื่อ-คะแนน'!AD$4="A","0","0")))+IF('ชื่อ-คะแนน'!AE$4="K",'ชื่อ-คะแนน'!AE39,IF('ชื่อ-คะแนน'!AE$4="P","0",IF('ชื่อ-คะแนน'!AE$4="A","0","0")))+IF('ชื่อ-คะแนน'!AF$4="K",'ชื่อ-คะแนน'!AF39,IF('ชื่อ-คะแนน'!AF$4="P","0",IF('ชื่อ-คะแนน'!AF$4="A","0","0")))+IF('ชื่อ-คะแนน'!AG$4="K",'ชื่อ-คะแนน'!AG39,IF('ชื่อ-คะแนน'!AG$4="P","0",IF('ชื่อ-คะแนน'!AG$4="A","0","0")))+IF('ชื่อ-คะแนน'!AH$4="K",'ชื่อ-คะแนน'!AH39,IF('ชื่อ-คะแนน'!AH$4="P","0",IF('ชื่อ-คะแนน'!AH$4="A","0","0")))+IF('ชื่อ-คะแนน'!AI$4="K",'ชื่อ-คะแนน'!AI39,IF('ชื่อ-คะแนน'!AI$4="P","0",IF('ชื่อ-คะแนน'!AI$4="A","0","0")))+IF('ชื่อ-คะแนน'!AJ$4="K",'ชื่อ-คะแนน'!AJ39,IF('ชื่อ-คะแนน'!AJ$4="P","0",IF('ชื่อ-คะแนน'!AJ$4="A","0","0")))+IF('ชื่อ-คะแนน'!AK$4="K",'ชื่อ-คะแนน'!AK39,IF('ชื่อ-คะแนน'!AK$4="P","0",IF('ชื่อ-คะแนน'!AK$4="A","0","0"))))</f>
        <v/>
      </c>
      <c r="M41" s="432" t="str">
        <f>IF('ชื่อ-คะแนน'!C39="","",IF('ชื่อ-คะแนน'!AC$4="P",'ชื่อ-คะแนน'!AC39,IF('ชื่อ-คะแนน'!AC$4="K","0",IF('ชื่อ-คะแนน'!AC$4="A","0","0")))+IF('ชื่อ-คะแนน'!AD$4="P",'ชื่อ-คะแนน'!AD39,IF('ชื่อ-คะแนน'!AD$4="K","0",IF('ชื่อ-คะแนน'!AD$4="A","0","0")))+IF('ชื่อ-คะแนน'!AE$4="P",'ชื่อ-คะแนน'!AE39,IF('ชื่อ-คะแนน'!AE$4="K","0",IF('ชื่อ-คะแนน'!AE$4="A","0","0")))+IF('ชื่อ-คะแนน'!AF$4="P",'ชื่อ-คะแนน'!AF39,IF('ชื่อ-คะแนน'!AF$4="K","0",IF('ชื่อ-คะแนน'!AF$4="A","0","0")))+IF('ชื่อ-คะแนน'!AG$4="P",'ชื่อ-คะแนน'!AG39,IF('ชื่อ-คะแนน'!AG$4="K","0",IF('ชื่อ-คะแนน'!AG$4="A","0","0")))+IF('ชื่อ-คะแนน'!AH$4="P",'ชื่อ-คะแนน'!AH39,IF('ชื่อ-คะแนน'!AH$4="K","0",IF('ชื่อ-คะแนน'!AH$4="A","0","0")))+IF('ชื่อ-คะแนน'!AI$4="P",'ชื่อ-คะแนน'!AI39,IF('ชื่อ-คะแนน'!AI$4="K","0",IF('ชื่อ-คะแนน'!AI$4="A","0","0")))+IF('ชื่อ-คะแนน'!AJ$4="P",'ชื่อ-คะแนน'!AJ39,IF('ชื่อ-คะแนน'!AJ$4="K","0",IF('ชื่อ-คะแนน'!AJ$4="A","0","0")))+IF('ชื่อ-คะแนน'!AK$4="P",'ชื่อ-คะแนน'!AK39,IF('ชื่อ-คะแนน'!AK$4="K","0",IF('ชื่อ-คะแนน'!AK$4="A","0","0"))))</f>
        <v/>
      </c>
      <c r="N41" s="433" t="str">
        <f>IF('ชื่อ-คะแนน'!C39="","",IF('ชื่อ-คะแนน'!AC$4="A",'ชื่อ-คะแนน'!AC39,IF('ชื่อ-คะแนน'!AC$4="P","0",IF('ชื่อ-คะแนน'!AC$4="K","0","0")))+IF('ชื่อ-คะแนน'!AD$4="A",'ชื่อ-คะแนน'!AD39,IF('ชื่อ-คะแนน'!AD$4="P","0",IF('ชื่อ-คะแนน'!AD$4="K","0","0")))+IF('ชื่อ-คะแนน'!AE$4="A",'ชื่อ-คะแนน'!AE39,IF('ชื่อ-คะแนน'!AE$4="P","0",IF('ชื่อ-คะแนน'!AE$4="K","0","0")))+IF('ชื่อ-คะแนน'!AF$4="A",'ชื่อ-คะแนน'!AF39,IF('ชื่อ-คะแนน'!AF$4="P","0",IF('ชื่อ-คะแนน'!AF$4="K","0","0")))+IF('ชื่อ-คะแนน'!AG$4="A",'ชื่อ-คะแนน'!AG39,IF('ชื่อ-คะแนน'!AG$4="P","0",IF('ชื่อ-คะแนน'!AG$4="K","0","0")))+IF('ชื่อ-คะแนน'!AH$4="A",'ชื่อ-คะแนน'!AH39,IF('ชื่อ-คะแนน'!AH$4="P","0",IF('ชื่อ-คะแนน'!AH$4="K","0","0")))+IF('ชื่อ-คะแนน'!AI$4="A",'ชื่อ-คะแนน'!AI39,IF('ชื่อ-คะแนน'!AI$4="P","0",IF('ชื่อ-คะแนน'!AI$4="K","0","0")))+IF('ชื่อ-คะแนน'!AJ$4="A",'ชื่อ-คะแนน'!AJ39,IF('ชื่อ-คะแนน'!AJ$4="P","0",IF('ชื่อ-คะแนน'!AJ$4="K","0","0")))+IF('ชื่อ-คะแนน'!AK$4="A",'ชื่อ-คะแนน'!AK39,IF('ชื่อ-คะแนน'!AK$4="P","0",IF('ชื่อ-คะแนน'!AK$4="K","0","0"))))</f>
        <v/>
      </c>
      <c r="O41" s="434" t="str">
        <f>IF('ชื่อ-คะแนน'!C39="","",IF('ชื่อ-คะแนน'!AN$4="K",'ชื่อ-คะแนน'!AN39,IF('ชื่อ-คะแนน'!AN$4="P","0",IF('ชื่อ-คะแนน'!AN$4="A","0","0")))+IF('ชื่อ-คะแนน'!AO$4="K",'ชื่อ-คะแนน'!AO39,IF('ชื่อ-คะแนน'!AO$4="P","0",IF('ชื่อ-คะแนน'!AO$4="A","0","0")))+IF('ชื่อ-คะแนน'!AP$4="K",'ชื่อ-คะแนน'!AP39,IF('ชื่อ-คะแนน'!AP$4="P","0",IF('ชื่อ-คะแนน'!AP$4="A","0","0")))+IF('ชื่อ-คะแนน'!AQ$4="K",'ชื่อ-คะแนน'!AQ39,IF('ชื่อ-คะแนน'!AQ$4="P","0",IF('ชื่อ-คะแนน'!AQ$4="A","0","0")))+IF('ชื่อ-คะแนน'!AR$4="K",'ชื่อ-คะแนน'!AR39,IF('ชื่อ-คะแนน'!AR$4="P","0",IF('ชื่อ-คะแนน'!AR$4="A","0","0")))+IF('ชื่อ-คะแนน'!AS$4="K",'ชื่อ-คะแนน'!AS39,IF('ชื่อ-คะแนน'!AS$4="P","0",IF('ชื่อ-คะแนน'!AS$4="A","0","0"))))</f>
        <v/>
      </c>
      <c r="P41" s="435" t="str">
        <f>IF('ชื่อ-คะแนน'!C39="","",IF('ชื่อ-คะแนน'!AN$4="P",'ชื่อ-คะแนน'!AN39,IF('ชื่อ-คะแนน'!AN$4="K","0",IF('ชื่อ-คะแนน'!AN$4="A","0","0")))+IF('ชื่อ-คะแนน'!AO$4="P",'ชื่อ-คะแนน'!AO39,IF('ชื่อ-คะแนน'!AO$4="K","0",IF('ชื่อ-คะแนน'!AO$4="A","0","0")))+IF('ชื่อ-คะแนน'!AP$4="P",'ชื่อ-คะแนน'!AP39,IF('ชื่อ-คะแนน'!AP$4="K","0",IF('ชื่อ-คะแนน'!AP$4="A","0","0")))+IF('ชื่อ-คะแนน'!AQ$4="P",'ชื่อ-คะแนน'!AQ39,IF('ชื่อ-คะแนน'!AQ$4="K","0",IF('ชื่อ-คะแนน'!AQ$4="A","0","0")))+IF('ชื่อ-คะแนน'!AR$4="P",'ชื่อ-คะแนน'!AR39,IF('ชื่อ-คะแนน'!AR$4="K","0",IF('ชื่อ-คะแนน'!AR$4="A","0","0")))+IF('ชื่อ-คะแนน'!AS$4="P",'ชื่อ-คะแนน'!AS39,IF('ชื่อ-คะแนน'!AS$4="K","0",IF('ชื่อ-คะแนน'!AS$4="A","0","0"))))</f>
        <v/>
      </c>
      <c r="Q41" s="436" t="str">
        <f>IF('ชื่อ-คะแนน'!C39="","",IF('ชื่อ-คะแนน'!AN$4="A",'ชื่อ-คะแนน'!AN39,IF('ชื่อ-คะแนน'!AN$4="P","0",IF('ชื่อ-คะแนน'!AN$4="K","0","0")))+IF('ชื่อ-คะแนน'!AO$4="A",'ชื่อ-คะแนน'!AO39,IF('ชื่อ-คะแนน'!AO$4="P","0",IF('ชื่อ-คะแนน'!AO$4="K","0","0")))+IF('ชื่อ-คะแนน'!AP$4="A",'ชื่อ-คะแนน'!AP39,IF('ชื่อ-คะแนน'!AP$4="P","0",IF('ชื่อ-คะแนน'!AP$4="K","0","0")))+IF('ชื่อ-คะแนน'!AQ$4="A",'ชื่อ-คะแนน'!AQ39,IF('ชื่อ-คะแนน'!AQ$4="P","0",IF('ชื่อ-คะแนน'!AQ$4="K","0","0")))+IF('ชื่อ-คะแนน'!AR$4="A",'ชื่อ-คะแนน'!AR39,IF('ชื่อ-คะแนน'!AR$4="P","0",IF('ชื่อ-คะแนน'!AR$4="K","0","0")))+IF('ชื่อ-คะแนน'!AS$4="A",'ชื่อ-คะแนน'!AS39,IF('ชื่อ-คะแนน'!AS$4="P","0",IF('ชื่อ-คะแนน'!AS$4="K","0","0"))))</f>
        <v/>
      </c>
      <c r="R41" s="1051" t="str">
        <f>IF('ชื่อ-คะแนน'!C39="","",IF('ชื่อ-คะแนน'!BA$4="K",'ชื่อ-คะแนน'!BA39,IF('ชื่อ-คะแนน'!BA$4="P","0",IF('ชื่อ-คะแนน'!BA$4="A","0","0")))+IF('ชื่อ-คะแนน'!BB$4="K",'ชื่อ-คะแนน'!BB39,IF('ชื่อ-คะแนน'!BB$4="P","0",IF('ชื่อ-คะแนน'!BB$4="A","0","0")))+IF('ชื่อ-คะแนน'!BC$4="K",'ชื่อ-คะแนน'!BC39,IF('ชื่อ-คะแนน'!BC$4="P","0",IF('ชื่อ-คะแนน'!BC$4="A","0","0")))+IF('ชื่อ-คะแนน'!BD$4="K",'ชื่อ-คะแนน'!BD39,IF('ชื่อ-คะแนน'!BD$4="P","0",IF('ชื่อ-คะแนน'!BD$4="A","0","0")))+IF('ชื่อ-คะแนน'!BE$4="K",'ชื่อ-คะแนน'!BE39,IF('ชื่อ-คะแนน'!BE$4="P","0",IF('ชื่อ-คะแนน'!BE$4="A","0","0")))+IF('ชื่อ-คะแนน'!BF$4="K",'ชื่อ-คะแนน'!BF39,IF('ชื่อ-คะแนน'!BF$4="P","0",IF('ชื่อ-คะแนน'!BF$4="A","0","0")))+IF('ชื่อ-คะแนน'!BG$4="K",'ชื่อ-คะแนน'!BG39,IF('ชื่อ-คะแนน'!BG$4="P","0",IF('ชื่อ-คะแนน'!BG$4="A","0","0")))+IF('ชื่อ-คะแนน'!BH$4="K",'ชื่อ-คะแนน'!BH39,IF('ชื่อ-คะแนน'!BH$4="P","0",IF('ชื่อ-คะแนน'!BH$4="A","0","0"))))</f>
        <v/>
      </c>
      <c r="S41" s="1052" t="str">
        <f>IF('ชื่อ-คะแนน'!C39="","",IF('ชื่อ-คะแนน'!BA$4="P",'ชื่อ-คะแนน'!BA39,IF('ชื่อ-คะแนน'!BA$4="K","0",IF('ชื่อ-คะแนน'!BA$4="A","0","0")))+IF('ชื่อ-คะแนน'!BB$4="P",'ชื่อ-คะแนน'!BB39,IF('ชื่อ-คะแนน'!BB$4="K","0",IF('ชื่อ-คะแนน'!BB$4="A","0","0")))+IF('ชื่อ-คะแนน'!BC$4="P",'ชื่อ-คะแนน'!BC39,IF('ชื่อ-คะแนน'!BC$4="K","0",IF('ชื่อ-คะแนน'!BC$4="A","0","0")))+IF('ชื่อ-คะแนน'!BD$4="P",'ชื่อ-คะแนน'!BD39,IF('ชื่อ-คะแนน'!BD$4="K","0",IF('ชื่อ-คะแนน'!BD$4="A","0","0")))+IF('ชื่อ-คะแนน'!BE$4="P",'ชื่อ-คะแนน'!BE39,IF('ชื่อ-คะแนน'!BE$4="K","0",IF('ชื่อ-คะแนน'!BE$4="A","0","0")))+IF('ชื่อ-คะแนน'!BF$4="P",'ชื่อ-คะแนน'!BF39,IF('ชื่อ-คะแนน'!BF$4="K","0",IF('ชื่อ-คะแนน'!BF$4="A","0","0")))+IF('ชื่อ-คะแนน'!BG$4="P",'ชื่อ-คะแนน'!BG39,IF('ชื่อ-คะแนน'!BG$4="K","0",IF('ชื่อ-คะแนน'!BG$4="A","0","0")))+IF('ชื่อ-คะแนน'!BH$4="P",'ชื่อ-คะแนน'!BH39,IF('ชื่อ-คะแนน'!BH$4="K","0",IF('ชื่อ-คะแนน'!BH$4="A","0","0"))))</f>
        <v/>
      </c>
      <c r="T41" s="1070" t="str">
        <f>IF('ชื่อ-คะแนน'!C39="","",IF('ชื่อ-คะแนน'!BA$4="A",'ชื่อ-คะแนน'!BA39,IF('ชื่อ-คะแนน'!BA$4="P","0",IF('ชื่อ-คะแนน'!BA$4="K","0","0")))+IF('ชื่อ-คะแนน'!BB$4="A",'ชื่อ-คะแนน'!BB39,IF('ชื่อ-คะแนน'!BB$4="P","0",IF('ชื่อ-คะแนน'!BB$4="K","0","0")))+IF('ชื่อ-คะแนน'!BC$4="A",'ชื่อ-คะแนน'!BC39,IF('ชื่อ-คะแนน'!BC$4="P","0",IF('ชื่อ-คะแนน'!BC$4="K","0","0")))+IF('ชื่อ-คะแนน'!BD$4="A",'ชื่อ-คะแนน'!BD39,IF('ชื่อ-คะแนน'!BD$4="P","0",IF('ชื่อ-คะแนน'!BD$4="K","0","0")))+IF('ชื่อ-คะแนน'!BE$4="A",'ชื่อ-คะแนน'!BE39,IF('ชื่อ-คะแนน'!BE$4="P","0",IF('ชื่อ-คะแนน'!BE$4="K","0","0")))+IF('ชื่อ-คะแนน'!BF$4="A",'ชื่อ-คะแนน'!BF39,IF('ชื่อ-คะแนน'!BF$4="P","0",IF('ชื่อ-คะแนน'!BF$4="K","0","0")))+IF('ชื่อ-คะแนน'!BG$4="A",'ชื่อ-คะแนน'!BG39,IF('ชื่อ-คะแนน'!BG$4="P","0",IF('ชื่อ-คะแนน'!BG$4="K","0","0")))+IF('ชื่อ-คะแนน'!BH$4="A",'ชื่อ-คะแนน'!BH39,IF('ชื่อ-คะแนน'!BH$4="P","0",IF('ชื่อ-คะแนน'!BH$4="K","0","0"))))</f>
        <v/>
      </c>
      <c r="U41" s="1053" t="str">
        <f>IF('ชื่อ-คะแนน'!C39="","",IF('ชื่อ-คะแนน'!BK$4="K",'ชื่อ-คะแนน'!BK39,IF('ชื่อ-คะแนน'!BK$4="P","0",IF('ชื่อ-คะแนน'!BK$4="A","0","0")))+IF('ชื่อ-คะแนน'!BL$4="K",'ชื่อ-คะแนน'!BL39,IF('ชื่อ-คะแนน'!BL$4="P","0",IF('ชื่อ-คะแนน'!BL$4="A","0","0")))+IF('ชื่อ-คะแนน'!BM$4="K",'ชื่อ-คะแนน'!BM39,IF('ชื่อ-คะแนน'!BM$4="P","0",IF('ชื่อ-คะแนน'!BM$4="A","0","0")))+IF('ชื่อ-คะแนน'!BN$4="K",'ชื่อ-คะแนน'!BN39,IF('ชื่อ-คะแนน'!BN$4="P","0",IF('ชื่อ-คะแนน'!BN$4="A","0","0")))+IF('ชื่อ-คะแนน'!BO$4="K",'ชื่อ-คะแนน'!BO39,IF('ชื่อ-คะแนน'!BO$4="P","0",IF('ชื่อ-คะแนน'!BO$4="A","0","0")))+IF('ชื่อ-คะแนน'!BP$4="K",'ชื่อ-คะแนน'!BP39,IF('ชื่อ-คะแนน'!BP$4="P","0",IF('ชื่อ-คะแนน'!BP$4="A","0","0"))))</f>
        <v/>
      </c>
      <c r="V41" s="1054" t="str">
        <f>IF('ชื่อ-คะแนน'!C39="","",IF('ชื่อ-คะแนน'!BK$4="P",'ชื่อ-คะแนน'!BK39,IF('ชื่อ-คะแนน'!BK$4="K","0",IF('ชื่อ-คะแนน'!BK$4="A","0","0")))+IF('ชื่อ-คะแนน'!BL$4="P",'ชื่อ-คะแนน'!BL39,IF('ชื่อ-คะแนน'!BL$4="K","0",IF('ชื่อ-คะแนน'!BL$4="A","0","0")))+IF('ชื่อ-คะแนน'!BM$4="P",'ชื่อ-คะแนน'!BM39,IF('ชื่อ-คะแนน'!BM$4="K","0",IF('ชื่อ-คะแนน'!BM$4="A","0","0")))+IF('ชื่อ-คะแนน'!BN$4="P",'ชื่อ-คะแนน'!BN39,IF('ชื่อ-คะแนน'!BN$4="K","0",IF('ชื่อ-คะแนน'!BN$4="A","0","0")))+IF('ชื่อ-คะแนน'!BO$4="P",'ชื่อ-คะแนน'!BO39,IF('ชื่อ-คะแนน'!BO$4="K","0",IF('ชื่อ-คะแนน'!BO$4="A","0","0")))+IF('ชื่อ-คะแนน'!BP$4="P",'ชื่อ-คะแนน'!BP39,IF('ชื่อ-คะแนน'!BP$4="K","0",IF('ชื่อ-คะแนน'!BP$4="A","0","0"))))</f>
        <v/>
      </c>
      <c r="W41" s="1055" t="str">
        <f>IF('ชื่อ-คะแนน'!C39="","",IF('ชื่อ-คะแนน'!BK$4="A",'ชื่อ-คะแนน'!BK39,IF('ชื่อ-คะแนน'!BK$4="P","0",IF('ชื่อ-คะแนน'!BK$4="K","0","0")))+IF('ชื่อ-คะแนน'!BL$4="A",'ชื่อ-คะแนน'!BL39,IF('ชื่อ-คะแนน'!BL$4="P","0",IF('ชื่อ-คะแนน'!BL$4="K","0","0")))+IF('ชื่อ-คะแนน'!BM$4="A",'ชื่อ-คะแนน'!BM39,IF('ชื่อ-คะแนน'!BM$4="P","0",IF('ชื่อ-คะแนน'!BM$4="K","0","0")))+IF('ชื่อ-คะแนน'!BN$4="A",'ชื่อ-คะแนน'!BN39,IF('ชื่อ-คะแนน'!BN$4="P","0",IF('ชื่อ-คะแนน'!BN$4="K","0","0")))+IF('ชื่อ-คะแนน'!BO$4="A",'ชื่อ-คะแนน'!BO39,IF('ชื่อ-คะแนน'!BO$4="P","0",IF('ชื่อ-คะแนน'!BO$4="K","0","0")))+IF('ชื่อ-คะแนน'!BP$4="A",'ชื่อ-คะแนน'!BP39,IF('ชื่อ-คะแนน'!BP$4="P","0",IF('ชื่อ-คะแนน'!BP$4="K","0","0"))))</f>
        <v/>
      </c>
      <c r="X41" s="1051" t="str">
        <f>IF('ชื่อ-คะแนน'!C39="","",IF('ชื่อ-คะแนน'!BU$4="K",'ชื่อ-คะแนน'!BU39,IF('ชื่อ-คะแนน'!BU$4="P","0",IF('ชื่อ-คะแนน'!BU$4="A","0","0")))+IF('ชื่อ-คะแนน'!BV$4="K",'ชื่อ-คะแนน'!BV39,IF('ชื่อ-คะแนน'!BV$4="P","0",IF('ชื่อ-คะแนน'!BV$4="A","0","0")))+IF('ชื่อ-คะแนน'!BW$4="K",'ชื่อ-คะแนน'!BW39,IF('ชื่อ-คะแนน'!BW$4="P","0",IF('ชื่อ-คะแนน'!BW$4="A","0","0")))+IF('ชื่อ-คะแนน'!BX$4="K",'ชื่อ-คะแนน'!BX39,IF('ชื่อ-คะแนน'!BX$4="P","0",IF('ชื่อ-คะแนน'!BX$4="A","0","0")))+IF('ชื่อ-คะแนน'!BY$4="K",'ชื่อ-คะแนน'!BY39,IF('ชื่อ-คะแนน'!BY$4="P","0",IF('ชื่อ-คะแนน'!BY$4="A","0","0")))+IF('ชื่อ-คะแนน'!BZ$4="K",'ชื่อ-คะแนน'!BZ39,IF('ชื่อ-คะแนน'!BZ$4="P","0",IF('ชื่อ-คะแนน'!BZ$4="A","0","0")))+IF('ชื่อ-คะแนน'!CA$4="K",'ชื่อ-คะแนน'!CA39,IF('ชื่อ-คะแนน'!CA$4="P","0",IF('ชื่อ-คะแนน'!CA$4="A","0","0")))+IF('ชื่อ-คะแนน'!CB$4="K",'ชื่อ-คะแนน'!CB39,IF('ชื่อ-คะแนน'!CB$4="P","0",IF('ชื่อ-คะแนน'!CB$4="A","0","0"))))</f>
        <v/>
      </c>
      <c r="Y41" s="1052" t="str">
        <f>IF('ชื่อ-คะแนน'!C39="","",IF('ชื่อ-คะแนน'!BU$4="P",'ชื่อ-คะแนน'!BU39,IF('ชื่อ-คะแนน'!BU$4="K","0",IF('ชื่อ-คะแนน'!BU$4="A","0","0")))+IF('ชื่อ-คะแนน'!BV$4="P",'ชื่อ-คะแนน'!BV39,IF('ชื่อ-คะแนน'!BV$4="K","0",IF('ชื่อ-คะแนน'!BV$4="A","0","0")))+IF('ชื่อ-คะแนน'!BW$4="P",'ชื่อ-คะแนน'!BW39,IF('ชื่อ-คะแนน'!BW$4="K","0",IF('ชื่อ-คะแนน'!BW$4="A","0","0")))+IF('ชื่อ-คะแนน'!BX$4="P",'ชื่อ-คะแนน'!BX39,IF('ชื่อ-คะแนน'!BX$4="K","0",IF('ชื่อ-คะแนน'!BX$4="A","0","0")))+IF('ชื่อ-คะแนน'!BY$4="P",'ชื่อ-คะแนน'!BY39,IF('ชื่อ-คะแนน'!BY$4="K","0",IF('ชื่อ-คะแนน'!BY$4="A","0","0")))+IF('ชื่อ-คะแนน'!BZ$4="P",'ชื่อ-คะแนน'!BZ39,IF('ชื่อ-คะแนน'!BZ$4="K","0",IF('ชื่อ-คะแนน'!BZ$4="A","0","0")))+IF('ชื่อ-คะแนน'!CA$4="P",'ชื่อ-คะแนน'!CA39,IF('ชื่อ-คะแนน'!CA$4="K","0",IF('ชื่อ-คะแนน'!CA$4="A","0","0")))+IF('ชื่อ-คะแนน'!CB$4="P",'ชื่อ-คะแนน'!CB39,IF('ชื่อ-คะแนน'!CB$4="K","0",IF('ชื่อ-คะแนน'!CB$4="A","0","0"))))</f>
        <v/>
      </c>
      <c r="Z41" s="1070" t="str">
        <f>IF('ชื่อ-คะแนน'!C39="","",IF('ชื่อ-คะแนน'!BU$4="A",'ชื่อ-คะแนน'!BU39,IF('ชื่อ-คะแนน'!BU$4="P","0",IF('ชื่อ-คะแนน'!BU$4="K","0","0")))+IF('ชื่อ-คะแนน'!BV$4="A",'ชื่อ-คะแนน'!BV39,IF('ชื่อ-คะแนน'!BV$4="P","0",IF('ชื่อ-คะแนน'!BV$4="K","0","0")))+IF('ชื่อ-คะแนน'!BW$4="A",'ชื่อ-คะแนน'!BW39,IF('ชื่อ-คะแนน'!BW$4="P","0",IF('ชื่อ-คะแนน'!BW$4="K","0","0")))+IF('ชื่อ-คะแนน'!BX$4="A",'ชื่อ-คะแนน'!BX39,IF('ชื่อ-คะแนน'!BX$4="P","0",IF('ชื่อ-คะแนน'!BX$4="K","0","0")))+IF('ชื่อ-คะแนน'!BY$4="A",'ชื่อ-คะแนน'!BY39,IF('ชื่อ-คะแนน'!BY$4="P","0",IF('ชื่อ-คะแนน'!BY$4="K","0","0")))+IF('ชื่อ-คะแนน'!BZ$4="A",'ชื่อ-คะแนน'!BZ39,IF('ชื่อ-คะแนน'!BZ$4="P","0",IF('ชื่อ-คะแนน'!BZ$4="K","0","0")))+IF('ชื่อ-คะแนน'!CA$4="A",'ชื่อ-คะแนน'!CA39,IF('ชื่อ-คะแนน'!CA$4="P","0",IF('ชื่อ-คะแนน'!CA$4="K","0","0")))+IF('ชื่อ-คะแนน'!CB$4="A",'ชื่อ-คะแนน'!CB39,IF('ชื่อ-คะแนน'!CB$4="P","0",IF('ชื่อ-คะแนน'!CB$4="K","0","0"))))</f>
        <v/>
      </c>
      <c r="AA41" s="1053">
        <f>IF('ชื่อ-คะแนน'!CF$4="K",'ชื่อ-คะแนน'!CF39,IF('ชื่อ-คะแนน'!CF$4="P","0",IF('ชื่อ-คะแนน'!CF$4="A","0","0")))+IF('ชื่อ-คะแนน'!CG$4="K",'ชื่อ-คะแนน'!CG39,IF('ชื่อ-คะแนน'!CG$4="P","0",IF('ชื่อ-คะแนน'!CG$4="A","0","0")))+IF('ชื่อ-คะแนน'!CH$4="K",'ชื่อ-คะแนน'!CH39,IF('ชื่อ-คะแนน'!CH$4="P","0",IF('ชื่อ-คะแนน'!CH$4="A","0","0")))</f>
        <v>0</v>
      </c>
      <c r="AB41" s="1054">
        <f>IF('ชื่อ-คะแนน'!CF$4="P",'ชื่อ-คะแนน'!CF39,IF('ชื่อ-คะแนน'!CF$4="K","0",IF('ชื่อ-คะแนน'!CF$4="A","0","0")))+IF('ชื่อ-คะแนน'!CG$4="P",'ชื่อ-คะแนน'!CG39,IF('ชื่อ-คะแนน'!CG$4="K","0",IF('ชื่อ-คะแนน'!CG$4="A","0","0")))+IF('ชื่อ-คะแนน'!CH$4="P",'ชื่อ-คะแนน'!CH39,IF('ชื่อ-คะแนน'!CH$4="K","0",IF('ชื่อ-คะแนน'!CH$4="A","0","0")))</f>
        <v>0</v>
      </c>
      <c r="AC41" s="1055">
        <f>IF('ชื่อ-คะแนน'!CF$4="A",'ชื่อ-คะแนน'!CF39,IF('ชื่อ-คะแนน'!CF$4="P","0",IF('ชื่อ-คะแนน'!CF$4="K","0","0")))+IF('ชื่อ-คะแนน'!CG$4="A",'ชื่อ-คะแนน'!CG39,IF('ชื่อ-คะแนน'!CG$4="P","0",IF('ชื่อ-คะแนน'!CG$4="K","0","0")))+IF('ชื่อ-คะแนน'!CH$4="A",'ชื่อ-คะแนน'!CH39,IF('ชื่อ-คะแนน'!CH$4="P","0",IF('ชื่อ-คะแนน'!CH$4="K","0","0")))</f>
        <v>0</v>
      </c>
      <c r="AD41" s="1071" t="str">
        <f>IF('ชื่อ-คะแนน'!C39="","",IF(E41="พัก","--",IF(E41="ออก","--",IF(E41="ย้าย","--",(F41+I41+L41+O41+R41+U41+X41+AA41)/2))))</f>
        <v/>
      </c>
      <c r="AE41" s="1056" t="str">
        <f>IF('ชื่อ-คะแนน'!C39="","",IF(E41="พัก","--",IF(E41="ออก","--",IF(E41="ย้าย","--",(G41+J41+M41+P41+S41+V41+Y41+AB41)/2))))</f>
        <v/>
      </c>
      <c r="AF41" s="1057" t="str">
        <f>IF('ชื่อ-คะแนน'!C39="","",IF(E41="พัก","--",IF(E41="ออก","--",IF(E41="ย้าย","--",(H41+K41+N41+Q41+T41+W41+Z41+AC41)/2))))</f>
        <v/>
      </c>
      <c r="AG41" s="305"/>
    </row>
    <row r="42" spans="1:33" s="5" customFormat="1" ht="18" customHeight="1" thickBot="1" x14ac:dyDescent="0.55000000000000004">
      <c r="A42" s="281"/>
      <c r="B42" s="246" t="str">
        <f>'ชื่อ-คะแนน'!A40</f>
        <v/>
      </c>
      <c r="C42" s="429">
        <f>'ชื่อ-คะแนน'!B40</f>
        <v>0</v>
      </c>
      <c r="D42" s="336" t="str">
        <f>'ชื่อ-คะแนน'!DB40</f>
        <v/>
      </c>
      <c r="E42" s="437" t="str">
        <f>'ชื่อ-คะแนน'!D40</f>
        <v/>
      </c>
      <c r="F42" s="438" t="str">
        <f>IF('ชื่อ-คะแนน'!C40="","",IF('ชื่อ-คะแนน'!H$4="K",'ชื่อ-คะแนน'!H40,IF('ชื่อ-คะแนน'!H$4="P","0",IF('ชื่อ-คะแนน'!H$4="A","0","0")))+IF('ชื่อ-คะแนน'!I$4="K",'ชื่อ-คะแนน'!I40,IF('ชื่อ-คะแนน'!I$4="P","0",IF('ชื่อ-คะแนน'!I$4="A","0","0")))+IF('ชื่อ-คะแนน'!J$4="K",'ชื่อ-คะแนน'!J40,IF('ชื่อ-คะแนน'!J$4="P","0",IF('ชื่อ-คะแนน'!J$4="A","0","0")))+IF('ชื่อ-คะแนน'!K$4="K",'ชื่อ-คะแนน'!K40,IF('ชื่อ-คะแนน'!K$4="P","0",IF('ชื่อ-คะแนน'!K$4="A","0","0")))+IF('ชื่อ-คะแนน'!L$4="K",'ชื่อ-คะแนน'!L40,IF('ชื่อ-คะแนน'!L$4="P","0",IF('ชื่อ-คะแนน'!L$4="A","0","0")))+IF('ชื่อ-คะแนน'!M$4="K",'ชื่อ-คะแนน'!M40,IF('ชื่อ-คะแนน'!M$4="P","0",IF('ชื่อ-คะแนน'!M$4="A","0","0")))+IF('ชื่อ-คะแนน'!N$4="K",'ชื่อ-คะแนน'!N40,IF('ชื่อ-คะแนน'!N$4="P","0",IF('ชื่อ-คะแนน'!N$4="A","0","0")))+IF('ชื่อ-คะแนน'!O$4="K",'ชื่อ-คะแนน'!O40,IF('ชื่อ-คะแนน'!O$4="P","0",IF('ชื่อ-คะแนน'!O$4="A","0","0")))+IF('ชื่อ-คะแนน'!P$4="K",'ชื่อ-คะแนน'!P40,IF('ชื่อ-คะแนน'!P$4="P","0",IF('ชื่อ-คะแนน'!P$4="A","0","0"))))</f>
        <v/>
      </c>
      <c r="G42" s="439" t="str">
        <f>IF('ชื่อ-คะแนน'!C40="","",IF('ชื่อ-คะแนน'!H$4="P",'ชื่อ-คะแนน'!H40,IF('ชื่อ-คะแนน'!H$4="K","0",IF('ชื่อ-คะแนน'!H$4="A","0","0")))+IF('ชื่อ-คะแนน'!I$4="P",'ชื่อ-คะแนน'!I40,IF('ชื่อ-คะแนน'!I$4="K","0",IF('ชื่อ-คะแนน'!I$4="A","0","0")))+IF('ชื่อ-คะแนน'!J$4="P",'ชื่อ-คะแนน'!J40,IF('ชื่อ-คะแนน'!J$4="K","0",IF('ชื่อ-คะแนน'!J$4="A","0","0")))+IF('ชื่อ-คะแนน'!K$4="P",'ชื่อ-คะแนน'!K40,IF('ชื่อ-คะแนน'!K$4="K","0",IF('ชื่อ-คะแนน'!K$4="A","0","0")))+IF('ชื่อ-คะแนน'!L$4="P",'ชื่อ-คะแนน'!L40,IF('ชื่อ-คะแนน'!L$4="K","0",IF('ชื่อ-คะแนน'!L$4="A","0","0")))+IF('ชื่อ-คะแนน'!M$4="P",'ชื่อ-คะแนน'!M40,IF('ชื่อ-คะแนน'!M$4="K","0",IF('ชื่อ-คะแนน'!M$4="A","0","0")))+IF('ชื่อ-คะแนน'!N$4="P",'ชื่อ-คะแนน'!N40,IF('ชื่อ-คะแนน'!N$4="K","0",IF('ชื่อ-คะแนน'!N$4="A","0","0")))+IF('ชื่อ-คะแนน'!O$4="P",'ชื่อ-คะแนน'!O40,IF('ชื่อ-คะแนน'!O$4="K","0",IF('ชื่อ-คะแนน'!O$4="A","0","0")))+IF('ชื่อ-คะแนน'!P$4="P",'ชื่อ-คะแนน'!P40,IF('ชื่อ-คะแนน'!P$4="K","0",IF('ชื่อ-คะแนน'!P$4="A","0","0"))))</f>
        <v/>
      </c>
      <c r="H42" s="440" t="str">
        <f>IF('ชื่อ-คะแนน'!C40="","",IF('ชื่อ-คะแนน'!H$4="A",'ชื่อ-คะแนน'!H40,IF('ชื่อ-คะแนน'!H$4="P","0",IF('ชื่อ-คะแนน'!H$4="K","0","0")))+IF('ชื่อ-คะแนน'!I$4="A",'ชื่อ-คะแนน'!I40,IF('ชื่อ-คะแนน'!I$4="P","0",IF('ชื่อ-คะแนน'!I$4="K","0","0")))+IF('ชื่อ-คะแนน'!J$4="A",'ชื่อ-คะแนน'!J40,IF('ชื่อ-คะแนน'!J$4="P","0",IF('ชื่อ-คะแนน'!J$4="K","0","0")))+IF('ชื่อ-คะแนน'!K$4="A",'ชื่อ-คะแนน'!K40,IF('ชื่อ-คะแนน'!K$4="P","0",IF('ชื่อ-คะแนน'!K$4="K","0","0")))+IF('ชื่อ-คะแนน'!L$4="A",'ชื่อ-คะแนน'!L40,IF('ชื่อ-คะแนน'!L$4="P","0",IF('ชื่อ-คะแนน'!L$4="K","0","0")))+IF('ชื่อ-คะแนน'!M$4="A",'ชื่อ-คะแนน'!M40,IF('ชื่อ-คะแนน'!M$4="P","0",IF('ชื่อ-คะแนน'!M$4="K","0","0")))+IF('ชื่อ-คะแนน'!N$4="A",'ชื่อ-คะแนน'!N40,IF('ชื่อ-คะแนน'!N$4="P","0",IF('ชื่อ-คะแนน'!N$4="K","0","0")))+IF('ชื่อ-คะแนน'!O$4="A",'ชื่อ-คะแนน'!O40,IF('ชื่อ-คะแนน'!O$4="P","0",IF('ชื่อ-คะแนน'!O$4="K","0","0")))+IF('ชื่อ-คะแนน'!P$4="A",'ชื่อ-คะแนน'!P40,IF('ชื่อ-คะแนน'!P$4="P","0",IF('ชื่อ-คะแนน'!P$4="K","0","0"))))</f>
        <v/>
      </c>
      <c r="I42" s="441" t="str">
        <f>IF('ชื่อ-คะแนน'!C40="","",IF('ชื่อ-คะแนน'!S$4="K",'ชื่อ-คะแนน'!S40,IF('ชื่อ-คะแนน'!S$4="P","0",IF('ชื่อ-คะแนน'!S$4="A","0","0")))+IF('ชื่อ-คะแนน'!T$4="K",'ชื่อ-คะแนน'!T40,IF('ชื่อ-คะแนน'!T$4="P","0",IF('ชื่อ-คะแนน'!T$4="A","0","0")))+IF('ชื่อ-คะแนน'!U$4="K",'ชื่อ-คะแนน'!U40,IF('ชื่อ-คะแนน'!U$4="P","0",IF('ชื่อ-คะแนน'!U$4="A","0","0")))+IF('ชื่อ-คะแนน'!V$4="K",'ชื่อ-คะแนน'!V40,IF('ชื่อ-คะแนน'!V$4="P","0",IF('ชื่อ-คะแนน'!V$4="A","0","0")))+IF('ชื่อ-คะแนน'!W$4="K",'ชื่อ-คะแนน'!W40,IF('ชื่อ-คะแนน'!W$4="P","0",IF('ชื่อ-คะแนน'!W$4="A","0","0")))+IF('ชื่อ-คะแนน'!X$4="K",'ชื่อ-คะแนน'!X40,IF('ชื่อ-คะแนน'!X$4="P","0",IF('ชื่อ-คะแนน'!X$4="A","0","0"))))</f>
        <v/>
      </c>
      <c r="J42" s="442" t="str">
        <f>IF('ชื่อ-คะแนน'!C40="","",IF('ชื่อ-คะแนน'!S$4="P",'ชื่อ-คะแนน'!S40,IF('ชื่อ-คะแนน'!S$4="K","0",IF('ชื่อ-คะแนน'!S$4="A","0","0")))+IF('ชื่อ-คะแนน'!T$4="P",'ชื่อ-คะแนน'!T40,IF('ชื่อ-คะแนน'!T$4="K","0",IF('ชื่อ-คะแนน'!T$4="A","0","0")))+IF('ชื่อ-คะแนน'!U$4="P",'ชื่อ-คะแนน'!U40,IF('ชื่อ-คะแนน'!U$4="K","0",IF('ชื่อ-คะแนน'!U$4="A","0","0")))+IF('ชื่อ-คะแนน'!V$4="P",'ชื่อ-คะแนน'!V40,IF('ชื่อ-คะแนน'!V$4="K","0",IF('ชื่อ-คะแนน'!V$4="A","0","0")))+IF('ชื่อ-คะแนน'!W$4="P",'ชื่อ-คะแนน'!W40,IF('ชื่อ-คะแนน'!W$4="K","0",IF('ชื่อ-คะแนน'!W$4="A","0","0")))+IF('ชื่อ-คะแนน'!X$4="P",'ชื่อ-คะแนน'!X40,IF('ชื่อ-คะแนน'!X$4="K","0",IF('ชื่อ-คะแนน'!X$4="A","0","0"))))</f>
        <v/>
      </c>
      <c r="K42" s="443" t="str">
        <f>IF('ชื่อ-คะแนน'!C40="","",IF('ชื่อ-คะแนน'!S$4="A",'ชื่อ-คะแนน'!S40,IF('ชื่อ-คะแนน'!S$4="P","0",IF('ชื่อ-คะแนน'!S$4="K","0","0")))+IF('ชื่อ-คะแนน'!T$4="A",'ชื่อ-คะแนน'!T40,IF('ชื่อ-คะแนน'!T$4="P","0",IF('ชื่อ-คะแนน'!T$4="K","0","0")))+IF('ชื่อ-คะแนน'!U$4="A",'ชื่อ-คะแนน'!U40,IF('ชื่อ-คะแนน'!U$4="P","0",IF('ชื่อ-คะแนน'!U$4="K","0","0")))+IF('ชื่อ-คะแนน'!V$4="A",'ชื่อ-คะแนน'!V40,IF('ชื่อ-คะแนน'!V$4="P","0",IF('ชื่อ-คะแนน'!V$4="K","0","0")))+IF('ชื่อ-คะแนน'!W$4="A",'ชื่อ-คะแนน'!W40,IF('ชื่อ-คะแนน'!W$4="P","0",IF('ชื่อ-คะแนน'!W$4="K","0","0")))+IF('ชื่อ-คะแนน'!X$4="A",'ชื่อ-คะแนน'!X40,IF('ชื่อ-คะแนน'!X$4="P","0",IF('ชื่อ-คะแนน'!X$4="K","0","0"))))</f>
        <v/>
      </c>
      <c r="L42" s="438" t="str">
        <f>IF('ชื่อ-คะแนน'!C40="","",IF('ชื่อ-คะแนน'!AC$4="K",'ชื่อ-คะแนน'!AC40,IF('ชื่อ-คะแนน'!AC$4="P","0",IF('ชื่อ-คะแนน'!AC$4="A","0","0")))+IF('ชื่อ-คะแนน'!AD$4="K",'ชื่อ-คะแนน'!AD40,IF('ชื่อ-คะแนน'!AD$4="P","0",IF('ชื่อ-คะแนน'!AD$4="A","0","0")))+IF('ชื่อ-คะแนน'!AE$4="K",'ชื่อ-คะแนน'!AE40,IF('ชื่อ-คะแนน'!AE$4="P","0",IF('ชื่อ-คะแนน'!AE$4="A","0","0")))+IF('ชื่อ-คะแนน'!AF$4="K",'ชื่อ-คะแนน'!AF40,IF('ชื่อ-คะแนน'!AF$4="P","0",IF('ชื่อ-คะแนน'!AF$4="A","0","0")))+IF('ชื่อ-คะแนน'!AG$4="K",'ชื่อ-คะแนน'!AG40,IF('ชื่อ-คะแนน'!AG$4="P","0",IF('ชื่อ-คะแนน'!AG$4="A","0","0")))+IF('ชื่อ-คะแนน'!AH$4="K",'ชื่อ-คะแนน'!AH40,IF('ชื่อ-คะแนน'!AH$4="P","0",IF('ชื่อ-คะแนน'!AH$4="A","0","0")))+IF('ชื่อ-คะแนน'!AI$4="K",'ชื่อ-คะแนน'!AI40,IF('ชื่อ-คะแนน'!AI$4="P","0",IF('ชื่อ-คะแนน'!AI$4="A","0","0")))+IF('ชื่อ-คะแนน'!AJ$4="K",'ชื่อ-คะแนน'!AJ40,IF('ชื่อ-คะแนน'!AJ$4="P","0",IF('ชื่อ-คะแนน'!AJ$4="A","0","0")))+IF('ชื่อ-คะแนน'!AK$4="K",'ชื่อ-คะแนน'!AK40,IF('ชื่อ-คะแนน'!AK$4="P","0",IF('ชื่อ-คะแนน'!AK$4="A","0","0"))))</f>
        <v/>
      </c>
      <c r="M42" s="439" t="str">
        <f>IF('ชื่อ-คะแนน'!C40="","",IF('ชื่อ-คะแนน'!AC$4="P",'ชื่อ-คะแนน'!AC40,IF('ชื่อ-คะแนน'!AC$4="K","0",IF('ชื่อ-คะแนน'!AC$4="A","0","0")))+IF('ชื่อ-คะแนน'!AD$4="P",'ชื่อ-คะแนน'!AD40,IF('ชื่อ-คะแนน'!AD$4="K","0",IF('ชื่อ-คะแนน'!AD$4="A","0","0")))+IF('ชื่อ-คะแนน'!AE$4="P",'ชื่อ-คะแนน'!AE40,IF('ชื่อ-คะแนน'!AE$4="K","0",IF('ชื่อ-คะแนน'!AE$4="A","0","0")))+IF('ชื่อ-คะแนน'!AF$4="P",'ชื่อ-คะแนน'!AF40,IF('ชื่อ-คะแนน'!AF$4="K","0",IF('ชื่อ-คะแนน'!AF$4="A","0","0")))+IF('ชื่อ-คะแนน'!AG$4="P",'ชื่อ-คะแนน'!AG40,IF('ชื่อ-คะแนน'!AG$4="K","0",IF('ชื่อ-คะแนน'!AG$4="A","0","0")))+IF('ชื่อ-คะแนน'!AH$4="P",'ชื่อ-คะแนน'!AH40,IF('ชื่อ-คะแนน'!AH$4="K","0",IF('ชื่อ-คะแนน'!AH$4="A","0","0")))+IF('ชื่อ-คะแนน'!AI$4="P",'ชื่อ-คะแนน'!AI40,IF('ชื่อ-คะแนน'!AI$4="K","0",IF('ชื่อ-คะแนน'!AI$4="A","0","0")))+IF('ชื่อ-คะแนน'!AJ$4="P",'ชื่อ-คะแนน'!AJ40,IF('ชื่อ-คะแนน'!AJ$4="K","0",IF('ชื่อ-คะแนน'!AJ$4="A","0","0")))+IF('ชื่อ-คะแนน'!AK$4="P",'ชื่อ-คะแนน'!AK40,IF('ชื่อ-คะแนน'!AK$4="K","0",IF('ชื่อ-คะแนน'!AK$4="A","0","0"))))</f>
        <v/>
      </c>
      <c r="N42" s="440" t="str">
        <f>IF('ชื่อ-คะแนน'!C40="","",IF('ชื่อ-คะแนน'!AC$4="A",'ชื่อ-คะแนน'!AC40,IF('ชื่อ-คะแนน'!AC$4="P","0",IF('ชื่อ-คะแนน'!AC$4="K","0","0")))+IF('ชื่อ-คะแนน'!AD$4="A",'ชื่อ-คะแนน'!AD40,IF('ชื่อ-คะแนน'!AD$4="P","0",IF('ชื่อ-คะแนน'!AD$4="K","0","0")))+IF('ชื่อ-คะแนน'!AE$4="A",'ชื่อ-คะแนน'!AE40,IF('ชื่อ-คะแนน'!AE$4="P","0",IF('ชื่อ-คะแนน'!AE$4="K","0","0")))+IF('ชื่อ-คะแนน'!AF$4="A",'ชื่อ-คะแนน'!AF40,IF('ชื่อ-คะแนน'!AF$4="P","0",IF('ชื่อ-คะแนน'!AF$4="K","0","0")))+IF('ชื่อ-คะแนน'!AG$4="A",'ชื่อ-คะแนน'!AG40,IF('ชื่อ-คะแนน'!AG$4="P","0",IF('ชื่อ-คะแนน'!AG$4="K","0","0")))+IF('ชื่อ-คะแนน'!AH$4="A",'ชื่อ-คะแนน'!AH40,IF('ชื่อ-คะแนน'!AH$4="P","0",IF('ชื่อ-คะแนน'!AH$4="K","0","0")))+IF('ชื่อ-คะแนน'!AI$4="A",'ชื่อ-คะแนน'!AI40,IF('ชื่อ-คะแนน'!AI$4="P","0",IF('ชื่อ-คะแนน'!AI$4="K","0","0")))+IF('ชื่อ-คะแนน'!AJ$4="A",'ชื่อ-คะแนน'!AJ40,IF('ชื่อ-คะแนน'!AJ$4="P","0",IF('ชื่อ-คะแนน'!AJ$4="K","0","0")))+IF('ชื่อ-คะแนน'!AK$4="A",'ชื่อ-คะแนน'!AK40,IF('ชื่อ-คะแนน'!AK$4="P","0",IF('ชื่อ-คะแนน'!AK$4="K","0","0"))))</f>
        <v/>
      </c>
      <c r="O42" s="441" t="str">
        <f>IF('ชื่อ-คะแนน'!C40="","",IF('ชื่อ-คะแนน'!AN$4="K",'ชื่อ-คะแนน'!AN40,IF('ชื่อ-คะแนน'!AN$4="P","0",IF('ชื่อ-คะแนน'!AN$4="A","0","0")))+IF('ชื่อ-คะแนน'!AO$4="K",'ชื่อ-คะแนน'!AO40,IF('ชื่อ-คะแนน'!AO$4="P","0",IF('ชื่อ-คะแนน'!AO$4="A","0","0")))+IF('ชื่อ-คะแนน'!AP$4="K",'ชื่อ-คะแนน'!AP40,IF('ชื่อ-คะแนน'!AP$4="P","0",IF('ชื่อ-คะแนน'!AP$4="A","0","0")))+IF('ชื่อ-คะแนน'!AQ$4="K",'ชื่อ-คะแนน'!AQ40,IF('ชื่อ-คะแนน'!AQ$4="P","0",IF('ชื่อ-คะแนน'!AQ$4="A","0","0")))+IF('ชื่อ-คะแนน'!AR$4="K",'ชื่อ-คะแนน'!AR40,IF('ชื่อ-คะแนน'!AR$4="P","0",IF('ชื่อ-คะแนน'!AR$4="A","0","0")))+IF('ชื่อ-คะแนน'!AS$4="K",'ชื่อ-คะแนน'!AS40,IF('ชื่อ-คะแนน'!AS$4="P","0",IF('ชื่อ-คะแนน'!AS$4="A","0","0"))))</f>
        <v/>
      </c>
      <c r="P42" s="442" t="str">
        <f>IF('ชื่อ-คะแนน'!C40="","",IF('ชื่อ-คะแนน'!AN$4="P",'ชื่อ-คะแนน'!AN40,IF('ชื่อ-คะแนน'!AN$4="K","0",IF('ชื่อ-คะแนน'!AN$4="A","0","0")))+IF('ชื่อ-คะแนน'!AO$4="P",'ชื่อ-คะแนน'!AO40,IF('ชื่อ-คะแนน'!AO$4="K","0",IF('ชื่อ-คะแนน'!AO$4="A","0","0")))+IF('ชื่อ-คะแนน'!AP$4="P",'ชื่อ-คะแนน'!AP40,IF('ชื่อ-คะแนน'!AP$4="K","0",IF('ชื่อ-คะแนน'!AP$4="A","0","0")))+IF('ชื่อ-คะแนน'!AQ$4="P",'ชื่อ-คะแนน'!AQ40,IF('ชื่อ-คะแนน'!AQ$4="K","0",IF('ชื่อ-คะแนน'!AQ$4="A","0","0")))+IF('ชื่อ-คะแนน'!AR$4="P",'ชื่อ-คะแนน'!AR40,IF('ชื่อ-คะแนน'!AR$4="K","0",IF('ชื่อ-คะแนน'!AR$4="A","0","0")))+IF('ชื่อ-คะแนน'!AS$4="P",'ชื่อ-คะแนน'!AS40,IF('ชื่อ-คะแนน'!AS$4="K","0",IF('ชื่อ-คะแนน'!AS$4="A","0","0"))))</f>
        <v/>
      </c>
      <c r="Q42" s="443" t="str">
        <f>IF('ชื่อ-คะแนน'!C40="","",IF('ชื่อ-คะแนน'!AN$4="A",'ชื่อ-คะแนน'!AN40,IF('ชื่อ-คะแนน'!AN$4="P","0",IF('ชื่อ-คะแนน'!AN$4="K","0","0")))+IF('ชื่อ-คะแนน'!AO$4="A",'ชื่อ-คะแนน'!AO40,IF('ชื่อ-คะแนน'!AO$4="P","0",IF('ชื่อ-คะแนน'!AO$4="K","0","0")))+IF('ชื่อ-คะแนน'!AP$4="A",'ชื่อ-คะแนน'!AP40,IF('ชื่อ-คะแนน'!AP$4="P","0",IF('ชื่อ-คะแนน'!AP$4="K","0","0")))+IF('ชื่อ-คะแนน'!AQ$4="A",'ชื่อ-คะแนน'!AQ40,IF('ชื่อ-คะแนน'!AQ$4="P","0",IF('ชื่อ-คะแนน'!AQ$4="K","0","0")))+IF('ชื่อ-คะแนน'!AR$4="A",'ชื่อ-คะแนน'!AR40,IF('ชื่อ-คะแนน'!AR$4="P","0",IF('ชื่อ-คะแนน'!AR$4="K","0","0")))+IF('ชื่อ-คะแนน'!AS$4="A",'ชื่อ-คะแนน'!AS40,IF('ชื่อ-คะแนน'!AS$4="P","0",IF('ชื่อ-คะแนน'!AS$4="K","0","0"))))</f>
        <v/>
      </c>
      <c r="R42" s="1058" t="str">
        <f>IF('ชื่อ-คะแนน'!C40="","",IF('ชื่อ-คะแนน'!BA$4="K",'ชื่อ-คะแนน'!BA40,IF('ชื่อ-คะแนน'!BA$4="P","0",IF('ชื่อ-คะแนน'!BA$4="A","0","0")))+IF('ชื่อ-คะแนน'!BB$4="K",'ชื่อ-คะแนน'!BB40,IF('ชื่อ-คะแนน'!BB$4="P","0",IF('ชื่อ-คะแนน'!BB$4="A","0","0")))+IF('ชื่อ-คะแนน'!BC$4="K",'ชื่อ-คะแนน'!BC40,IF('ชื่อ-คะแนน'!BC$4="P","0",IF('ชื่อ-คะแนน'!BC$4="A","0","0")))+IF('ชื่อ-คะแนน'!BD$4="K",'ชื่อ-คะแนน'!BD40,IF('ชื่อ-คะแนน'!BD$4="P","0",IF('ชื่อ-คะแนน'!BD$4="A","0","0")))+IF('ชื่อ-คะแนน'!BE$4="K",'ชื่อ-คะแนน'!BE40,IF('ชื่อ-คะแนน'!BE$4="P","0",IF('ชื่อ-คะแนน'!BE$4="A","0","0")))+IF('ชื่อ-คะแนน'!BF$4="K",'ชื่อ-คะแนน'!BF40,IF('ชื่อ-คะแนน'!BF$4="P","0",IF('ชื่อ-คะแนน'!BF$4="A","0","0")))+IF('ชื่อ-คะแนน'!BG$4="K",'ชื่อ-คะแนน'!BG40,IF('ชื่อ-คะแนน'!BG$4="P","0",IF('ชื่อ-คะแนน'!BG$4="A","0","0")))+IF('ชื่อ-คะแนน'!BH$4="K",'ชื่อ-คะแนน'!BH40,IF('ชื่อ-คะแนน'!BH$4="P","0",IF('ชื่อ-คะแนน'!BH$4="A","0","0"))))</f>
        <v/>
      </c>
      <c r="S42" s="1059" t="str">
        <f>IF('ชื่อ-คะแนน'!C40="","",IF('ชื่อ-คะแนน'!BA$4="P",'ชื่อ-คะแนน'!BA40,IF('ชื่อ-คะแนน'!BA$4="K","0",IF('ชื่อ-คะแนน'!BA$4="A","0","0")))+IF('ชื่อ-คะแนน'!BB$4="P",'ชื่อ-คะแนน'!BB40,IF('ชื่อ-คะแนน'!BB$4="K","0",IF('ชื่อ-คะแนน'!BB$4="A","0","0")))+IF('ชื่อ-คะแนน'!BC$4="P",'ชื่อ-คะแนน'!BC40,IF('ชื่อ-คะแนน'!BC$4="K","0",IF('ชื่อ-คะแนน'!BC$4="A","0","0")))+IF('ชื่อ-คะแนน'!BD$4="P",'ชื่อ-คะแนน'!BD40,IF('ชื่อ-คะแนน'!BD$4="K","0",IF('ชื่อ-คะแนน'!BD$4="A","0","0")))+IF('ชื่อ-คะแนน'!BE$4="P",'ชื่อ-คะแนน'!BE40,IF('ชื่อ-คะแนน'!BE$4="K","0",IF('ชื่อ-คะแนน'!BE$4="A","0","0")))+IF('ชื่อ-คะแนน'!BF$4="P",'ชื่อ-คะแนน'!BF40,IF('ชื่อ-คะแนน'!BF$4="K","0",IF('ชื่อ-คะแนน'!BF$4="A","0","0")))+IF('ชื่อ-คะแนน'!BG$4="P",'ชื่อ-คะแนน'!BG40,IF('ชื่อ-คะแนน'!BG$4="K","0",IF('ชื่อ-คะแนน'!BG$4="A","0","0")))+IF('ชื่อ-คะแนน'!BH$4="P",'ชื่อ-คะแนน'!BH40,IF('ชื่อ-คะแนน'!BH$4="K","0",IF('ชื่อ-คะแนน'!BH$4="A","0","0"))))</f>
        <v/>
      </c>
      <c r="T42" s="1072" t="str">
        <f>IF('ชื่อ-คะแนน'!C40="","",IF('ชื่อ-คะแนน'!BA$4="A",'ชื่อ-คะแนน'!BA40,IF('ชื่อ-คะแนน'!BA$4="P","0",IF('ชื่อ-คะแนน'!BA$4="K","0","0")))+IF('ชื่อ-คะแนน'!BB$4="A",'ชื่อ-คะแนน'!BB40,IF('ชื่อ-คะแนน'!BB$4="P","0",IF('ชื่อ-คะแนน'!BB$4="K","0","0")))+IF('ชื่อ-คะแนน'!BC$4="A",'ชื่อ-คะแนน'!BC40,IF('ชื่อ-คะแนน'!BC$4="P","0",IF('ชื่อ-คะแนน'!BC$4="K","0","0")))+IF('ชื่อ-คะแนน'!BD$4="A",'ชื่อ-คะแนน'!BD40,IF('ชื่อ-คะแนน'!BD$4="P","0",IF('ชื่อ-คะแนน'!BD$4="K","0","0")))+IF('ชื่อ-คะแนน'!BE$4="A",'ชื่อ-คะแนน'!BE40,IF('ชื่อ-คะแนน'!BE$4="P","0",IF('ชื่อ-คะแนน'!BE$4="K","0","0")))+IF('ชื่อ-คะแนน'!BF$4="A",'ชื่อ-คะแนน'!BF40,IF('ชื่อ-คะแนน'!BF$4="P","0",IF('ชื่อ-คะแนน'!BF$4="K","0","0")))+IF('ชื่อ-คะแนน'!BG$4="A",'ชื่อ-คะแนน'!BG40,IF('ชื่อ-คะแนน'!BG$4="P","0",IF('ชื่อ-คะแนน'!BG$4="K","0","0")))+IF('ชื่อ-คะแนน'!BH$4="A",'ชื่อ-คะแนน'!BH40,IF('ชื่อ-คะแนน'!BH$4="P","0",IF('ชื่อ-คะแนน'!BH$4="K","0","0"))))</f>
        <v/>
      </c>
      <c r="U42" s="1060" t="str">
        <f>IF('ชื่อ-คะแนน'!C40="","",IF('ชื่อ-คะแนน'!BK$4="K",'ชื่อ-คะแนน'!BK40,IF('ชื่อ-คะแนน'!BK$4="P","0",IF('ชื่อ-คะแนน'!BK$4="A","0","0")))+IF('ชื่อ-คะแนน'!BL$4="K",'ชื่อ-คะแนน'!BL40,IF('ชื่อ-คะแนน'!BL$4="P","0",IF('ชื่อ-คะแนน'!BL$4="A","0","0")))+IF('ชื่อ-คะแนน'!BM$4="K",'ชื่อ-คะแนน'!BM40,IF('ชื่อ-คะแนน'!BM$4="P","0",IF('ชื่อ-คะแนน'!BM$4="A","0","0")))+IF('ชื่อ-คะแนน'!BN$4="K",'ชื่อ-คะแนน'!BN40,IF('ชื่อ-คะแนน'!BN$4="P","0",IF('ชื่อ-คะแนน'!BN$4="A","0","0")))+IF('ชื่อ-คะแนน'!BO$4="K",'ชื่อ-คะแนน'!BO40,IF('ชื่อ-คะแนน'!BO$4="P","0",IF('ชื่อ-คะแนน'!BO$4="A","0","0")))+IF('ชื่อ-คะแนน'!BP$4="K",'ชื่อ-คะแนน'!BP40,IF('ชื่อ-คะแนน'!BP$4="P","0",IF('ชื่อ-คะแนน'!BP$4="A","0","0"))))</f>
        <v/>
      </c>
      <c r="V42" s="1061" t="str">
        <f>IF('ชื่อ-คะแนน'!C40="","",IF('ชื่อ-คะแนน'!BK$4="P",'ชื่อ-คะแนน'!BK40,IF('ชื่อ-คะแนน'!BK$4="K","0",IF('ชื่อ-คะแนน'!BK$4="A","0","0")))+IF('ชื่อ-คะแนน'!BL$4="P",'ชื่อ-คะแนน'!BL40,IF('ชื่อ-คะแนน'!BL$4="K","0",IF('ชื่อ-คะแนน'!BL$4="A","0","0")))+IF('ชื่อ-คะแนน'!BM$4="P",'ชื่อ-คะแนน'!BM40,IF('ชื่อ-คะแนน'!BM$4="K","0",IF('ชื่อ-คะแนน'!BM$4="A","0","0")))+IF('ชื่อ-คะแนน'!BN$4="P",'ชื่อ-คะแนน'!BN40,IF('ชื่อ-คะแนน'!BN$4="K","0",IF('ชื่อ-คะแนน'!BN$4="A","0","0")))+IF('ชื่อ-คะแนน'!BO$4="P",'ชื่อ-คะแนน'!BO40,IF('ชื่อ-คะแนน'!BO$4="K","0",IF('ชื่อ-คะแนน'!BO$4="A","0","0")))+IF('ชื่อ-คะแนน'!BP$4="P",'ชื่อ-คะแนน'!BP40,IF('ชื่อ-คะแนน'!BP$4="K","0",IF('ชื่อ-คะแนน'!BP$4="A","0","0"))))</f>
        <v/>
      </c>
      <c r="W42" s="1062" t="str">
        <f>IF('ชื่อ-คะแนน'!C40="","",IF('ชื่อ-คะแนน'!BK$4="A",'ชื่อ-คะแนน'!BK40,IF('ชื่อ-คะแนน'!BK$4="P","0",IF('ชื่อ-คะแนน'!BK$4="K","0","0")))+IF('ชื่อ-คะแนน'!BL$4="A",'ชื่อ-คะแนน'!BL40,IF('ชื่อ-คะแนน'!BL$4="P","0",IF('ชื่อ-คะแนน'!BL$4="K","0","0")))+IF('ชื่อ-คะแนน'!BM$4="A",'ชื่อ-คะแนน'!BM40,IF('ชื่อ-คะแนน'!BM$4="P","0",IF('ชื่อ-คะแนน'!BM$4="K","0","0")))+IF('ชื่อ-คะแนน'!BN$4="A",'ชื่อ-คะแนน'!BN40,IF('ชื่อ-คะแนน'!BN$4="P","0",IF('ชื่อ-คะแนน'!BN$4="K","0","0")))+IF('ชื่อ-คะแนน'!BO$4="A",'ชื่อ-คะแนน'!BO40,IF('ชื่อ-คะแนน'!BO$4="P","0",IF('ชื่อ-คะแนน'!BO$4="K","0","0")))+IF('ชื่อ-คะแนน'!BP$4="A",'ชื่อ-คะแนน'!BP40,IF('ชื่อ-คะแนน'!BP$4="P","0",IF('ชื่อ-คะแนน'!BP$4="K","0","0"))))</f>
        <v/>
      </c>
      <c r="X42" s="1058" t="str">
        <f>IF('ชื่อ-คะแนน'!C40="","",IF('ชื่อ-คะแนน'!BU$4="K",'ชื่อ-คะแนน'!BU40,IF('ชื่อ-คะแนน'!BU$4="P","0",IF('ชื่อ-คะแนน'!BU$4="A","0","0")))+IF('ชื่อ-คะแนน'!BV$4="K",'ชื่อ-คะแนน'!BV40,IF('ชื่อ-คะแนน'!BV$4="P","0",IF('ชื่อ-คะแนน'!BV$4="A","0","0")))+IF('ชื่อ-คะแนน'!BW$4="K",'ชื่อ-คะแนน'!BW40,IF('ชื่อ-คะแนน'!BW$4="P","0",IF('ชื่อ-คะแนน'!BW$4="A","0","0")))+IF('ชื่อ-คะแนน'!BX$4="K",'ชื่อ-คะแนน'!BX40,IF('ชื่อ-คะแนน'!BX$4="P","0",IF('ชื่อ-คะแนน'!BX$4="A","0","0")))+IF('ชื่อ-คะแนน'!BY$4="K",'ชื่อ-คะแนน'!BY40,IF('ชื่อ-คะแนน'!BY$4="P","0",IF('ชื่อ-คะแนน'!BY$4="A","0","0")))+IF('ชื่อ-คะแนน'!BZ$4="K",'ชื่อ-คะแนน'!BZ40,IF('ชื่อ-คะแนน'!BZ$4="P","0",IF('ชื่อ-คะแนน'!BZ$4="A","0","0")))+IF('ชื่อ-คะแนน'!CA$4="K",'ชื่อ-คะแนน'!CA40,IF('ชื่อ-คะแนน'!CA$4="P","0",IF('ชื่อ-คะแนน'!CA$4="A","0","0")))+IF('ชื่อ-คะแนน'!CB$4="K",'ชื่อ-คะแนน'!CB40,IF('ชื่อ-คะแนน'!CB$4="P","0",IF('ชื่อ-คะแนน'!CB$4="A","0","0"))))</f>
        <v/>
      </c>
      <c r="Y42" s="1059" t="str">
        <f>IF('ชื่อ-คะแนน'!C40="","",IF('ชื่อ-คะแนน'!BU$4="P",'ชื่อ-คะแนน'!BU40,IF('ชื่อ-คะแนน'!BU$4="K","0",IF('ชื่อ-คะแนน'!BU$4="A","0","0")))+IF('ชื่อ-คะแนน'!BV$4="P",'ชื่อ-คะแนน'!BV40,IF('ชื่อ-คะแนน'!BV$4="K","0",IF('ชื่อ-คะแนน'!BV$4="A","0","0")))+IF('ชื่อ-คะแนน'!BW$4="P",'ชื่อ-คะแนน'!BW40,IF('ชื่อ-คะแนน'!BW$4="K","0",IF('ชื่อ-คะแนน'!BW$4="A","0","0")))+IF('ชื่อ-คะแนน'!BX$4="P",'ชื่อ-คะแนน'!BX40,IF('ชื่อ-คะแนน'!BX$4="K","0",IF('ชื่อ-คะแนน'!BX$4="A","0","0")))+IF('ชื่อ-คะแนน'!BY$4="P",'ชื่อ-คะแนน'!BY40,IF('ชื่อ-คะแนน'!BY$4="K","0",IF('ชื่อ-คะแนน'!BY$4="A","0","0")))+IF('ชื่อ-คะแนน'!BZ$4="P",'ชื่อ-คะแนน'!BZ40,IF('ชื่อ-คะแนน'!BZ$4="K","0",IF('ชื่อ-คะแนน'!BZ$4="A","0","0")))+IF('ชื่อ-คะแนน'!CA$4="P",'ชื่อ-คะแนน'!CA40,IF('ชื่อ-คะแนน'!CA$4="K","0",IF('ชื่อ-คะแนน'!CA$4="A","0","0")))+IF('ชื่อ-คะแนน'!CB$4="P",'ชื่อ-คะแนน'!CB40,IF('ชื่อ-คะแนน'!CB$4="K","0",IF('ชื่อ-คะแนน'!CB$4="A","0","0"))))</f>
        <v/>
      </c>
      <c r="Z42" s="1072" t="str">
        <f>IF('ชื่อ-คะแนน'!C40="","",IF('ชื่อ-คะแนน'!BU$4="A",'ชื่อ-คะแนน'!BU40,IF('ชื่อ-คะแนน'!BU$4="P","0",IF('ชื่อ-คะแนน'!BU$4="K","0","0")))+IF('ชื่อ-คะแนน'!BV$4="A",'ชื่อ-คะแนน'!BV40,IF('ชื่อ-คะแนน'!BV$4="P","0",IF('ชื่อ-คะแนน'!BV$4="K","0","0")))+IF('ชื่อ-คะแนน'!BW$4="A",'ชื่อ-คะแนน'!BW40,IF('ชื่อ-คะแนน'!BW$4="P","0",IF('ชื่อ-คะแนน'!BW$4="K","0","0")))+IF('ชื่อ-คะแนน'!BX$4="A",'ชื่อ-คะแนน'!BX40,IF('ชื่อ-คะแนน'!BX$4="P","0",IF('ชื่อ-คะแนน'!BX$4="K","0","0")))+IF('ชื่อ-คะแนน'!BY$4="A",'ชื่อ-คะแนน'!BY40,IF('ชื่อ-คะแนน'!BY$4="P","0",IF('ชื่อ-คะแนน'!BY$4="K","0","0")))+IF('ชื่อ-คะแนน'!BZ$4="A",'ชื่อ-คะแนน'!BZ40,IF('ชื่อ-คะแนน'!BZ$4="P","0",IF('ชื่อ-คะแนน'!BZ$4="K","0","0")))+IF('ชื่อ-คะแนน'!CA$4="A",'ชื่อ-คะแนน'!CA40,IF('ชื่อ-คะแนน'!CA$4="P","0",IF('ชื่อ-คะแนน'!CA$4="K","0","0")))+IF('ชื่อ-คะแนน'!CB$4="A",'ชื่อ-คะแนน'!CB40,IF('ชื่อ-คะแนน'!CB$4="P","0",IF('ชื่อ-คะแนน'!CB$4="K","0","0"))))</f>
        <v/>
      </c>
      <c r="AA42" s="1060">
        <f>IF('ชื่อ-คะแนน'!CF$4="K",'ชื่อ-คะแนน'!CF40,IF('ชื่อ-คะแนน'!CF$4="P","0",IF('ชื่อ-คะแนน'!CF$4="A","0","0")))+IF('ชื่อ-คะแนน'!CG$4="K",'ชื่อ-คะแนน'!CG40,IF('ชื่อ-คะแนน'!CG$4="P","0",IF('ชื่อ-คะแนน'!CG$4="A","0","0")))+IF('ชื่อ-คะแนน'!CH$4="K",'ชื่อ-คะแนน'!CH40,IF('ชื่อ-คะแนน'!CH$4="P","0",IF('ชื่อ-คะแนน'!CH$4="A","0","0")))</f>
        <v>0</v>
      </c>
      <c r="AB42" s="1061">
        <f>IF('ชื่อ-คะแนน'!CF$4="P",'ชื่อ-คะแนน'!CF40,IF('ชื่อ-คะแนน'!CF$4="K","0",IF('ชื่อ-คะแนน'!CF$4="A","0","0")))+IF('ชื่อ-คะแนน'!CG$4="P",'ชื่อ-คะแนน'!CG40,IF('ชื่อ-คะแนน'!CG$4="K","0",IF('ชื่อ-คะแนน'!CG$4="A","0","0")))+IF('ชื่อ-คะแนน'!CH$4="P",'ชื่อ-คะแนน'!CH40,IF('ชื่อ-คะแนน'!CH$4="K","0",IF('ชื่อ-คะแนน'!CH$4="A","0","0")))</f>
        <v>0</v>
      </c>
      <c r="AC42" s="1062">
        <f>IF('ชื่อ-คะแนน'!CF$4="A",'ชื่อ-คะแนน'!CF40,IF('ชื่อ-คะแนน'!CF$4="P","0",IF('ชื่อ-คะแนน'!CF$4="K","0","0")))+IF('ชื่อ-คะแนน'!CG$4="A",'ชื่อ-คะแนน'!CG40,IF('ชื่อ-คะแนน'!CG$4="P","0",IF('ชื่อ-คะแนน'!CG$4="K","0","0")))+IF('ชื่อ-คะแนน'!CH$4="A",'ชื่อ-คะแนน'!CH40,IF('ชื่อ-คะแนน'!CH$4="P","0",IF('ชื่อ-คะแนน'!CH$4="K","0","0")))</f>
        <v>0</v>
      </c>
      <c r="AD42" s="1073" t="str">
        <f>IF('ชื่อ-คะแนน'!C40="","",IF(E42="พัก","--",IF(E42="ออก","--",IF(E42="ย้าย","--",(F42+I42+L42+O42+R42+U42+X42+AA42)/2))))</f>
        <v/>
      </c>
      <c r="AE42" s="1063" t="str">
        <f>IF('ชื่อ-คะแนน'!C40="","",IF(E42="พัก","--",IF(E42="ออก","--",IF(E42="ย้าย","--",(G42+J42+M42+P42+S42+V42+Y42+AB42)/2))))</f>
        <v/>
      </c>
      <c r="AF42" s="1064" t="str">
        <f>IF('ชื่อ-คะแนน'!C40="","",IF(E42="พัก","--",IF(E42="ออก","--",IF(E42="ย้าย","--",(H42+K42+N42+Q42+T42+W42+Z42+AC42)/2))))</f>
        <v/>
      </c>
      <c r="AG42" s="305"/>
    </row>
    <row r="43" spans="1:33" s="5" customFormat="1" ht="18" customHeight="1" x14ac:dyDescent="0.5">
      <c r="A43" s="281"/>
      <c r="B43" s="239" t="str">
        <f>'ชื่อ-คะแนน'!A41</f>
        <v/>
      </c>
      <c r="C43" s="420">
        <f>'ชื่อ-คะแนน'!B41</f>
        <v>0</v>
      </c>
      <c r="D43" s="325" t="str">
        <f>'ชื่อ-คะแนน'!DB41</f>
        <v/>
      </c>
      <c r="E43" s="422" t="str">
        <f>'ชื่อ-คะแนน'!D41</f>
        <v/>
      </c>
      <c r="F43" s="423" t="str">
        <f>IF('ชื่อ-คะแนน'!C41="","",IF('ชื่อ-คะแนน'!H$4="K",'ชื่อ-คะแนน'!H41,IF('ชื่อ-คะแนน'!H$4="P","0",IF('ชื่อ-คะแนน'!H$4="A","0","0")))+IF('ชื่อ-คะแนน'!I$4="K",'ชื่อ-คะแนน'!I41,IF('ชื่อ-คะแนน'!I$4="P","0",IF('ชื่อ-คะแนน'!I$4="A","0","0")))+IF('ชื่อ-คะแนน'!J$4="K",'ชื่อ-คะแนน'!J41,IF('ชื่อ-คะแนน'!J$4="P","0",IF('ชื่อ-คะแนน'!J$4="A","0","0")))+IF('ชื่อ-คะแนน'!K$4="K",'ชื่อ-คะแนน'!K41,IF('ชื่อ-คะแนน'!K$4="P","0",IF('ชื่อ-คะแนน'!K$4="A","0","0")))+IF('ชื่อ-คะแนน'!L$4="K",'ชื่อ-คะแนน'!L41,IF('ชื่อ-คะแนน'!L$4="P","0",IF('ชื่อ-คะแนน'!L$4="A","0","0")))+IF('ชื่อ-คะแนน'!M$4="K",'ชื่อ-คะแนน'!M41,IF('ชื่อ-คะแนน'!M$4="P","0",IF('ชื่อ-คะแนน'!M$4="A","0","0")))+IF('ชื่อ-คะแนน'!N$4="K",'ชื่อ-คะแนน'!N41,IF('ชื่อ-คะแนน'!N$4="P","0",IF('ชื่อ-คะแนน'!N$4="A","0","0")))+IF('ชื่อ-คะแนน'!O$4="K",'ชื่อ-คะแนน'!O41,IF('ชื่อ-คะแนน'!O$4="P","0",IF('ชื่อ-คะแนน'!O$4="A","0","0")))+IF('ชื่อ-คะแนน'!P$4="K",'ชื่อ-คะแนน'!P41,IF('ชื่อ-คะแนน'!P$4="P","0",IF('ชื่อ-คะแนน'!P$4="A","0","0"))))</f>
        <v/>
      </c>
      <c r="G43" s="424" t="str">
        <f>IF('ชื่อ-คะแนน'!C41="","",IF('ชื่อ-คะแนน'!H$4="P",'ชื่อ-คะแนน'!H41,IF('ชื่อ-คะแนน'!H$4="K","0",IF('ชื่อ-คะแนน'!H$4="A","0","0")))+IF('ชื่อ-คะแนน'!I$4="P",'ชื่อ-คะแนน'!I41,IF('ชื่อ-คะแนน'!I$4="K","0",IF('ชื่อ-คะแนน'!I$4="A","0","0")))+IF('ชื่อ-คะแนน'!J$4="P",'ชื่อ-คะแนน'!J41,IF('ชื่อ-คะแนน'!J$4="K","0",IF('ชื่อ-คะแนน'!J$4="A","0","0")))+IF('ชื่อ-คะแนน'!K$4="P",'ชื่อ-คะแนน'!K41,IF('ชื่อ-คะแนน'!K$4="K","0",IF('ชื่อ-คะแนน'!K$4="A","0","0")))+IF('ชื่อ-คะแนน'!L$4="P",'ชื่อ-คะแนน'!L41,IF('ชื่อ-คะแนน'!L$4="K","0",IF('ชื่อ-คะแนน'!L$4="A","0","0")))+IF('ชื่อ-คะแนน'!M$4="P",'ชื่อ-คะแนน'!M41,IF('ชื่อ-คะแนน'!M$4="K","0",IF('ชื่อ-คะแนน'!M$4="A","0","0")))+IF('ชื่อ-คะแนน'!N$4="P",'ชื่อ-คะแนน'!N41,IF('ชื่อ-คะแนน'!N$4="K","0",IF('ชื่อ-คะแนน'!N$4="A","0","0")))+IF('ชื่อ-คะแนน'!O$4="P",'ชื่อ-คะแนน'!O41,IF('ชื่อ-คะแนน'!O$4="K","0",IF('ชื่อ-คะแนน'!O$4="A","0","0")))+IF('ชื่อ-คะแนน'!P$4="P",'ชื่อ-คะแนน'!P41,IF('ชื่อ-คะแนน'!P$4="K","0",IF('ชื่อ-คะแนน'!P$4="A","0","0"))))</f>
        <v/>
      </c>
      <c r="H43" s="425" t="str">
        <f>IF('ชื่อ-คะแนน'!C41="","",IF('ชื่อ-คะแนน'!H$4="A",'ชื่อ-คะแนน'!H41,IF('ชื่อ-คะแนน'!H$4="P","0",IF('ชื่อ-คะแนน'!H$4="K","0","0")))+IF('ชื่อ-คะแนน'!I$4="A",'ชื่อ-คะแนน'!I41,IF('ชื่อ-คะแนน'!I$4="P","0",IF('ชื่อ-คะแนน'!I$4="K","0","0")))+IF('ชื่อ-คะแนน'!J$4="A",'ชื่อ-คะแนน'!J41,IF('ชื่อ-คะแนน'!J$4="P","0",IF('ชื่อ-คะแนน'!J$4="K","0","0")))+IF('ชื่อ-คะแนน'!K$4="A",'ชื่อ-คะแนน'!K41,IF('ชื่อ-คะแนน'!K$4="P","0",IF('ชื่อ-คะแนน'!K$4="K","0","0")))+IF('ชื่อ-คะแนน'!L$4="A",'ชื่อ-คะแนน'!L41,IF('ชื่อ-คะแนน'!L$4="P","0",IF('ชื่อ-คะแนน'!L$4="K","0","0")))+IF('ชื่อ-คะแนน'!M$4="A",'ชื่อ-คะแนน'!M41,IF('ชื่อ-คะแนน'!M$4="P","0",IF('ชื่อ-คะแนน'!M$4="K","0","0")))+IF('ชื่อ-คะแนน'!N$4="A",'ชื่อ-คะแนน'!N41,IF('ชื่อ-คะแนน'!N$4="P","0",IF('ชื่อ-คะแนน'!N$4="K","0","0")))+IF('ชื่อ-คะแนน'!O$4="A",'ชื่อ-คะแนน'!O41,IF('ชื่อ-คะแนน'!O$4="P","0",IF('ชื่อ-คะแนน'!O$4="K","0","0")))+IF('ชื่อ-คะแนน'!P$4="A",'ชื่อ-คะแนน'!P41,IF('ชื่อ-คะแนน'!P$4="P","0",IF('ชื่อ-คะแนน'!P$4="K","0","0"))))</f>
        <v/>
      </c>
      <c r="I43" s="426" t="str">
        <f>IF('ชื่อ-คะแนน'!C41="","",IF('ชื่อ-คะแนน'!S$4="K",'ชื่อ-คะแนน'!S41,IF('ชื่อ-คะแนน'!S$4="P","0",IF('ชื่อ-คะแนน'!S$4="A","0","0")))+IF('ชื่อ-คะแนน'!T$4="K",'ชื่อ-คะแนน'!T41,IF('ชื่อ-คะแนน'!T$4="P","0",IF('ชื่อ-คะแนน'!T$4="A","0","0")))+IF('ชื่อ-คะแนน'!U$4="K",'ชื่อ-คะแนน'!U41,IF('ชื่อ-คะแนน'!U$4="P","0",IF('ชื่อ-คะแนน'!U$4="A","0","0")))+IF('ชื่อ-คะแนน'!V$4="K",'ชื่อ-คะแนน'!V41,IF('ชื่อ-คะแนน'!V$4="P","0",IF('ชื่อ-คะแนน'!V$4="A","0","0")))+IF('ชื่อ-คะแนน'!W$4="K",'ชื่อ-คะแนน'!W41,IF('ชื่อ-คะแนน'!W$4="P","0",IF('ชื่อ-คะแนน'!W$4="A","0","0")))+IF('ชื่อ-คะแนน'!X$4="K",'ชื่อ-คะแนน'!X41,IF('ชื่อ-คะแนน'!X$4="P","0",IF('ชื่อ-คะแนน'!X$4="A","0","0"))))</f>
        <v/>
      </c>
      <c r="J43" s="427" t="str">
        <f>IF('ชื่อ-คะแนน'!C41="","",IF('ชื่อ-คะแนน'!S$4="P",'ชื่อ-คะแนน'!S41,IF('ชื่อ-คะแนน'!S$4="K","0",IF('ชื่อ-คะแนน'!S$4="A","0","0")))+IF('ชื่อ-คะแนน'!T$4="P",'ชื่อ-คะแนน'!T41,IF('ชื่อ-คะแนน'!T$4="K","0",IF('ชื่อ-คะแนน'!T$4="A","0","0")))+IF('ชื่อ-คะแนน'!U$4="P",'ชื่อ-คะแนน'!U41,IF('ชื่อ-คะแนน'!U$4="K","0",IF('ชื่อ-คะแนน'!U$4="A","0","0")))+IF('ชื่อ-คะแนน'!V$4="P",'ชื่อ-คะแนน'!V41,IF('ชื่อ-คะแนน'!V$4="K","0",IF('ชื่อ-คะแนน'!V$4="A","0","0")))+IF('ชื่อ-คะแนน'!W$4="P",'ชื่อ-คะแนน'!W41,IF('ชื่อ-คะแนน'!W$4="K","0",IF('ชื่อ-คะแนน'!W$4="A","0","0")))+IF('ชื่อ-คะแนน'!X$4="P",'ชื่อ-คะแนน'!X41,IF('ชื่อ-คะแนน'!X$4="K","0",IF('ชื่อ-คะแนน'!X$4="A","0","0"))))</f>
        <v/>
      </c>
      <c r="K43" s="428" t="str">
        <f>IF('ชื่อ-คะแนน'!C41="","",IF('ชื่อ-คะแนน'!S$4="A",'ชื่อ-คะแนน'!S41,IF('ชื่อ-คะแนน'!S$4="P","0",IF('ชื่อ-คะแนน'!S$4="K","0","0")))+IF('ชื่อ-คะแนน'!T$4="A",'ชื่อ-คะแนน'!T41,IF('ชื่อ-คะแนน'!T$4="P","0",IF('ชื่อ-คะแนน'!T$4="K","0","0")))+IF('ชื่อ-คะแนน'!U$4="A",'ชื่อ-คะแนน'!U41,IF('ชื่อ-คะแนน'!U$4="P","0",IF('ชื่อ-คะแนน'!U$4="K","0","0")))+IF('ชื่อ-คะแนน'!V$4="A",'ชื่อ-คะแนน'!V41,IF('ชื่อ-คะแนน'!V$4="P","0",IF('ชื่อ-คะแนน'!V$4="K","0","0")))+IF('ชื่อ-คะแนน'!W$4="A",'ชื่อ-คะแนน'!W41,IF('ชื่อ-คะแนน'!W$4="P","0",IF('ชื่อ-คะแนน'!W$4="K","0","0")))+IF('ชื่อ-คะแนน'!X$4="A",'ชื่อ-คะแนน'!X41,IF('ชื่อ-คะแนน'!X$4="P","0",IF('ชื่อ-คะแนน'!X$4="K","0","0"))))</f>
        <v/>
      </c>
      <c r="L43" s="423" t="str">
        <f>IF('ชื่อ-คะแนน'!C41="","",IF('ชื่อ-คะแนน'!AC$4="K",'ชื่อ-คะแนน'!AC41,IF('ชื่อ-คะแนน'!AC$4="P","0",IF('ชื่อ-คะแนน'!AC$4="A","0","0")))+IF('ชื่อ-คะแนน'!AD$4="K",'ชื่อ-คะแนน'!AD41,IF('ชื่อ-คะแนน'!AD$4="P","0",IF('ชื่อ-คะแนน'!AD$4="A","0","0")))+IF('ชื่อ-คะแนน'!AE$4="K",'ชื่อ-คะแนน'!AE41,IF('ชื่อ-คะแนน'!AE$4="P","0",IF('ชื่อ-คะแนน'!AE$4="A","0","0")))+IF('ชื่อ-คะแนน'!AF$4="K",'ชื่อ-คะแนน'!AF41,IF('ชื่อ-คะแนน'!AF$4="P","0",IF('ชื่อ-คะแนน'!AF$4="A","0","0")))+IF('ชื่อ-คะแนน'!AG$4="K",'ชื่อ-คะแนน'!AG41,IF('ชื่อ-คะแนน'!AG$4="P","0",IF('ชื่อ-คะแนน'!AG$4="A","0","0")))+IF('ชื่อ-คะแนน'!AH$4="K",'ชื่อ-คะแนน'!AH41,IF('ชื่อ-คะแนน'!AH$4="P","0",IF('ชื่อ-คะแนน'!AH$4="A","0","0")))+IF('ชื่อ-คะแนน'!AI$4="K",'ชื่อ-คะแนน'!AI41,IF('ชื่อ-คะแนน'!AI$4="P","0",IF('ชื่อ-คะแนน'!AI$4="A","0","0")))+IF('ชื่อ-คะแนน'!AJ$4="K",'ชื่อ-คะแนน'!AJ41,IF('ชื่อ-คะแนน'!AJ$4="P","0",IF('ชื่อ-คะแนน'!AJ$4="A","0","0")))+IF('ชื่อ-คะแนน'!AK$4="K",'ชื่อ-คะแนน'!AK41,IF('ชื่อ-คะแนน'!AK$4="P","0",IF('ชื่อ-คะแนน'!AK$4="A","0","0"))))</f>
        <v/>
      </c>
      <c r="M43" s="424" t="str">
        <f>IF('ชื่อ-คะแนน'!C41="","",IF('ชื่อ-คะแนน'!AC$4="P",'ชื่อ-คะแนน'!AC41,IF('ชื่อ-คะแนน'!AC$4="K","0",IF('ชื่อ-คะแนน'!AC$4="A","0","0")))+IF('ชื่อ-คะแนน'!AD$4="P",'ชื่อ-คะแนน'!AD41,IF('ชื่อ-คะแนน'!AD$4="K","0",IF('ชื่อ-คะแนน'!AD$4="A","0","0")))+IF('ชื่อ-คะแนน'!AE$4="P",'ชื่อ-คะแนน'!AE41,IF('ชื่อ-คะแนน'!AE$4="K","0",IF('ชื่อ-คะแนน'!AE$4="A","0","0")))+IF('ชื่อ-คะแนน'!AF$4="P",'ชื่อ-คะแนน'!AF41,IF('ชื่อ-คะแนน'!AF$4="K","0",IF('ชื่อ-คะแนน'!AF$4="A","0","0")))+IF('ชื่อ-คะแนน'!AG$4="P",'ชื่อ-คะแนน'!AG41,IF('ชื่อ-คะแนน'!AG$4="K","0",IF('ชื่อ-คะแนน'!AG$4="A","0","0")))+IF('ชื่อ-คะแนน'!AH$4="P",'ชื่อ-คะแนน'!AH41,IF('ชื่อ-คะแนน'!AH$4="K","0",IF('ชื่อ-คะแนน'!AH$4="A","0","0")))+IF('ชื่อ-คะแนน'!AI$4="P",'ชื่อ-คะแนน'!AI41,IF('ชื่อ-คะแนน'!AI$4="K","0",IF('ชื่อ-คะแนน'!AI$4="A","0","0")))+IF('ชื่อ-คะแนน'!AJ$4="P",'ชื่อ-คะแนน'!AJ41,IF('ชื่อ-คะแนน'!AJ$4="K","0",IF('ชื่อ-คะแนน'!AJ$4="A","0","0")))+IF('ชื่อ-คะแนน'!AK$4="P",'ชื่อ-คะแนน'!AK41,IF('ชื่อ-คะแนน'!AK$4="K","0",IF('ชื่อ-คะแนน'!AK$4="A","0","0"))))</f>
        <v/>
      </c>
      <c r="N43" s="425" t="str">
        <f>IF('ชื่อ-คะแนน'!C41="","",IF('ชื่อ-คะแนน'!AC$4="A",'ชื่อ-คะแนน'!AC41,IF('ชื่อ-คะแนน'!AC$4="P","0",IF('ชื่อ-คะแนน'!AC$4="K","0","0")))+IF('ชื่อ-คะแนน'!AD$4="A",'ชื่อ-คะแนน'!AD41,IF('ชื่อ-คะแนน'!AD$4="P","0",IF('ชื่อ-คะแนน'!AD$4="K","0","0")))+IF('ชื่อ-คะแนน'!AE$4="A",'ชื่อ-คะแนน'!AE41,IF('ชื่อ-คะแนน'!AE$4="P","0",IF('ชื่อ-คะแนน'!AE$4="K","0","0")))+IF('ชื่อ-คะแนน'!AF$4="A",'ชื่อ-คะแนน'!AF41,IF('ชื่อ-คะแนน'!AF$4="P","0",IF('ชื่อ-คะแนน'!AF$4="K","0","0")))+IF('ชื่อ-คะแนน'!AG$4="A",'ชื่อ-คะแนน'!AG41,IF('ชื่อ-คะแนน'!AG$4="P","0",IF('ชื่อ-คะแนน'!AG$4="K","0","0")))+IF('ชื่อ-คะแนน'!AH$4="A",'ชื่อ-คะแนน'!AH41,IF('ชื่อ-คะแนน'!AH$4="P","0",IF('ชื่อ-คะแนน'!AH$4="K","0","0")))+IF('ชื่อ-คะแนน'!AI$4="A",'ชื่อ-คะแนน'!AI41,IF('ชื่อ-คะแนน'!AI$4="P","0",IF('ชื่อ-คะแนน'!AI$4="K","0","0")))+IF('ชื่อ-คะแนน'!AJ$4="A",'ชื่อ-คะแนน'!AJ41,IF('ชื่อ-คะแนน'!AJ$4="P","0",IF('ชื่อ-คะแนน'!AJ$4="K","0","0")))+IF('ชื่อ-คะแนน'!AK$4="A",'ชื่อ-คะแนน'!AK41,IF('ชื่อ-คะแนน'!AK$4="P","0",IF('ชื่อ-คะแนน'!AK$4="K","0","0"))))</f>
        <v/>
      </c>
      <c r="O43" s="426" t="str">
        <f>IF('ชื่อ-คะแนน'!C41="","",IF('ชื่อ-คะแนน'!AN$4="K",'ชื่อ-คะแนน'!AN41,IF('ชื่อ-คะแนน'!AN$4="P","0",IF('ชื่อ-คะแนน'!AN$4="A","0","0")))+IF('ชื่อ-คะแนน'!AO$4="K",'ชื่อ-คะแนน'!AO41,IF('ชื่อ-คะแนน'!AO$4="P","0",IF('ชื่อ-คะแนน'!AO$4="A","0","0")))+IF('ชื่อ-คะแนน'!AP$4="K",'ชื่อ-คะแนน'!AP41,IF('ชื่อ-คะแนน'!AP$4="P","0",IF('ชื่อ-คะแนน'!AP$4="A","0","0")))+IF('ชื่อ-คะแนน'!AQ$4="K",'ชื่อ-คะแนน'!AQ41,IF('ชื่อ-คะแนน'!AQ$4="P","0",IF('ชื่อ-คะแนน'!AQ$4="A","0","0")))+IF('ชื่อ-คะแนน'!AR$4="K",'ชื่อ-คะแนน'!AR41,IF('ชื่อ-คะแนน'!AR$4="P","0",IF('ชื่อ-คะแนน'!AR$4="A","0","0")))+IF('ชื่อ-คะแนน'!AS$4="K",'ชื่อ-คะแนน'!AS41,IF('ชื่อ-คะแนน'!AS$4="P","0",IF('ชื่อ-คะแนน'!AS$4="A","0","0"))))</f>
        <v/>
      </c>
      <c r="P43" s="427" t="str">
        <f>IF('ชื่อ-คะแนน'!C41="","",IF('ชื่อ-คะแนน'!AN$4="P",'ชื่อ-คะแนน'!AN41,IF('ชื่อ-คะแนน'!AN$4="K","0",IF('ชื่อ-คะแนน'!AN$4="A","0","0")))+IF('ชื่อ-คะแนน'!AO$4="P",'ชื่อ-คะแนน'!AO41,IF('ชื่อ-คะแนน'!AO$4="K","0",IF('ชื่อ-คะแนน'!AO$4="A","0","0")))+IF('ชื่อ-คะแนน'!AP$4="P",'ชื่อ-คะแนน'!AP41,IF('ชื่อ-คะแนน'!AP$4="K","0",IF('ชื่อ-คะแนน'!AP$4="A","0","0")))+IF('ชื่อ-คะแนน'!AQ$4="P",'ชื่อ-คะแนน'!AQ41,IF('ชื่อ-คะแนน'!AQ$4="K","0",IF('ชื่อ-คะแนน'!AQ$4="A","0","0")))+IF('ชื่อ-คะแนน'!AR$4="P",'ชื่อ-คะแนน'!AR41,IF('ชื่อ-คะแนน'!AR$4="K","0",IF('ชื่อ-คะแนน'!AR$4="A","0","0")))+IF('ชื่อ-คะแนน'!AS$4="P",'ชื่อ-คะแนน'!AS41,IF('ชื่อ-คะแนน'!AS$4="K","0",IF('ชื่อ-คะแนน'!AS$4="A","0","0"))))</f>
        <v/>
      </c>
      <c r="Q43" s="428" t="str">
        <f>IF('ชื่อ-คะแนน'!C41="","",IF('ชื่อ-คะแนน'!AN$4="A",'ชื่อ-คะแนน'!AN41,IF('ชื่อ-คะแนน'!AN$4="P","0",IF('ชื่อ-คะแนน'!AN$4="K","0","0")))+IF('ชื่อ-คะแนน'!AO$4="A",'ชื่อ-คะแนน'!AO41,IF('ชื่อ-คะแนน'!AO$4="P","0",IF('ชื่อ-คะแนน'!AO$4="K","0","0")))+IF('ชื่อ-คะแนน'!AP$4="A",'ชื่อ-คะแนน'!AP41,IF('ชื่อ-คะแนน'!AP$4="P","0",IF('ชื่อ-คะแนน'!AP$4="K","0","0")))+IF('ชื่อ-คะแนน'!AQ$4="A",'ชื่อ-คะแนน'!AQ41,IF('ชื่อ-คะแนน'!AQ$4="P","0",IF('ชื่อ-คะแนน'!AQ$4="K","0","0")))+IF('ชื่อ-คะแนน'!AR$4="A",'ชื่อ-คะแนน'!AR41,IF('ชื่อ-คะแนน'!AR$4="P","0",IF('ชื่อ-คะแนน'!AR$4="K","0","0")))+IF('ชื่อ-คะแนน'!AS$4="A",'ชื่อ-คะแนน'!AS41,IF('ชื่อ-คะแนน'!AS$4="P","0",IF('ชื่อ-คะแนน'!AS$4="K","0","0"))))</f>
        <v/>
      </c>
      <c r="R43" s="1045" t="str">
        <f>IF('ชื่อ-คะแนน'!C41="","",IF('ชื่อ-คะแนน'!BA$4="K",'ชื่อ-คะแนน'!BA41,IF('ชื่อ-คะแนน'!BA$4="P","0",IF('ชื่อ-คะแนน'!BA$4="A","0","0")))+IF('ชื่อ-คะแนน'!BB$4="K",'ชื่อ-คะแนน'!BB41,IF('ชื่อ-คะแนน'!BB$4="P","0",IF('ชื่อ-คะแนน'!BB$4="A","0","0")))+IF('ชื่อ-คะแนน'!BC$4="K",'ชื่อ-คะแนน'!BC41,IF('ชื่อ-คะแนน'!BC$4="P","0",IF('ชื่อ-คะแนน'!BC$4="A","0","0")))+IF('ชื่อ-คะแนน'!BD$4="K",'ชื่อ-คะแนน'!BD41,IF('ชื่อ-คะแนน'!BD$4="P","0",IF('ชื่อ-คะแนน'!BD$4="A","0","0")))+IF('ชื่อ-คะแนน'!BE$4="K",'ชื่อ-คะแนน'!BE41,IF('ชื่อ-คะแนน'!BE$4="P","0",IF('ชื่อ-คะแนน'!BE$4="A","0","0")))+IF('ชื่อ-คะแนน'!BF$4="K",'ชื่อ-คะแนน'!BF41,IF('ชื่อ-คะแนน'!BF$4="P","0",IF('ชื่อ-คะแนน'!BF$4="A","0","0")))+IF('ชื่อ-คะแนน'!BG$4="K",'ชื่อ-คะแนน'!BG41,IF('ชื่อ-คะแนน'!BG$4="P","0",IF('ชื่อ-คะแนน'!BG$4="A","0","0")))+IF('ชื่อ-คะแนน'!BH$4="K",'ชื่อ-คะแนน'!BH41,IF('ชื่อ-คะแนน'!BH$4="P","0",IF('ชื่อ-คะแนน'!BH$4="A","0","0"))))</f>
        <v/>
      </c>
      <c r="S43" s="1046" t="str">
        <f>IF('ชื่อ-คะแนน'!C41="","",IF('ชื่อ-คะแนน'!BA$4="P",'ชื่อ-คะแนน'!BA41,IF('ชื่อ-คะแนน'!BA$4="K","0",IF('ชื่อ-คะแนน'!BA$4="A","0","0")))+IF('ชื่อ-คะแนน'!BB$4="P",'ชื่อ-คะแนน'!BB41,IF('ชื่อ-คะแนน'!BB$4="K","0",IF('ชื่อ-คะแนน'!BB$4="A","0","0")))+IF('ชื่อ-คะแนน'!BC$4="P",'ชื่อ-คะแนน'!BC41,IF('ชื่อ-คะแนน'!BC$4="K","0",IF('ชื่อ-คะแนน'!BC$4="A","0","0")))+IF('ชื่อ-คะแนน'!BD$4="P",'ชื่อ-คะแนน'!BD41,IF('ชื่อ-คะแนน'!BD$4="K","0",IF('ชื่อ-คะแนน'!BD$4="A","0","0")))+IF('ชื่อ-คะแนน'!BE$4="P",'ชื่อ-คะแนน'!BE41,IF('ชื่อ-คะแนน'!BE$4="K","0",IF('ชื่อ-คะแนน'!BE$4="A","0","0")))+IF('ชื่อ-คะแนน'!BF$4="P",'ชื่อ-คะแนน'!BF41,IF('ชื่อ-คะแนน'!BF$4="K","0",IF('ชื่อ-คะแนน'!BF$4="A","0","0")))+IF('ชื่อ-คะแนน'!BG$4="P",'ชื่อ-คะแนน'!BG41,IF('ชื่อ-คะแนน'!BG$4="K","0",IF('ชื่อ-คะแนน'!BG$4="A","0","0")))+IF('ชื่อ-คะแนน'!BH$4="P",'ชื่อ-คะแนน'!BH41,IF('ชื่อ-คะแนน'!BH$4="K","0",IF('ชื่อ-คะแนน'!BH$4="A","0","0"))))</f>
        <v/>
      </c>
      <c r="T43" s="1066" t="str">
        <f>IF('ชื่อ-คะแนน'!C41="","",IF('ชื่อ-คะแนน'!BA$4="A",'ชื่อ-คะแนน'!BA41,IF('ชื่อ-คะแนน'!BA$4="P","0",IF('ชื่อ-คะแนน'!BA$4="K","0","0")))+IF('ชื่อ-คะแนน'!BB$4="A",'ชื่อ-คะแนน'!BB41,IF('ชื่อ-คะแนน'!BB$4="P","0",IF('ชื่อ-คะแนน'!BB$4="K","0","0")))+IF('ชื่อ-คะแนน'!BC$4="A",'ชื่อ-คะแนน'!BC41,IF('ชื่อ-คะแนน'!BC$4="P","0",IF('ชื่อ-คะแนน'!BC$4="K","0","0")))+IF('ชื่อ-คะแนน'!BD$4="A",'ชื่อ-คะแนน'!BD41,IF('ชื่อ-คะแนน'!BD$4="P","0",IF('ชื่อ-คะแนน'!BD$4="K","0","0")))+IF('ชื่อ-คะแนน'!BE$4="A",'ชื่อ-คะแนน'!BE41,IF('ชื่อ-คะแนน'!BE$4="P","0",IF('ชื่อ-คะแนน'!BE$4="K","0","0")))+IF('ชื่อ-คะแนน'!BF$4="A",'ชื่อ-คะแนน'!BF41,IF('ชื่อ-คะแนน'!BF$4="P","0",IF('ชื่อ-คะแนน'!BF$4="K","0","0")))+IF('ชื่อ-คะแนน'!BG$4="A",'ชื่อ-คะแนน'!BG41,IF('ชื่อ-คะแนน'!BG$4="P","0",IF('ชื่อ-คะแนน'!BG$4="K","0","0")))+IF('ชื่อ-คะแนน'!BH$4="A",'ชื่อ-คะแนน'!BH41,IF('ชื่อ-คะแนน'!BH$4="P","0",IF('ชื่อ-คะแนน'!BH$4="K","0","0"))))</f>
        <v/>
      </c>
      <c r="U43" s="1047" t="str">
        <f>IF('ชื่อ-คะแนน'!C41="","",IF('ชื่อ-คะแนน'!BK$4="K",'ชื่อ-คะแนน'!BK41,IF('ชื่อ-คะแนน'!BK$4="P","0",IF('ชื่อ-คะแนน'!BK$4="A","0","0")))+IF('ชื่อ-คะแนน'!BL$4="K",'ชื่อ-คะแนน'!BL41,IF('ชื่อ-คะแนน'!BL$4="P","0",IF('ชื่อ-คะแนน'!BL$4="A","0","0")))+IF('ชื่อ-คะแนน'!BM$4="K",'ชื่อ-คะแนน'!BM41,IF('ชื่อ-คะแนน'!BM$4="P","0",IF('ชื่อ-คะแนน'!BM$4="A","0","0")))+IF('ชื่อ-คะแนน'!BN$4="K",'ชื่อ-คะแนน'!BN41,IF('ชื่อ-คะแนน'!BN$4="P","0",IF('ชื่อ-คะแนน'!BN$4="A","0","0")))+IF('ชื่อ-คะแนน'!BO$4="K",'ชื่อ-คะแนน'!BO41,IF('ชื่อ-คะแนน'!BO$4="P","0",IF('ชื่อ-คะแนน'!BO$4="A","0","0")))+IF('ชื่อ-คะแนน'!BP$4="K",'ชื่อ-คะแนน'!BP41,IF('ชื่อ-คะแนน'!BP$4="P","0",IF('ชื่อ-คะแนน'!BP$4="A","0","0"))))</f>
        <v/>
      </c>
      <c r="V43" s="1048" t="str">
        <f>IF('ชื่อ-คะแนน'!C41="","",IF('ชื่อ-คะแนน'!BK$4="P",'ชื่อ-คะแนน'!BK41,IF('ชื่อ-คะแนน'!BK$4="K","0",IF('ชื่อ-คะแนน'!BK$4="A","0","0")))+IF('ชื่อ-คะแนน'!BL$4="P",'ชื่อ-คะแนน'!BL41,IF('ชื่อ-คะแนน'!BL$4="K","0",IF('ชื่อ-คะแนน'!BL$4="A","0","0")))+IF('ชื่อ-คะแนน'!BM$4="P",'ชื่อ-คะแนน'!BM41,IF('ชื่อ-คะแนน'!BM$4="K","0",IF('ชื่อ-คะแนน'!BM$4="A","0","0")))+IF('ชื่อ-คะแนน'!BN$4="P",'ชื่อ-คะแนน'!BN41,IF('ชื่อ-คะแนน'!BN$4="K","0",IF('ชื่อ-คะแนน'!BN$4="A","0","0")))+IF('ชื่อ-คะแนน'!BO$4="P",'ชื่อ-คะแนน'!BO41,IF('ชื่อ-คะแนน'!BO$4="K","0",IF('ชื่อ-คะแนน'!BO$4="A","0","0")))+IF('ชื่อ-คะแนน'!BP$4="P",'ชื่อ-คะแนน'!BP41,IF('ชื่อ-คะแนน'!BP$4="K","0",IF('ชื่อ-คะแนน'!BP$4="A","0","0"))))</f>
        <v/>
      </c>
      <c r="W43" s="1049" t="str">
        <f>IF('ชื่อ-คะแนน'!C41="","",IF('ชื่อ-คะแนน'!BK$4="A",'ชื่อ-คะแนน'!BK41,IF('ชื่อ-คะแนน'!BK$4="P","0",IF('ชื่อ-คะแนน'!BK$4="K","0","0")))+IF('ชื่อ-คะแนน'!BL$4="A",'ชื่อ-คะแนน'!BL41,IF('ชื่อ-คะแนน'!BL$4="P","0",IF('ชื่อ-คะแนน'!BL$4="K","0","0")))+IF('ชื่อ-คะแนน'!BM$4="A",'ชื่อ-คะแนน'!BM41,IF('ชื่อ-คะแนน'!BM$4="P","0",IF('ชื่อ-คะแนน'!BM$4="K","0","0")))+IF('ชื่อ-คะแนน'!BN$4="A",'ชื่อ-คะแนน'!BN41,IF('ชื่อ-คะแนน'!BN$4="P","0",IF('ชื่อ-คะแนน'!BN$4="K","0","0")))+IF('ชื่อ-คะแนน'!BO$4="A",'ชื่อ-คะแนน'!BO41,IF('ชื่อ-คะแนน'!BO$4="P","0",IF('ชื่อ-คะแนน'!BO$4="K","0","0")))+IF('ชื่อ-คะแนน'!BP$4="A",'ชื่อ-คะแนน'!BP41,IF('ชื่อ-คะแนน'!BP$4="P","0",IF('ชื่อ-คะแนน'!BP$4="K","0","0"))))</f>
        <v/>
      </c>
      <c r="X43" s="1045" t="str">
        <f>IF('ชื่อ-คะแนน'!C41="","",IF('ชื่อ-คะแนน'!BU$4="K",'ชื่อ-คะแนน'!BU41,IF('ชื่อ-คะแนน'!BU$4="P","0",IF('ชื่อ-คะแนน'!BU$4="A","0","0")))+IF('ชื่อ-คะแนน'!BV$4="K",'ชื่อ-คะแนน'!BV41,IF('ชื่อ-คะแนน'!BV$4="P","0",IF('ชื่อ-คะแนน'!BV$4="A","0","0")))+IF('ชื่อ-คะแนน'!BW$4="K",'ชื่อ-คะแนน'!BW41,IF('ชื่อ-คะแนน'!BW$4="P","0",IF('ชื่อ-คะแนน'!BW$4="A","0","0")))+IF('ชื่อ-คะแนน'!BX$4="K",'ชื่อ-คะแนน'!BX41,IF('ชื่อ-คะแนน'!BX$4="P","0",IF('ชื่อ-คะแนน'!BX$4="A","0","0")))+IF('ชื่อ-คะแนน'!BY$4="K",'ชื่อ-คะแนน'!BY41,IF('ชื่อ-คะแนน'!BY$4="P","0",IF('ชื่อ-คะแนน'!BY$4="A","0","0")))+IF('ชื่อ-คะแนน'!BZ$4="K",'ชื่อ-คะแนน'!BZ41,IF('ชื่อ-คะแนน'!BZ$4="P","0",IF('ชื่อ-คะแนน'!BZ$4="A","0","0")))+IF('ชื่อ-คะแนน'!CA$4="K",'ชื่อ-คะแนน'!CA41,IF('ชื่อ-คะแนน'!CA$4="P","0",IF('ชื่อ-คะแนน'!CA$4="A","0","0")))+IF('ชื่อ-คะแนน'!CB$4="K",'ชื่อ-คะแนน'!CB41,IF('ชื่อ-คะแนน'!CB$4="P","0",IF('ชื่อ-คะแนน'!CB$4="A","0","0"))))</f>
        <v/>
      </c>
      <c r="Y43" s="1046" t="str">
        <f>IF('ชื่อ-คะแนน'!C41="","",IF('ชื่อ-คะแนน'!BU$4="P",'ชื่อ-คะแนน'!BU41,IF('ชื่อ-คะแนน'!BU$4="K","0",IF('ชื่อ-คะแนน'!BU$4="A","0","0")))+IF('ชื่อ-คะแนน'!BV$4="P",'ชื่อ-คะแนน'!BV41,IF('ชื่อ-คะแนน'!BV$4="K","0",IF('ชื่อ-คะแนน'!BV$4="A","0","0")))+IF('ชื่อ-คะแนน'!BW$4="P",'ชื่อ-คะแนน'!BW41,IF('ชื่อ-คะแนน'!BW$4="K","0",IF('ชื่อ-คะแนน'!BW$4="A","0","0")))+IF('ชื่อ-คะแนน'!BX$4="P",'ชื่อ-คะแนน'!BX41,IF('ชื่อ-คะแนน'!BX$4="K","0",IF('ชื่อ-คะแนน'!BX$4="A","0","0")))+IF('ชื่อ-คะแนน'!BY$4="P",'ชื่อ-คะแนน'!BY41,IF('ชื่อ-คะแนน'!BY$4="K","0",IF('ชื่อ-คะแนน'!BY$4="A","0","0")))+IF('ชื่อ-คะแนน'!BZ$4="P",'ชื่อ-คะแนน'!BZ41,IF('ชื่อ-คะแนน'!BZ$4="K","0",IF('ชื่อ-คะแนน'!BZ$4="A","0","0")))+IF('ชื่อ-คะแนน'!CA$4="P",'ชื่อ-คะแนน'!CA41,IF('ชื่อ-คะแนน'!CA$4="K","0",IF('ชื่อ-คะแนน'!CA$4="A","0","0")))+IF('ชื่อ-คะแนน'!CB$4="P",'ชื่อ-คะแนน'!CB41,IF('ชื่อ-คะแนน'!CB$4="K","0",IF('ชื่อ-คะแนน'!CB$4="A","0","0"))))</f>
        <v/>
      </c>
      <c r="Z43" s="1066" t="str">
        <f>IF('ชื่อ-คะแนน'!C41="","",IF('ชื่อ-คะแนน'!BU$4="A",'ชื่อ-คะแนน'!BU41,IF('ชื่อ-คะแนน'!BU$4="P","0",IF('ชื่อ-คะแนน'!BU$4="K","0","0")))+IF('ชื่อ-คะแนน'!BV$4="A",'ชื่อ-คะแนน'!BV41,IF('ชื่อ-คะแนน'!BV$4="P","0",IF('ชื่อ-คะแนน'!BV$4="K","0","0")))+IF('ชื่อ-คะแนน'!BW$4="A",'ชื่อ-คะแนน'!BW41,IF('ชื่อ-คะแนน'!BW$4="P","0",IF('ชื่อ-คะแนน'!BW$4="K","0","0")))+IF('ชื่อ-คะแนน'!BX$4="A",'ชื่อ-คะแนน'!BX41,IF('ชื่อ-คะแนน'!BX$4="P","0",IF('ชื่อ-คะแนน'!BX$4="K","0","0")))+IF('ชื่อ-คะแนน'!BY$4="A",'ชื่อ-คะแนน'!BY41,IF('ชื่อ-คะแนน'!BY$4="P","0",IF('ชื่อ-คะแนน'!BY$4="K","0","0")))+IF('ชื่อ-คะแนน'!BZ$4="A",'ชื่อ-คะแนน'!BZ41,IF('ชื่อ-คะแนน'!BZ$4="P","0",IF('ชื่อ-คะแนน'!BZ$4="K","0","0")))+IF('ชื่อ-คะแนน'!CA$4="A",'ชื่อ-คะแนน'!CA41,IF('ชื่อ-คะแนน'!CA$4="P","0",IF('ชื่อ-คะแนน'!CA$4="K","0","0")))+IF('ชื่อ-คะแนน'!CB$4="A",'ชื่อ-คะแนน'!CB41,IF('ชื่อ-คะแนน'!CB$4="P","0",IF('ชื่อ-คะแนน'!CB$4="K","0","0"))))</f>
        <v/>
      </c>
      <c r="AA43" s="1047">
        <f>IF('ชื่อ-คะแนน'!CF$4="K",'ชื่อ-คะแนน'!CF41,IF('ชื่อ-คะแนน'!CF$4="P","0",IF('ชื่อ-คะแนน'!CF$4="A","0","0")))+IF('ชื่อ-คะแนน'!CG$4="K",'ชื่อ-คะแนน'!CG41,IF('ชื่อ-คะแนน'!CG$4="P","0",IF('ชื่อ-คะแนน'!CG$4="A","0","0")))+IF('ชื่อ-คะแนน'!CH$4="K",'ชื่อ-คะแนน'!CH41,IF('ชื่อ-คะแนน'!CH$4="P","0",IF('ชื่อ-คะแนน'!CH$4="A","0","0")))</f>
        <v>0</v>
      </c>
      <c r="AB43" s="1048">
        <f>IF('ชื่อ-คะแนน'!CF$4="P",'ชื่อ-คะแนน'!CF41,IF('ชื่อ-คะแนน'!CF$4="K","0",IF('ชื่อ-คะแนน'!CF$4="A","0","0")))+IF('ชื่อ-คะแนน'!CG$4="P",'ชื่อ-คะแนน'!CG41,IF('ชื่อ-คะแนน'!CG$4="K","0",IF('ชื่อ-คะแนน'!CG$4="A","0","0")))+IF('ชื่อ-คะแนน'!CH$4="P",'ชื่อ-คะแนน'!CH41,IF('ชื่อ-คะแนน'!CH$4="K","0",IF('ชื่อ-คะแนน'!CH$4="A","0","0")))</f>
        <v>0</v>
      </c>
      <c r="AC43" s="1049">
        <f>IF('ชื่อ-คะแนน'!CF$4="A",'ชื่อ-คะแนน'!CF41,IF('ชื่อ-คะแนน'!CF$4="P","0",IF('ชื่อ-คะแนน'!CF$4="K","0","0")))+IF('ชื่อ-คะแนน'!CG$4="A",'ชื่อ-คะแนน'!CG41,IF('ชื่อ-คะแนน'!CG$4="P","0",IF('ชื่อ-คะแนน'!CG$4="K","0","0")))+IF('ชื่อ-คะแนน'!CH$4="A",'ชื่อ-คะแนน'!CH41,IF('ชื่อ-คะแนน'!CH$4="P","0",IF('ชื่อ-คะแนน'!CH$4="K","0","0")))</f>
        <v>0</v>
      </c>
      <c r="AD43" s="1067" t="str">
        <f>IF('ชื่อ-คะแนน'!C41="","",IF(E43="พัก","--",IF(E43="ออก","--",IF(E43="ย้าย","--",(F43+I43+L43+O43+R43+U43+X43+AA43)/2))))</f>
        <v/>
      </c>
      <c r="AE43" s="1068" t="str">
        <f>IF('ชื่อ-คะแนน'!C41="","",IF(E43="พัก","--",IF(E43="ออก","--",IF(E43="ย้าย","--",(G43+J43+M43+P43+S43+V43+Y43+AB43)/2))))</f>
        <v/>
      </c>
      <c r="AF43" s="1069" t="str">
        <f>IF('ชื่อ-คะแนน'!C41="","",IF(E43="พัก","--",IF(E43="ออก","--",IF(E43="ย้าย","--",(H43+K43+N43+Q43+T43+W43+Z43+AC43)/2))))</f>
        <v/>
      </c>
      <c r="AG43" s="304"/>
    </row>
    <row r="44" spans="1:33" s="5" customFormat="1" ht="18" customHeight="1" x14ac:dyDescent="0.5">
      <c r="A44" s="281"/>
      <c r="B44" s="246" t="str">
        <f>'ชื่อ-คะแนน'!A42</f>
        <v/>
      </c>
      <c r="C44" s="429">
        <f>'ชื่อ-คะแนน'!B42</f>
        <v>0</v>
      </c>
      <c r="D44" s="336" t="str">
        <f>'ชื่อ-คะแนน'!DB42</f>
        <v/>
      </c>
      <c r="E44" s="430" t="str">
        <f>'ชื่อ-คะแนน'!D42</f>
        <v/>
      </c>
      <c r="F44" s="431" t="str">
        <f>IF('ชื่อ-คะแนน'!C42="","",IF('ชื่อ-คะแนน'!H$4="K",'ชื่อ-คะแนน'!H42,IF('ชื่อ-คะแนน'!H$4="P","0",IF('ชื่อ-คะแนน'!H$4="A","0","0")))+IF('ชื่อ-คะแนน'!I$4="K",'ชื่อ-คะแนน'!I42,IF('ชื่อ-คะแนน'!I$4="P","0",IF('ชื่อ-คะแนน'!I$4="A","0","0")))+IF('ชื่อ-คะแนน'!J$4="K",'ชื่อ-คะแนน'!J42,IF('ชื่อ-คะแนน'!J$4="P","0",IF('ชื่อ-คะแนน'!J$4="A","0","0")))+IF('ชื่อ-คะแนน'!K$4="K",'ชื่อ-คะแนน'!K42,IF('ชื่อ-คะแนน'!K$4="P","0",IF('ชื่อ-คะแนน'!K$4="A","0","0")))+IF('ชื่อ-คะแนน'!L$4="K",'ชื่อ-คะแนน'!L42,IF('ชื่อ-คะแนน'!L$4="P","0",IF('ชื่อ-คะแนน'!L$4="A","0","0")))+IF('ชื่อ-คะแนน'!M$4="K",'ชื่อ-คะแนน'!M42,IF('ชื่อ-คะแนน'!M$4="P","0",IF('ชื่อ-คะแนน'!M$4="A","0","0")))+IF('ชื่อ-คะแนน'!N$4="K",'ชื่อ-คะแนน'!N42,IF('ชื่อ-คะแนน'!N$4="P","0",IF('ชื่อ-คะแนน'!N$4="A","0","0")))+IF('ชื่อ-คะแนน'!O$4="K",'ชื่อ-คะแนน'!O42,IF('ชื่อ-คะแนน'!O$4="P","0",IF('ชื่อ-คะแนน'!O$4="A","0","0")))+IF('ชื่อ-คะแนน'!P$4="K",'ชื่อ-คะแนน'!P42,IF('ชื่อ-คะแนน'!P$4="P","0",IF('ชื่อ-คะแนน'!P$4="A","0","0"))))</f>
        <v/>
      </c>
      <c r="G44" s="432" t="str">
        <f>IF('ชื่อ-คะแนน'!C42="","",IF('ชื่อ-คะแนน'!H$4="P",'ชื่อ-คะแนน'!H42,IF('ชื่อ-คะแนน'!H$4="K","0",IF('ชื่อ-คะแนน'!H$4="A","0","0")))+IF('ชื่อ-คะแนน'!I$4="P",'ชื่อ-คะแนน'!I42,IF('ชื่อ-คะแนน'!I$4="K","0",IF('ชื่อ-คะแนน'!I$4="A","0","0")))+IF('ชื่อ-คะแนน'!J$4="P",'ชื่อ-คะแนน'!J42,IF('ชื่อ-คะแนน'!J$4="K","0",IF('ชื่อ-คะแนน'!J$4="A","0","0")))+IF('ชื่อ-คะแนน'!K$4="P",'ชื่อ-คะแนน'!K42,IF('ชื่อ-คะแนน'!K$4="K","0",IF('ชื่อ-คะแนน'!K$4="A","0","0")))+IF('ชื่อ-คะแนน'!L$4="P",'ชื่อ-คะแนน'!L42,IF('ชื่อ-คะแนน'!L$4="K","0",IF('ชื่อ-คะแนน'!L$4="A","0","0")))+IF('ชื่อ-คะแนน'!M$4="P",'ชื่อ-คะแนน'!M42,IF('ชื่อ-คะแนน'!M$4="K","0",IF('ชื่อ-คะแนน'!M$4="A","0","0")))+IF('ชื่อ-คะแนน'!N$4="P",'ชื่อ-คะแนน'!N42,IF('ชื่อ-คะแนน'!N$4="K","0",IF('ชื่อ-คะแนน'!N$4="A","0","0")))+IF('ชื่อ-คะแนน'!O$4="P",'ชื่อ-คะแนน'!O42,IF('ชื่อ-คะแนน'!O$4="K","0",IF('ชื่อ-คะแนน'!O$4="A","0","0")))+IF('ชื่อ-คะแนน'!P$4="P",'ชื่อ-คะแนน'!P42,IF('ชื่อ-คะแนน'!P$4="K","0",IF('ชื่อ-คะแนน'!P$4="A","0","0"))))</f>
        <v/>
      </c>
      <c r="H44" s="433" t="str">
        <f>IF('ชื่อ-คะแนน'!C42="","",IF('ชื่อ-คะแนน'!H$4="A",'ชื่อ-คะแนน'!H42,IF('ชื่อ-คะแนน'!H$4="P","0",IF('ชื่อ-คะแนน'!H$4="K","0","0")))+IF('ชื่อ-คะแนน'!I$4="A",'ชื่อ-คะแนน'!I42,IF('ชื่อ-คะแนน'!I$4="P","0",IF('ชื่อ-คะแนน'!I$4="K","0","0")))+IF('ชื่อ-คะแนน'!J$4="A",'ชื่อ-คะแนน'!J42,IF('ชื่อ-คะแนน'!J$4="P","0",IF('ชื่อ-คะแนน'!J$4="K","0","0")))+IF('ชื่อ-คะแนน'!K$4="A",'ชื่อ-คะแนน'!K42,IF('ชื่อ-คะแนน'!K$4="P","0",IF('ชื่อ-คะแนน'!K$4="K","0","0")))+IF('ชื่อ-คะแนน'!L$4="A",'ชื่อ-คะแนน'!L42,IF('ชื่อ-คะแนน'!L$4="P","0",IF('ชื่อ-คะแนน'!L$4="K","0","0")))+IF('ชื่อ-คะแนน'!M$4="A",'ชื่อ-คะแนน'!M42,IF('ชื่อ-คะแนน'!M$4="P","0",IF('ชื่อ-คะแนน'!M$4="K","0","0")))+IF('ชื่อ-คะแนน'!N$4="A",'ชื่อ-คะแนน'!N42,IF('ชื่อ-คะแนน'!N$4="P","0",IF('ชื่อ-คะแนน'!N$4="K","0","0")))+IF('ชื่อ-คะแนน'!O$4="A",'ชื่อ-คะแนน'!O42,IF('ชื่อ-คะแนน'!O$4="P","0",IF('ชื่อ-คะแนน'!O$4="K","0","0")))+IF('ชื่อ-คะแนน'!P$4="A",'ชื่อ-คะแนน'!P42,IF('ชื่อ-คะแนน'!P$4="P","0",IF('ชื่อ-คะแนน'!P$4="K","0","0"))))</f>
        <v/>
      </c>
      <c r="I44" s="434" t="str">
        <f>IF('ชื่อ-คะแนน'!C42="","",IF('ชื่อ-คะแนน'!S$4="K",'ชื่อ-คะแนน'!S42,IF('ชื่อ-คะแนน'!S$4="P","0",IF('ชื่อ-คะแนน'!S$4="A","0","0")))+IF('ชื่อ-คะแนน'!T$4="K",'ชื่อ-คะแนน'!T42,IF('ชื่อ-คะแนน'!T$4="P","0",IF('ชื่อ-คะแนน'!T$4="A","0","0")))+IF('ชื่อ-คะแนน'!U$4="K",'ชื่อ-คะแนน'!U42,IF('ชื่อ-คะแนน'!U$4="P","0",IF('ชื่อ-คะแนน'!U$4="A","0","0")))+IF('ชื่อ-คะแนน'!V$4="K",'ชื่อ-คะแนน'!V42,IF('ชื่อ-คะแนน'!V$4="P","0",IF('ชื่อ-คะแนน'!V$4="A","0","0")))+IF('ชื่อ-คะแนน'!W$4="K",'ชื่อ-คะแนน'!W42,IF('ชื่อ-คะแนน'!W$4="P","0",IF('ชื่อ-คะแนน'!W$4="A","0","0")))+IF('ชื่อ-คะแนน'!X$4="K",'ชื่อ-คะแนน'!X42,IF('ชื่อ-คะแนน'!X$4="P","0",IF('ชื่อ-คะแนน'!X$4="A","0","0"))))</f>
        <v/>
      </c>
      <c r="J44" s="435" t="str">
        <f>IF('ชื่อ-คะแนน'!C42="","",IF('ชื่อ-คะแนน'!S$4="P",'ชื่อ-คะแนน'!S42,IF('ชื่อ-คะแนน'!S$4="K","0",IF('ชื่อ-คะแนน'!S$4="A","0","0")))+IF('ชื่อ-คะแนน'!T$4="P",'ชื่อ-คะแนน'!T42,IF('ชื่อ-คะแนน'!T$4="K","0",IF('ชื่อ-คะแนน'!T$4="A","0","0")))+IF('ชื่อ-คะแนน'!U$4="P",'ชื่อ-คะแนน'!U42,IF('ชื่อ-คะแนน'!U$4="K","0",IF('ชื่อ-คะแนน'!U$4="A","0","0")))+IF('ชื่อ-คะแนน'!V$4="P",'ชื่อ-คะแนน'!V42,IF('ชื่อ-คะแนน'!V$4="K","0",IF('ชื่อ-คะแนน'!V$4="A","0","0")))+IF('ชื่อ-คะแนน'!W$4="P",'ชื่อ-คะแนน'!W42,IF('ชื่อ-คะแนน'!W$4="K","0",IF('ชื่อ-คะแนน'!W$4="A","0","0")))+IF('ชื่อ-คะแนน'!X$4="P",'ชื่อ-คะแนน'!X42,IF('ชื่อ-คะแนน'!X$4="K","0",IF('ชื่อ-คะแนน'!X$4="A","0","0"))))</f>
        <v/>
      </c>
      <c r="K44" s="436" t="str">
        <f>IF('ชื่อ-คะแนน'!C42="","",IF('ชื่อ-คะแนน'!S$4="A",'ชื่อ-คะแนน'!S42,IF('ชื่อ-คะแนน'!S$4="P","0",IF('ชื่อ-คะแนน'!S$4="K","0","0")))+IF('ชื่อ-คะแนน'!T$4="A",'ชื่อ-คะแนน'!T42,IF('ชื่อ-คะแนน'!T$4="P","0",IF('ชื่อ-คะแนน'!T$4="K","0","0")))+IF('ชื่อ-คะแนน'!U$4="A",'ชื่อ-คะแนน'!U42,IF('ชื่อ-คะแนน'!U$4="P","0",IF('ชื่อ-คะแนน'!U$4="K","0","0")))+IF('ชื่อ-คะแนน'!V$4="A",'ชื่อ-คะแนน'!V42,IF('ชื่อ-คะแนน'!V$4="P","0",IF('ชื่อ-คะแนน'!V$4="K","0","0")))+IF('ชื่อ-คะแนน'!W$4="A",'ชื่อ-คะแนน'!W42,IF('ชื่อ-คะแนน'!W$4="P","0",IF('ชื่อ-คะแนน'!W$4="K","0","0")))+IF('ชื่อ-คะแนน'!X$4="A",'ชื่อ-คะแนน'!X42,IF('ชื่อ-คะแนน'!X$4="P","0",IF('ชื่อ-คะแนน'!X$4="K","0","0"))))</f>
        <v/>
      </c>
      <c r="L44" s="431" t="str">
        <f>IF('ชื่อ-คะแนน'!C42="","",IF('ชื่อ-คะแนน'!AC$4="K",'ชื่อ-คะแนน'!AC42,IF('ชื่อ-คะแนน'!AC$4="P","0",IF('ชื่อ-คะแนน'!AC$4="A","0","0")))+IF('ชื่อ-คะแนน'!AD$4="K",'ชื่อ-คะแนน'!AD42,IF('ชื่อ-คะแนน'!AD$4="P","0",IF('ชื่อ-คะแนน'!AD$4="A","0","0")))+IF('ชื่อ-คะแนน'!AE$4="K",'ชื่อ-คะแนน'!AE42,IF('ชื่อ-คะแนน'!AE$4="P","0",IF('ชื่อ-คะแนน'!AE$4="A","0","0")))+IF('ชื่อ-คะแนน'!AF$4="K",'ชื่อ-คะแนน'!AF42,IF('ชื่อ-คะแนน'!AF$4="P","0",IF('ชื่อ-คะแนน'!AF$4="A","0","0")))+IF('ชื่อ-คะแนน'!AG$4="K",'ชื่อ-คะแนน'!AG42,IF('ชื่อ-คะแนน'!AG$4="P","0",IF('ชื่อ-คะแนน'!AG$4="A","0","0")))+IF('ชื่อ-คะแนน'!AH$4="K",'ชื่อ-คะแนน'!AH42,IF('ชื่อ-คะแนน'!AH$4="P","0",IF('ชื่อ-คะแนน'!AH$4="A","0","0")))+IF('ชื่อ-คะแนน'!AI$4="K",'ชื่อ-คะแนน'!AI42,IF('ชื่อ-คะแนน'!AI$4="P","0",IF('ชื่อ-คะแนน'!AI$4="A","0","0")))+IF('ชื่อ-คะแนน'!AJ$4="K",'ชื่อ-คะแนน'!AJ42,IF('ชื่อ-คะแนน'!AJ$4="P","0",IF('ชื่อ-คะแนน'!AJ$4="A","0","0")))+IF('ชื่อ-คะแนน'!AK$4="K",'ชื่อ-คะแนน'!AK42,IF('ชื่อ-คะแนน'!AK$4="P","0",IF('ชื่อ-คะแนน'!AK$4="A","0","0"))))</f>
        <v/>
      </c>
      <c r="M44" s="432" t="str">
        <f>IF('ชื่อ-คะแนน'!C42="","",IF('ชื่อ-คะแนน'!AC$4="P",'ชื่อ-คะแนน'!AC42,IF('ชื่อ-คะแนน'!AC$4="K","0",IF('ชื่อ-คะแนน'!AC$4="A","0","0")))+IF('ชื่อ-คะแนน'!AD$4="P",'ชื่อ-คะแนน'!AD42,IF('ชื่อ-คะแนน'!AD$4="K","0",IF('ชื่อ-คะแนน'!AD$4="A","0","0")))+IF('ชื่อ-คะแนน'!AE$4="P",'ชื่อ-คะแนน'!AE42,IF('ชื่อ-คะแนน'!AE$4="K","0",IF('ชื่อ-คะแนน'!AE$4="A","0","0")))+IF('ชื่อ-คะแนน'!AF$4="P",'ชื่อ-คะแนน'!AF42,IF('ชื่อ-คะแนน'!AF$4="K","0",IF('ชื่อ-คะแนน'!AF$4="A","0","0")))+IF('ชื่อ-คะแนน'!AG$4="P",'ชื่อ-คะแนน'!AG42,IF('ชื่อ-คะแนน'!AG$4="K","0",IF('ชื่อ-คะแนน'!AG$4="A","0","0")))+IF('ชื่อ-คะแนน'!AH$4="P",'ชื่อ-คะแนน'!AH42,IF('ชื่อ-คะแนน'!AH$4="K","0",IF('ชื่อ-คะแนน'!AH$4="A","0","0")))+IF('ชื่อ-คะแนน'!AI$4="P",'ชื่อ-คะแนน'!AI42,IF('ชื่อ-คะแนน'!AI$4="K","0",IF('ชื่อ-คะแนน'!AI$4="A","0","0")))+IF('ชื่อ-คะแนน'!AJ$4="P",'ชื่อ-คะแนน'!AJ42,IF('ชื่อ-คะแนน'!AJ$4="K","0",IF('ชื่อ-คะแนน'!AJ$4="A","0","0")))+IF('ชื่อ-คะแนน'!AK$4="P",'ชื่อ-คะแนน'!AK42,IF('ชื่อ-คะแนน'!AK$4="K","0",IF('ชื่อ-คะแนน'!AK$4="A","0","0"))))</f>
        <v/>
      </c>
      <c r="N44" s="433" t="str">
        <f>IF('ชื่อ-คะแนน'!C42="","",IF('ชื่อ-คะแนน'!AC$4="A",'ชื่อ-คะแนน'!AC42,IF('ชื่อ-คะแนน'!AC$4="P","0",IF('ชื่อ-คะแนน'!AC$4="K","0","0")))+IF('ชื่อ-คะแนน'!AD$4="A",'ชื่อ-คะแนน'!AD42,IF('ชื่อ-คะแนน'!AD$4="P","0",IF('ชื่อ-คะแนน'!AD$4="K","0","0")))+IF('ชื่อ-คะแนน'!AE$4="A",'ชื่อ-คะแนน'!AE42,IF('ชื่อ-คะแนน'!AE$4="P","0",IF('ชื่อ-คะแนน'!AE$4="K","0","0")))+IF('ชื่อ-คะแนน'!AF$4="A",'ชื่อ-คะแนน'!AF42,IF('ชื่อ-คะแนน'!AF$4="P","0",IF('ชื่อ-คะแนน'!AF$4="K","0","0")))+IF('ชื่อ-คะแนน'!AG$4="A",'ชื่อ-คะแนน'!AG42,IF('ชื่อ-คะแนน'!AG$4="P","0",IF('ชื่อ-คะแนน'!AG$4="K","0","0")))+IF('ชื่อ-คะแนน'!AH$4="A",'ชื่อ-คะแนน'!AH42,IF('ชื่อ-คะแนน'!AH$4="P","0",IF('ชื่อ-คะแนน'!AH$4="K","0","0")))+IF('ชื่อ-คะแนน'!AI$4="A",'ชื่อ-คะแนน'!AI42,IF('ชื่อ-คะแนน'!AI$4="P","0",IF('ชื่อ-คะแนน'!AI$4="K","0","0")))+IF('ชื่อ-คะแนน'!AJ$4="A",'ชื่อ-คะแนน'!AJ42,IF('ชื่อ-คะแนน'!AJ$4="P","0",IF('ชื่อ-คะแนน'!AJ$4="K","0","0")))+IF('ชื่อ-คะแนน'!AK$4="A",'ชื่อ-คะแนน'!AK42,IF('ชื่อ-คะแนน'!AK$4="P","0",IF('ชื่อ-คะแนน'!AK$4="K","0","0"))))</f>
        <v/>
      </c>
      <c r="O44" s="434" t="str">
        <f>IF('ชื่อ-คะแนน'!C42="","",IF('ชื่อ-คะแนน'!AN$4="K",'ชื่อ-คะแนน'!AN42,IF('ชื่อ-คะแนน'!AN$4="P","0",IF('ชื่อ-คะแนน'!AN$4="A","0","0")))+IF('ชื่อ-คะแนน'!AO$4="K",'ชื่อ-คะแนน'!AO42,IF('ชื่อ-คะแนน'!AO$4="P","0",IF('ชื่อ-คะแนน'!AO$4="A","0","0")))+IF('ชื่อ-คะแนน'!AP$4="K",'ชื่อ-คะแนน'!AP42,IF('ชื่อ-คะแนน'!AP$4="P","0",IF('ชื่อ-คะแนน'!AP$4="A","0","0")))+IF('ชื่อ-คะแนน'!AQ$4="K",'ชื่อ-คะแนน'!AQ42,IF('ชื่อ-คะแนน'!AQ$4="P","0",IF('ชื่อ-คะแนน'!AQ$4="A","0","0")))+IF('ชื่อ-คะแนน'!AR$4="K",'ชื่อ-คะแนน'!AR42,IF('ชื่อ-คะแนน'!AR$4="P","0",IF('ชื่อ-คะแนน'!AR$4="A","0","0")))+IF('ชื่อ-คะแนน'!AS$4="K",'ชื่อ-คะแนน'!AS42,IF('ชื่อ-คะแนน'!AS$4="P","0",IF('ชื่อ-คะแนน'!AS$4="A","0","0"))))</f>
        <v/>
      </c>
      <c r="P44" s="435" t="str">
        <f>IF('ชื่อ-คะแนน'!C42="","",IF('ชื่อ-คะแนน'!AN$4="P",'ชื่อ-คะแนน'!AN42,IF('ชื่อ-คะแนน'!AN$4="K","0",IF('ชื่อ-คะแนน'!AN$4="A","0","0")))+IF('ชื่อ-คะแนน'!AO$4="P",'ชื่อ-คะแนน'!AO42,IF('ชื่อ-คะแนน'!AO$4="K","0",IF('ชื่อ-คะแนน'!AO$4="A","0","0")))+IF('ชื่อ-คะแนน'!AP$4="P",'ชื่อ-คะแนน'!AP42,IF('ชื่อ-คะแนน'!AP$4="K","0",IF('ชื่อ-คะแนน'!AP$4="A","0","0")))+IF('ชื่อ-คะแนน'!AQ$4="P",'ชื่อ-คะแนน'!AQ42,IF('ชื่อ-คะแนน'!AQ$4="K","0",IF('ชื่อ-คะแนน'!AQ$4="A","0","0")))+IF('ชื่อ-คะแนน'!AR$4="P",'ชื่อ-คะแนน'!AR42,IF('ชื่อ-คะแนน'!AR$4="K","0",IF('ชื่อ-คะแนน'!AR$4="A","0","0")))+IF('ชื่อ-คะแนน'!AS$4="P",'ชื่อ-คะแนน'!AS42,IF('ชื่อ-คะแนน'!AS$4="K","0",IF('ชื่อ-คะแนน'!AS$4="A","0","0"))))</f>
        <v/>
      </c>
      <c r="Q44" s="436" t="str">
        <f>IF('ชื่อ-คะแนน'!C42="","",IF('ชื่อ-คะแนน'!AN$4="A",'ชื่อ-คะแนน'!AN42,IF('ชื่อ-คะแนน'!AN$4="P","0",IF('ชื่อ-คะแนน'!AN$4="K","0","0")))+IF('ชื่อ-คะแนน'!AO$4="A",'ชื่อ-คะแนน'!AO42,IF('ชื่อ-คะแนน'!AO$4="P","0",IF('ชื่อ-คะแนน'!AO$4="K","0","0")))+IF('ชื่อ-คะแนน'!AP$4="A",'ชื่อ-คะแนน'!AP42,IF('ชื่อ-คะแนน'!AP$4="P","0",IF('ชื่อ-คะแนน'!AP$4="K","0","0")))+IF('ชื่อ-คะแนน'!AQ$4="A",'ชื่อ-คะแนน'!AQ42,IF('ชื่อ-คะแนน'!AQ$4="P","0",IF('ชื่อ-คะแนน'!AQ$4="K","0","0")))+IF('ชื่อ-คะแนน'!AR$4="A",'ชื่อ-คะแนน'!AR42,IF('ชื่อ-คะแนน'!AR$4="P","0",IF('ชื่อ-คะแนน'!AR$4="K","0","0")))+IF('ชื่อ-คะแนน'!AS$4="A",'ชื่อ-คะแนน'!AS42,IF('ชื่อ-คะแนน'!AS$4="P","0",IF('ชื่อ-คะแนน'!AS$4="K","0","0"))))</f>
        <v/>
      </c>
      <c r="R44" s="1051" t="str">
        <f>IF('ชื่อ-คะแนน'!C42="","",IF('ชื่อ-คะแนน'!BA$4="K",'ชื่อ-คะแนน'!BA42,IF('ชื่อ-คะแนน'!BA$4="P","0",IF('ชื่อ-คะแนน'!BA$4="A","0","0")))+IF('ชื่อ-คะแนน'!BB$4="K",'ชื่อ-คะแนน'!BB42,IF('ชื่อ-คะแนน'!BB$4="P","0",IF('ชื่อ-คะแนน'!BB$4="A","0","0")))+IF('ชื่อ-คะแนน'!BC$4="K",'ชื่อ-คะแนน'!BC42,IF('ชื่อ-คะแนน'!BC$4="P","0",IF('ชื่อ-คะแนน'!BC$4="A","0","0")))+IF('ชื่อ-คะแนน'!BD$4="K",'ชื่อ-คะแนน'!BD42,IF('ชื่อ-คะแนน'!BD$4="P","0",IF('ชื่อ-คะแนน'!BD$4="A","0","0")))+IF('ชื่อ-คะแนน'!BE$4="K",'ชื่อ-คะแนน'!BE42,IF('ชื่อ-คะแนน'!BE$4="P","0",IF('ชื่อ-คะแนน'!BE$4="A","0","0")))+IF('ชื่อ-คะแนน'!BF$4="K",'ชื่อ-คะแนน'!BF42,IF('ชื่อ-คะแนน'!BF$4="P","0",IF('ชื่อ-คะแนน'!BF$4="A","0","0")))+IF('ชื่อ-คะแนน'!BG$4="K",'ชื่อ-คะแนน'!BG42,IF('ชื่อ-คะแนน'!BG$4="P","0",IF('ชื่อ-คะแนน'!BG$4="A","0","0")))+IF('ชื่อ-คะแนน'!BH$4="K",'ชื่อ-คะแนน'!BH42,IF('ชื่อ-คะแนน'!BH$4="P","0",IF('ชื่อ-คะแนน'!BH$4="A","0","0"))))</f>
        <v/>
      </c>
      <c r="S44" s="1052" t="str">
        <f>IF('ชื่อ-คะแนน'!C42="","",IF('ชื่อ-คะแนน'!BA$4="P",'ชื่อ-คะแนน'!BA42,IF('ชื่อ-คะแนน'!BA$4="K","0",IF('ชื่อ-คะแนน'!BA$4="A","0","0")))+IF('ชื่อ-คะแนน'!BB$4="P",'ชื่อ-คะแนน'!BB42,IF('ชื่อ-คะแนน'!BB$4="K","0",IF('ชื่อ-คะแนน'!BB$4="A","0","0")))+IF('ชื่อ-คะแนน'!BC$4="P",'ชื่อ-คะแนน'!BC42,IF('ชื่อ-คะแนน'!BC$4="K","0",IF('ชื่อ-คะแนน'!BC$4="A","0","0")))+IF('ชื่อ-คะแนน'!BD$4="P",'ชื่อ-คะแนน'!BD42,IF('ชื่อ-คะแนน'!BD$4="K","0",IF('ชื่อ-คะแนน'!BD$4="A","0","0")))+IF('ชื่อ-คะแนน'!BE$4="P",'ชื่อ-คะแนน'!BE42,IF('ชื่อ-คะแนน'!BE$4="K","0",IF('ชื่อ-คะแนน'!BE$4="A","0","0")))+IF('ชื่อ-คะแนน'!BF$4="P",'ชื่อ-คะแนน'!BF42,IF('ชื่อ-คะแนน'!BF$4="K","0",IF('ชื่อ-คะแนน'!BF$4="A","0","0")))+IF('ชื่อ-คะแนน'!BG$4="P",'ชื่อ-คะแนน'!BG42,IF('ชื่อ-คะแนน'!BG$4="K","0",IF('ชื่อ-คะแนน'!BG$4="A","0","0")))+IF('ชื่อ-คะแนน'!BH$4="P",'ชื่อ-คะแนน'!BH42,IF('ชื่อ-คะแนน'!BH$4="K","0",IF('ชื่อ-คะแนน'!BH$4="A","0","0"))))</f>
        <v/>
      </c>
      <c r="T44" s="1070" t="str">
        <f>IF('ชื่อ-คะแนน'!C42="","",IF('ชื่อ-คะแนน'!BA$4="A",'ชื่อ-คะแนน'!BA42,IF('ชื่อ-คะแนน'!BA$4="P","0",IF('ชื่อ-คะแนน'!BA$4="K","0","0")))+IF('ชื่อ-คะแนน'!BB$4="A",'ชื่อ-คะแนน'!BB42,IF('ชื่อ-คะแนน'!BB$4="P","0",IF('ชื่อ-คะแนน'!BB$4="K","0","0")))+IF('ชื่อ-คะแนน'!BC$4="A",'ชื่อ-คะแนน'!BC42,IF('ชื่อ-คะแนน'!BC$4="P","0",IF('ชื่อ-คะแนน'!BC$4="K","0","0")))+IF('ชื่อ-คะแนน'!BD$4="A",'ชื่อ-คะแนน'!BD42,IF('ชื่อ-คะแนน'!BD$4="P","0",IF('ชื่อ-คะแนน'!BD$4="K","0","0")))+IF('ชื่อ-คะแนน'!BE$4="A",'ชื่อ-คะแนน'!BE42,IF('ชื่อ-คะแนน'!BE$4="P","0",IF('ชื่อ-คะแนน'!BE$4="K","0","0")))+IF('ชื่อ-คะแนน'!BF$4="A",'ชื่อ-คะแนน'!BF42,IF('ชื่อ-คะแนน'!BF$4="P","0",IF('ชื่อ-คะแนน'!BF$4="K","0","0")))+IF('ชื่อ-คะแนน'!BG$4="A",'ชื่อ-คะแนน'!BG42,IF('ชื่อ-คะแนน'!BG$4="P","0",IF('ชื่อ-คะแนน'!BG$4="K","0","0")))+IF('ชื่อ-คะแนน'!BH$4="A",'ชื่อ-คะแนน'!BH42,IF('ชื่อ-คะแนน'!BH$4="P","0",IF('ชื่อ-คะแนน'!BH$4="K","0","0"))))</f>
        <v/>
      </c>
      <c r="U44" s="1053" t="str">
        <f>IF('ชื่อ-คะแนน'!C42="","",IF('ชื่อ-คะแนน'!BK$4="K",'ชื่อ-คะแนน'!BK42,IF('ชื่อ-คะแนน'!BK$4="P","0",IF('ชื่อ-คะแนน'!BK$4="A","0","0")))+IF('ชื่อ-คะแนน'!BL$4="K",'ชื่อ-คะแนน'!BL42,IF('ชื่อ-คะแนน'!BL$4="P","0",IF('ชื่อ-คะแนน'!BL$4="A","0","0")))+IF('ชื่อ-คะแนน'!BM$4="K",'ชื่อ-คะแนน'!BM42,IF('ชื่อ-คะแนน'!BM$4="P","0",IF('ชื่อ-คะแนน'!BM$4="A","0","0")))+IF('ชื่อ-คะแนน'!BN$4="K",'ชื่อ-คะแนน'!BN42,IF('ชื่อ-คะแนน'!BN$4="P","0",IF('ชื่อ-คะแนน'!BN$4="A","0","0")))+IF('ชื่อ-คะแนน'!BO$4="K",'ชื่อ-คะแนน'!BO42,IF('ชื่อ-คะแนน'!BO$4="P","0",IF('ชื่อ-คะแนน'!BO$4="A","0","0")))+IF('ชื่อ-คะแนน'!BP$4="K",'ชื่อ-คะแนน'!BP42,IF('ชื่อ-คะแนน'!BP$4="P","0",IF('ชื่อ-คะแนน'!BP$4="A","0","0"))))</f>
        <v/>
      </c>
      <c r="V44" s="1054" t="str">
        <f>IF('ชื่อ-คะแนน'!C42="","",IF('ชื่อ-คะแนน'!BK$4="P",'ชื่อ-คะแนน'!BK42,IF('ชื่อ-คะแนน'!BK$4="K","0",IF('ชื่อ-คะแนน'!BK$4="A","0","0")))+IF('ชื่อ-คะแนน'!BL$4="P",'ชื่อ-คะแนน'!BL42,IF('ชื่อ-คะแนน'!BL$4="K","0",IF('ชื่อ-คะแนน'!BL$4="A","0","0")))+IF('ชื่อ-คะแนน'!BM$4="P",'ชื่อ-คะแนน'!BM42,IF('ชื่อ-คะแนน'!BM$4="K","0",IF('ชื่อ-คะแนน'!BM$4="A","0","0")))+IF('ชื่อ-คะแนน'!BN$4="P",'ชื่อ-คะแนน'!BN42,IF('ชื่อ-คะแนน'!BN$4="K","0",IF('ชื่อ-คะแนน'!BN$4="A","0","0")))+IF('ชื่อ-คะแนน'!BO$4="P",'ชื่อ-คะแนน'!BO42,IF('ชื่อ-คะแนน'!BO$4="K","0",IF('ชื่อ-คะแนน'!BO$4="A","0","0")))+IF('ชื่อ-คะแนน'!BP$4="P",'ชื่อ-คะแนน'!BP42,IF('ชื่อ-คะแนน'!BP$4="K","0",IF('ชื่อ-คะแนน'!BP$4="A","0","0"))))</f>
        <v/>
      </c>
      <c r="W44" s="1055" t="str">
        <f>IF('ชื่อ-คะแนน'!C42="","",IF('ชื่อ-คะแนน'!BK$4="A",'ชื่อ-คะแนน'!BK42,IF('ชื่อ-คะแนน'!BK$4="P","0",IF('ชื่อ-คะแนน'!BK$4="K","0","0")))+IF('ชื่อ-คะแนน'!BL$4="A",'ชื่อ-คะแนน'!BL42,IF('ชื่อ-คะแนน'!BL$4="P","0",IF('ชื่อ-คะแนน'!BL$4="K","0","0")))+IF('ชื่อ-คะแนน'!BM$4="A",'ชื่อ-คะแนน'!BM42,IF('ชื่อ-คะแนน'!BM$4="P","0",IF('ชื่อ-คะแนน'!BM$4="K","0","0")))+IF('ชื่อ-คะแนน'!BN$4="A",'ชื่อ-คะแนน'!BN42,IF('ชื่อ-คะแนน'!BN$4="P","0",IF('ชื่อ-คะแนน'!BN$4="K","0","0")))+IF('ชื่อ-คะแนน'!BO$4="A",'ชื่อ-คะแนน'!BO42,IF('ชื่อ-คะแนน'!BO$4="P","0",IF('ชื่อ-คะแนน'!BO$4="K","0","0")))+IF('ชื่อ-คะแนน'!BP$4="A",'ชื่อ-คะแนน'!BP42,IF('ชื่อ-คะแนน'!BP$4="P","0",IF('ชื่อ-คะแนน'!BP$4="K","0","0"))))</f>
        <v/>
      </c>
      <c r="X44" s="1051" t="str">
        <f>IF('ชื่อ-คะแนน'!C42="","",IF('ชื่อ-คะแนน'!BU$4="K",'ชื่อ-คะแนน'!BU42,IF('ชื่อ-คะแนน'!BU$4="P","0",IF('ชื่อ-คะแนน'!BU$4="A","0","0")))+IF('ชื่อ-คะแนน'!BV$4="K",'ชื่อ-คะแนน'!BV42,IF('ชื่อ-คะแนน'!BV$4="P","0",IF('ชื่อ-คะแนน'!BV$4="A","0","0")))+IF('ชื่อ-คะแนน'!BW$4="K",'ชื่อ-คะแนน'!BW42,IF('ชื่อ-คะแนน'!BW$4="P","0",IF('ชื่อ-คะแนน'!BW$4="A","0","0")))+IF('ชื่อ-คะแนน'!BX$4="K",'ชื่อ-คะแนน'!BX42,IF('ชื่อ-คะแนน'!BX$4="P","0",IF('ชื่อ-คะแนน'!BX$4="A","0","0")))+IF('ชื่อ-คะแนน'!BY$4="K",'ชื่อ-คะแนน'!BY42,IF('ชื่อ-คะแนน'!BY$4="P","0",IF('ชื่อ-คะแนน'!BY$4="A","0","0")))+IF('ชื่อ-คะแนน'!BZ$4="K",'ชื่อ-คะแนน'!BZ42,IF('ชื่อ-คะแนน'!BZ$4="P","0",IF('ชื่อ-คะแนน'!BZ$4="A","0","0")))+IF('ชื่อ-คะแนน'!CA$4="K",'ชื่อ-คะแนน'!CA42,IF('ชื่อ-คะแนน'!CA$4="P","0",IF('ชื่อ-คะแนน'!CA$4="A","0","0")))+IF('ชื่อ-คะแนน'!CB$4="K",'ชื่อ-คะแนน'!CB42,IF('ชื่อ-คะแนน'!CB$4="P","0",IF('ชื่อ-คะแนน'!CB$4="A","0","0"))))</f>
        <v/>
      </c>
      <c r="Y44" s="1052" t="str">
        <f>IF('ชื่อ-คะแนน'!C42="","",IF('ชื่อ-คะแนน'!BU$4="P",'ชื่อ-คะแนน'!BU42,IF('ชื่อ-คะแนน'!BU$4="K","0",IF('ชื่อ-คะแนน'!BU$4="A","0","0")))+IF('ชื่อ-คะแนน'!BV$4="P",'ชื่อ-คะแนน'!BV42,IF('ชื่อ-คะแนน'!BV$4="K","0",IF('ชื่อ-คะแนน'!BV$4="A","0","0")))+IF('ชื่อ-คะแนน'!BW$4="P",'ชื่อ-คะแนน'!BW42,IF('ชื่อ-คะแนน'!BW$4="K","0",IF('ชื่อ-คะแนน'!BW$4="A","0","0")))+IF('ชื่อ-คะแนน'!BX$4="P",'ชื่อ-คะแนน'!BX42,IF('ชื่อ-คะแนน'!BX$4="K","0",IF('ชื่อ-คะแนน'!BX$4="A","0","0")))+IF('ชื่อ-คะแนน'!BY$4="P",'ชื่อ-คะแนน'!BY42,IF('ชื่อ-คะแนน'!BY$4="K","0",IF('ชื่อ-คะแนน'!BY$4="A","0","0")))+IF('ชื่อ-คะแนน'!BZ$4="P",'ชื่อ-คะแนน'!BZ42,IF('ชื่อ-คะแนน'!BZ$4="K","0",IF('ชื่อ-คะแนน'!BZ$4="A","0","0")))+IF('ชื่อ-คะแนน'!CA$4="P",'ชื่อ-คะแนน'!CA42,IF('ชื่อ-คะแนน'!CA$4="K","0",IF('ชื่อ-คะแนน'!CA$4="A","0","0")))+IF('ชื่อ-คะแนน'!CB$4="P",'ชื่อ-คะแนน'!CB42,IF('ชื่อ-คะแนน'!CB$4="K","0",IF('ชื่อ-คะแนน'!CB$4="A","0","0"))))</f>
        <v/>
      </c>
      <c r="Z44" s="1070" t="str">
        <f>IF('ชื่อ-คะแนน'!C42="","",IF('ชื่อ-คะแนน'!BU$4="A",'ชื่อ-คะแนน'!BU42,IF('ชื่อ-คะแนน'!BU$4="P","0",IF('ชื่อ-คะแนน'!BU$4="K","0","0")))+IF('ชื่อ-คะแนน'!BV$4="A",'ชื่อ-คะแนน'!BV42,IF('ชื่อ-คะแนน'!BV$4="P","0",IF('ชื่อ-คะแนน'!BV$4="K","0","0")))+IF('ชื่อ-คะแนน'!BW$4="A",'ชื่อ-คะแนน'!BW42,IF('ชื่อ-คะแนน'!BW$4="P","0",IF('ชื่อ-คะแนน'!BW$4="K","0","0")))+IF('ชื่อ-คะแนน'!BX$4="A",'ชื่อ-คะแนน'!BX42,IF('ชื่อ-คะแนน'!BX$4="P","0",IF('ชื่อ-คะแนน'!BX$4="K","0","0")))+IF('ชื่อ-คะแนน'!BY$4="A",'ชื่อ-คะแนน'!BY42,IF('ชื่อ-คะแนน'!BY$4="P","0",IF('ชื่อ-คะแนน'!BY$4="K","0","0")))+IF('ชื่อ-คะแนน'!BZ$4="A",'ชื่อ-คะแนน'!BZ42,IF('ชื่อ-คะแนน'!BZ$4="P","0",IF('ชื่อ-คะแนน'!BZ$4="K","0","0")))+IF('ชื่อ-คะแนน'!CA$4="A",'ชื่อ-คะแนน'!CA42,IF('ชื่อ-คะแนน'!CA$4="P","0",IF('ชื่อ-คะแนน'!CA$4="K","0","0")))+IF('ชื่อ-คะแนน'!CB$4="A",'ชื่อ-คะแนน'!CB42,IF('ชื่อ-คะแนน'!CB$4="P","0",IF('ชื่อ-คะแนน'!CB$4="K","0","0"))))</f>
        <v/>
      </c>
      <c r="AA44" s="1053">
        <f>IF('ชื่อ-คะแนน'!CF$4="K",'ชื่อ-คะแนน'!CF42,IF('ชื่อ-คะแนน'!CF$4="P","0",IF('ชื่อ-คะแนน'!CF$4="A","0","0")))+IF('ชื่อ-คะแนน'!CG$4="K",'ชื่อ-คะแนน'!CG42,IF('ชื่อ-คะแนน'!CG$4="P","0",IF('ชื่อ-คะแนน'!CG$4="A","0","0")))+IF('ชื่อ-คะแนน'!CH$4="K",'ชื่อ-คะแนน'!CH42,IF('ชื่อ-คะแนน'!CH$4="P","0",IF('ชื่อ-คะแนน'!CH$4="A","0","0")))</f>
        <v>0</v>
      </c>
      <c r="AB44" s="1054">
        <f>IF('ชื่อ-คะแนน'!CF$4="P",'ชื่อ-คะแนน'!CF42,IF('ชื่อ-คะแนน'!CF$4="K","0",IF('ชื่อ-คะแนน'!CF$4="A","0","0")))+IF('ชื่อ-คะแนน'!CG$4="P",'ชื่อ-คะแนน'!CG42,IF('ชื่อ-คะแนน'!CG$4="K","0",IF('ชื่อ-คะแนน'!CG$4="A","0","0")))+IF('ชื่อ-คะแนน'!CH$4="P",'ชื่อ-คะแนน'!CH42,IF('ชื่อ-คะแนน'!CH$4="K","0",IF('ชื่อ-คะแนน'!CH$4="A","0","0")))</f>
        <v>0</v>
      </c>
      <c r="AC44" s="1055">
        <f>IF('ชื่อ-คะแนน'!CF$4="A",'ชื่อ-คะแนน'!CF42,IF('ชื่อ-คะแนน'!CF$4="P","0",IF('ชื่อ-คะแนน'!CF$4="K","0","0")))+IF('ชื่อ-คะแนน'!CG$4="A",'ชื่อ-คะแนน'!CG42,IF('ชื่อ-คะแนน'!CG$4="P","0",IF('ชื่อ-คะแนน'!CG$4="K","0","0")))+IF('ชื่อ-คะแนน'!CH$4="A",'ชื่อ-คะแนน'!CH42,IF('ชื่อ-คะแนน'!CH$4="P","0",IF('ชื่อ-คะแนน'!CH$4="K","0","0")))</f>
        <v>0</v>
      </c>
      <c r="AD44" s="1071" t="str">
        <f>IF('ชื่อ-คะแนน'!C42="","",IF(E44="พัก","--",IF(E44="ออก","--",IF(E44="ย้าย","--",(F44+I44+L44+O44+R44+U44+X44+AA44)/2))))</f>
        <v/>
      </c>
      <c r="AE44" s="1056" t="str">
        <f>IF('ชื่อ-คะแนน'!C42="","",IF(E44="พัก","--",IF(E44="ออก","--",IF(E44="ย้าย","--",(G44+J44+M44+P44+S44+V44+Y44+AB44)/2))))</f>
        <v/>
      </c>
      <c r="AF44" s="1057" t="str">
        <f>IF('ชื่อ-คะแนน'!C42="","",IF(E44="พัก","--",IF(E44="ออก","--",IF(E44="ย้าย","--",(H44+K44+N44+Q44+T44+W44+Z44+AC44)/2))))</f>
        <v/>
      </c>
      <c r="AG44" s="305"/>
    </row>
    <row r="45" spans="1:33" s="5" customFormat="1" ht="18" customHeight="1" x14ac:dyDescent="0.5">
      <c r="A45" s="281"/>
      <c r="B45" s="246" t="str">
        <f>'ชื่อ-คะแนน'!A43</f>
        <v/>
      </c>
      <c r="C45" s="429">
        <f>'ชื่อ-คะแนน'!B43</f>
        <v>0</v>
      </c>
      <c r="D45" s="336" t="str">
        <f>'ชื่อ-คะแนน'!DB43</f>
        <v/>
      </c>
      <c r="E45" s="430" t="str">
        <f>'ชื่อ-คะแนน'!D43</f>
        <v/>
      </c>
      <c r="F45" s="431" t="str">
        <f>IF('ชื่อ-คะแนน'!C43="","",IF('ชื่อ-คะแนน'!H$4="K",'ชื่อ-คะแนน'!H43,IF('ชื่อ-คะแนน'!H$4="P","0",IF('ชื่อ-คะแนน'!H$4="A","0","0")))+IF('ชื่อ-คะแนน'!I$4="K",'ชื่อ-คะแนน'!I43,IF('ชื่อ-คะแนน'!I$4="P","0",IF('ชื่อ-คะแนน'!I$4="A","0","0")))+IF('ชื่อ-คะแนน'!J$4="K",'ชื่อ-คะแนน'!J43,IF('ชื่อ-คะแนน'!J$4="P","0",IF('ชื่อ-คะแนน'!J$4="A","0","0")))+IF('ชื่อ-คะแนน'!K$4="K",'ชื่อ-คะแนน'!K43,IF('ชื่อ-คะแนน'!K$4="P","0",IF('ชื่อ-คะแนน'!K$4="A","0","0")))+IF('ชื่อ-คะแนน'!L$4="K",'ชื่อ-คะแนน'!L43,IF('ชื่อ-คะแนน'!L$4="P","0",IF('ชื่อ-คะแนน'!L$4="A","0","0")))+IF('ชื่อ-คะแนน'!M$4="K",'ชื่อ-คะแนน'!M43,IF('ชื่อ-คะแนน'!M$4="P","0",IF('ชื่อ-คะแนน'!M$4="A","0","0")))+IF('ชื่อ-คะแนน'!N$4="K",'ชื่อ-คะแนน'!N43,IF('ชื่อ-คะแนน'!N$4="P","0",IF('ชื่อ-คะแนน'!N$4="A","0","0")))+IF('ชื่อ-คะแนน'!O$4="K",'ชื่อ-คะแนน'!O43,IF('ชื่อ-คะแนน'!O$4="P","0",IF('ชื่อ-คะแนน'!O$4="A","0","0")))+IF('ชื่อ-คะแนน'!P$4="K",'ชื่อ-คะแนน'!P43,IF('ชื่อ-คะแนน'!P$4="P","0",IF('ชื่อ-คะแนน'!P$4="A","0","0"))))</f>
        <v/>
      </c>
      <c r="G45" s="432" t="str">
        <f>IF('ชื่อ-คะแนน'!C43="","",IF('ชื่อ-คะแนน'!H$4="P",'ชื่อ-คะแนน'!H43,IF('ชื่อ-คะแนน'!H$4="K","0",IF('ชื่อ-คะแนน'!H$4="A","0","0")))+IF('ชื่อ-คะแนน'!I$4="P",'ชื่อ-คะแนน'!I43,IF('ชื่อ-คะแนน'!I$4="K","0",IF('ชื่อ-คะแนน'!I$4="A","0","0")))+IF('ชื่อ-คะแนน'!J$4="P",'ชื่อ-คะแนน'!J43,IF('ชื่อ-คะแนน'!J$4="K","0",IF('ชื่อ-คะแนน'!J$4="A","0","0")))+IF('ชื่อ-คะแนน'!K$4="P",'ชื่อ-คะแนน'!K43,IF('ชื่อ-คะแนน'!K$4="K","0",IF('ชื่อ-คะแนน'!K$4="A","0","0")))+IF('ชื่อ-คะแนน'!L$4="P",'ชื่อ-คะแนน'!L43,IF('ชื่อ-คะแนน'!L$4="K","0",IF('ชื่อ-คะแนน'!L$4="A","0","0")))+IF('ชื่อ-คะแนน'!M$4="P",'ชื่อ-คะแนน'!M43,IF('ชื่อ-คะแนน'!M$4="K","0",IF('ชื่อ-คะแนน'!M$4="A","0","0")))+IF('ชื่อ-คะแนน'!N$4="P",'ชื่อ-คะแนน'!N43,IF('ชื่อ-คะแนน'!N$4="K","0",IF('ชื่อ-คะแนน'!N$4="A","0","0")))+IF('ชื่อ-คะแนน'!O$4="P",'ชื่อ-คะแนน'!O43,IF('ชื่อ-คะแนน'!O$4="K","0",IF('ชื่อ-คะแนน'!O$4="A","0","0")))+IF('ชื่อ-คะแนน'!P$4="P",'ชื่อ-คะแนน'!P43,IF('ชื่อ-คะแนน'!P$4="K","0",IF('ชื่อ-คะแนน'!P$4="A","0","0"))))</f>
        <v/>
      </c>
      <c r="H45" s="433" t="str">
        <f>IF('ชื่อ-คะแนน'!C43="","",IF('ชื่อ-คะแนน'!H$4="A",'ชื่อ-คะแนน'!H43,IF('ชื่อ-คะแนน'!H$4="P","0",IF('ชื่อ-คะแนน'!H$4="K","0","0")))+IF('ชื่อ-คะแนน'!I$4="A",'ชื่อ-คะแนน'!I43,IF('ชื่อ-คะแนน'!I$4="P","0",IF('ชื่อ-คะแนน'!I$4="K","0","0")))+IF('ชื่อ-คะแนน'!J$4="A",'ชื่อ-คะแนน'!J43,IF('ชื่อ-คะแนน'!J$4="P","0",IF('ชื่อ-คะแนน'!J$4="K","0","0")))+IF('ชื่อ-คะแนน'!K$4="A",'ชื่อ-คะแนน'!K43,IF('ชื่อ-คะแนน'!K$4="P","0",IF('ชื่อ-คะแนน'!K$4="K","0","0")))+IF('ชื่อ-คะแนน'!L$4="A",'ชื่อ-คะแนน'!L43,IF('ชื่อ-คะแนน'!L$4="P","0",IF('ชื่อ-คะแนน'!L$4="K","0","0")))+IF('ชื่อ-คะแนน'!M$4="A",'ชื่อ-คะแนน'!M43,IF('ชื่อ-คะแนน'!M$4="P","0",IF('ชื่อ-คะแนน'!M$4="K","0","0")))+IF('ชื่อ-คะแนน'!N$4="A",'ชื่อ-คะแนน'!N43,IF('ชื่อ-คะแนน'!N$4="P","0",IF('ชื่อ-คะแนน'!N$4="K","0","0")))+IF('ชื่อ-คะแนน'!O$4="A",'ชื่อ-คะแนน'!O43,IF('ชื่อ-คะแนน'!O$4="P","0",IF('ชื่อ-คะแนน'!O$4="K","0","0")))+IF('ชื่อ-คะแนน'!P$4="A",'ชื่อ-คะแนน'!P43,IF('ชื่อ-คะแนน'!P$4="P","0",IF('ชื่อ-คะแนน'!P$4="K","0","0"))))</f>
        <v/>
      </c>
      <c r="I45" s="434" t="str">
        <f>IF('ชื่อ-คะแนน'!C43="","",IF('ชื่อ-คะแนน'!S$4="K",'ชื่อ-คะแนน'!S43,IF('ชื่อ-คะแนน'!S$4="P","0",IF('ชื่อ-คะแนน'!S$4="A","0","0")))+IF('ชื่อ-คะแนน'!T$4="K",'ชื่อ-คะแนน'!T43,IF('ชื่อ-คะแนน'!T$4="P","0",IF('ชื่อ-คะแนน'!T$4="A","0","0")))+IF('ชื่อ-คะแนน'!U$4="K",'ชื่อ-คะแนน'!U43,IF('ชื่อ-คะแนน'!U$4="P","0",IF('ชื่อ-คะแนน'!U$4="A","0","0")))+IF('ชื่อ-คะแนน'!V$4="K",'ชื่อ-คะแนน'!V43,IF('ชื่อ-คะแนน'!V$4="P","0",IF('ชื่อ-คะแนน'!V$4="A","0","0")))+IF('ชื่อ-คะแนน'!W$4="K",'ชื่อ-คะแนน'!W43,IF('ชื่อ-คะแนน'!W$4="P","0",IF('ชื่อ-คะแนน'!W$4="A","0","0")))+IF('ชื่อ-คะแนน'!X$4="K",'ชื่อ-คะแนน'!X43,IF('ชื่อ-คะแนน'!X$4="P","0",IF('ชื่อ-คะแนน'!X$4="A","0","0"))))</f>
        <v/>
      </c>
      <c r="J45" s="435" t="str">
        <f>IF('ชื่อ-คะแนน'!C43="","",IF('ชื่อ-คะแนน'!S$4="P",'ชื่อ-คะแนน'!S43,IF('ชื่อ-คะแนน'!S$4="K","0",IF('ชื่อ-คะแนน'!S$4="A","0","0")))+IF('ชื่อ-คะแนน'!T$4="P",'ชื่อ-คะแนน'!T43,IF('ชื่อ-คะแนน'!T$4="K","0",IF('ชื่อ-คะแนน'!T$4="A","0","0")))+IF('ชื่อ-คะแนน'!U$4="P",'ชื่อ-คะแนน'!U43,IF('ชื่อ-คะแนน'!U$4="K","0",IF('ชื่อ-คะแนน'!U$4="A","0","0")))+IF('ชื่อ-คะแนน'!V$4="P",'ชื่อ-คะแนน'!V43,IF('ชื่อ-คะแนน'!V$4="K","0",IF('ชื่อ-คะแนน'!V$4="A","0","0")))+IF('ชื่อ-คะแนน'!W$4="P",'ชื่อ-คะแนน'!W43,IF('ชื่อ-คะแนน'!W$4="K","0",IF('ชื่อ-คะแนน'!W$4="A","0","0")))+IF('ชื่อ-คะแนน'!X$4="P",'ชื่อ-คะแนน'!X43,IF('ชื่อ-คะแนน'!X$4="K","0",IF('ชื่อ-คะแนน'!X$4="A","0","0"))))</f>
        <v/>
      </c>
      <c r="K45" s="436" t="str">
        <f>IF('ชื่อ-คะแนน'!C43="","",IF('ชื่อ-คะแนน'!S$4="A",'ชื่อ-คะแนน'!S43,IF('ชื่อ-คะแนน'!S$4="P","0",IF('ชื่อ-คะแนน'!S$4="K","0","0")))+IF('ชื่อ-คะแนน'!T$4="A",'ชื่อ-คะแนน'!T43,IF('ชื่อ-คะแนน'!T$4="P","0",IF('ชื่อ-คะแนน'!T$4="K","0","0")))+IF('ชื่อ-คะแนน'!U$4="A",'ชื่อ-คะแนน'!U43,IF('ชื่อ-คะแนน'!U$4="P","0",IF('ชื่อ-คะแนน'!U$4="K","0","0")))+IF('ชื่อ-คะแนน'!V$4="A",'ชื่อ-คะแนน'!V43,IF('ชื่อ-คะแนน'!V$4="P","0",IF('ชื่อ-คะแนน'!V$4="K","0","0")))+IF('ชื่อ-คะแนน'!W$4="A",'ชื่อ-คะแนน'!W43,IF('ชื่อ-คะแนน'!W$4="P","0",IF('ชื่อ-คะแนน'!W$4="K","0","0")))+IF('ชื่อ-คะแนน'!X$4="A",'ชื่อ-คะแนน'!X43,IF('ชื่อ-คะแนน'!X$4="P","0",IF('ชื่อ-คะแนน'!X$4="K","0","0"))))</f>
        <v/>
      </c>
      <c r="L45" s="431" t="str">
        <f>IF('ชื่อ-คะแนน'!C43="","",IF('ชื่อ-คะแนน'!AC$4="K",'ชื่อ-คะแนน'!AC43,IF('ชื่อ-คะแนน'!AC$4="P","0",IF('ชื่อ-คะแนน'!AC$4="A","0","0")))+IF('ชื่อ-คะแนน'!AD$4="K",'ชื่อ-คะแนน'!AD43,IF('ชื่อ-คะแนน'!AD$4="P","0",IF('ชื่อ-คะแนน'!AD$4="A","0","0")))+IF('ชื่อ-คะแนน'!AE$4="K",'ชื่อ-คะแนน'!AE43,IF('ชื่อ-คะแนน'!AE$4="P","0",IF('ชื่อ-คะแนน'!AE$4="A","0","0")))+IF('ชื่อ-คะแนน'!AF$4="K",'ชื่อ-คะแนน'!AF43,IF('ชื่อ-คะแนน'!AF$4="P","0",IF('ชื่อ-คะแนน'!AF$4="A","0","0")))+IF('ชื่อ-คะแนน'!AG$4="K",'ชื่อ-คะแนน'!AG43,IF('ชื่อ-คะแนน'!AG$4="P","0",IF('ชื่อ-คะแนน'!AG$4="A","0","0")))+IF('ชื่อ-คะแนน'!AH$4="K",'ชื่อ-คะแนน'!AH43,IF('ชื่อ-คะแนน'!AH$4="P","0",IF('ชื่อ-คะแนน'!AH$4="A","0","0")))+IF('ชื่อ-คะแนน'!AI$4="K",'ชื่อ-คะแนน'!AI43,IF('ชื่อ-คะแนน'!AI$4="P","0",IF('ชื่อ-คะแนน'!AI$4="A","0","0")))+IF('ชื่อ-คะแนน'!AJ$4="K",'ชื่อ-คะแนน'!AJ43,IF('ชื่อ-คะแนน'!AJ$4="P","0",IF('ชื่อ-คะแนน'!AJ$4="A","0","0")))+IF('ชื่อ-คะแนน'!AK$4="K",'ชื่อ-คะแนน'!AK43,IF('ชื่อ-คะแนน'!AK$4="P","0",IF('ชื่อ-คะแนน'!AK$4="A","0","0"))))</f>
        <v/>
      </c>
      <c r="M45" s="432" t="str">
        <f>IF('ชื่อ-คะแนน'!C43="","",IF('ชื่อ-คะแนน'!AC$4="P",'ชื่อ-คะแนน'!AC43,IF('ชื่อ-คะแนน'!AC$4="K","0",IF('ชื่อ-คะแนน'!AC$4="A","0","0")))+IF('ชื่อ-คะแนน'!AD$4="P",'ชื่อ-คะแนน'!AD43,IF('ชื่อ-คะแนน'!AD$4="K","0",IF('ชื่อ-คะแนน'!AD$4="A","0","0")))+IF('ชื่อ-คะแนน'!AE$4="P",'ชื่อ-คะแนน'!AE43,IF('ชื่อ-คะแนน'!AE$4="K","0",IF('ชื่อ-คะแนน'!AE$4="A","0","0")))+IF('ชื่อ-คะแนน'!AF$4="P",'ชื่อ-คะแนน'!AF43,IF('ชื่อ-คะแนน'!AF$4="K","0",IF('ชื่อ-คะแนน'!AF$4="A","0","0")))+IF('ชื่อ-คะแนน'!AG$4="P",'ชื่อ-คะแนน'!AG43,IF('ชื่อ-คะแนน'!AG$4="K","0",IF('ชื่อ-คะแนน'!AG$4="A","0","0")))+IF('ชื่อ-คะแนน'!AH$4="P",'ชื่อ-คะแนน'!AH43,IF('ชื่อ-คะแนน'!AH$4="K","0",IF('ชื่อ-คะแนน'!AH$4="A","0","0")))+IF('ชื่อ-คะแนน'!AI$4="P",'ชื่อ-คะแนน'!AI43,IF('ชื่อ-คะแนน'!AI$4="K","0",IF('ชื่อ-คะแนน'!AI$4="A","0","0")))+IF('ชื่อ-คะแนน'!AJ$4="P",'ชื่อ-คะแนน'!AJ43,IF('ชื่อ-คะแนน'!AJ$4="K","0",IF('ชื่อ-คะแนน'!AJ$4="A","0","0")))+IF('ชื่อ-คะแนน'!AK$4="P",'ชื่อ-คะแนน'!AK43,IF('ชื่อ-คะแนน'!AK$4="K","0",IF('ชื่อ-คะแนน'!AK$4="A","0","0"))))</f>
        <v/>
      </c>
      <c r="N45" s="433" t="str">
        <f>IF('ชื่อ-คะแนน'!C43="","",IF('ชื่อ-คะแนน'!AC$4="A",'ชื่อ-คะแนน'!AC43,IF('ชื่อ-คะแนน'!AC$4="P","0",IF('ชื่อ-คะแนน'!AC$4="K","0","0")))+IF('ชื่อ-คะแนน'!AD$4="A",'ชื่อ-คะแนน'!AD43,IF('ชื่อ-คะแนน'!AD$4="P","0",IF('ชื่อ-คะแนน'!AD$4="K","0","0")))+IF('ชื่อ-คะแนน'!AE$4="A",'ชื่อ-คะแนน'!AE43,IF('ชื่อ-คะแนน'!AE$4="P","0",IF('ชื่อ-คะแนน'!AE$4="K","0","0")))+IF('ชื่อ-คะแนน'!AF$4="A",'ชื่อ-คะแนน'!AF43,IF('ชื่อ-คะแนน'!AF$4="P","0",IF('ชื่อ-คะแนน'!AF$4="K","0","0")))+IF('ชื่อ-คะแนน'!AG$4="A",'ชื่อ-คะแนน'!AG43,IF('ชื่อ-คะแนน'!AG$4="P","0",IF('ชื่อ-คะแนน'!AG$4="K","0","0")))+IF('ชื่อ-คะแนน'!AH$4="A",'ชื่อ-คะแนน'!AH43,IF('ชื่อ-คะแนน'!AH$4="P","0",IF('ชื่อ-คะแนน'!AH$4="K","0","0")))+IF('ชื่อ-คะแนน'!AI$4="A",'ชื่อ-คะแนน'!AI43,IF('ชื่อ-คะแนน'!AI$4="P","0",IF('ชื่อ-คะแนน'!AI$4="K","0","0")))+IF('ชื่อ-คะแนน'!AJ$4="A",'ชื่อ-คะแนน'!AJ43,IF('ชื่อ-คะแนน'!AJ$4="P","0",IF('ชื่อ-คะแนน'!AJ$4="K","0","0")))+IF('ชื่อ-คะแนน'!AK$4="A",'ชื่อ-คะแนน'!AK43,IF('ชื่อ-คะแนน'!AK$4="P","0",IF('ชื่อ-คะแนน'!AK$4="K","0","0"))))</f>
        <v/>
      </c>
      <c r="O45" s="434" t="str">
        <f>IF('ชื่อ-คะแนน'!C43="","",IF('ชื่อ-คะแนน'!AN$4="K",'ชื่อ-คะแนน'!AN43,IF('ชื่อ-คะแนน'!AN$4="P","0",IF('ชื่อ-คะแนน'!AN$4="A","0","0")))+IF('ชื่อ-คะแนน'!AO$4="K",'ชื่อ-คะแนน'!AO43,IF('ชื่อ-คะแนน'!AO$4="P","0",IF('ชื่อ-คะแนน'!AO$4="A","0","0")))+IF('ชื่อ-คะแนน'!AP$4="K",'ชื่อ-คะแนน'!AP43,IF('ชื่อ-คะแนน'!AP$4="P","0",IF('ชื่อ-คะแนน'!AP$4="A","0","0")))+IF('ชื่อ-คะแนน'!AQ$4="K",'ชื่อ-คะแนน'!AQ43,IF('ชื่อ-คะแนน'!AQ$4="P","0",IF('ชื่อ-คะแนน'!AQ$4="A","0","0")))+IF('ชื่อ-คะแนน'!AR$4="K",'ชื่อ-คะแนน'!AR43,IF('ชื่อ-คะแนน'!AR$4="P","0",IF('ชื่อ-คะแนน'!AR$4="A","0","0")))+IF('ชื่อ-คะแนน'!AS$4="K",'ชื่อ-คะแนน'!AS43,IF('ชื่อ-คะแนน'!AS$4="P","0",IF('ชื่อ-คะแนน'!AS$4="A","0","0"))))</f>
        <v/>
      </c>
      <c r="P45" s="435" t="str">
        <f>IF('ชื่อ-คะแนน'!C43="","",IF('ชื่อ-คะแนน'!AN$4="P",'ชื่อ-คะแนน'!AN43,IF('ชื่อ-คะแนน'!AN$4="K","0",IF('ชื่อ-คะแนน'!AN$4="A","0","0")))+IF('ชื่อ-คะแนน'!AO$4="P",'ชื่อ-คะแนน'!AO43,IF('ชื่อ-คะแนน'!AO$4="K","0",IF('ชื่อ-คะแนน'!AO$4="A","0","0")))+IF('ชื่อ-คะแนน'!AP$4="P",'ชื่อ-คะแนน'!AP43,IF('ชื่อ-คะแนน'!AP$4="K","0",IF('ชื่อ-คะแนน'!AP$4="A","0","0")))+IF('ชื่อ-คะแนน'!AQ$4="P",'ชื่อ-คะแนน'!AQ43,IF('ชื่อ-คะแนน'!AQ$4="K","0",IF('ชื่อ-คะแนน'!AQ$4="A","0","0")))+IF('ชื่อ-คะแนน'!AR$4="P",'ชื่อ-คะแนน'!AR43,IF('ชื่อ-คะแนน'!AR$4="K","0",IF('ชื่อ-คะแนน'!AR$4="A","0","0")))+IF('ชื่อ-คะแนน'!AS$4="P",'ชื่อ-คะแนน'!AS43,IF('ชื่อ-คะแนน'!AS$4="K","0",IF('ชื่อ-คะแนน'!AS$4="A","0","0"))))</f>
        <v/>
      </c>
      <c r="Q45" s="436" t="str">
        <f>IF('ชื่อ-คะแนน'!C43="","",IF('ชื่อ-คะแนน'!AN$4="A",'ชื่อ-คะแนน'!AN43,IF('ชื่อ-คะแนน'!AN$4="P","0",IF('ชื่อ-คะแนน'!AN$4="K","0","0")))+IF('ชื่อ-คะแนน'!AO$4="A",'ชื่อ-คะแนน'!AO43,IF('ชื่อ-คะแนน'!AO$4="P","0",IF('ชื่อ-คะแนน'!AO$4="K","0","0")))+IF('ชื่อ-คะแนน'!AP$4="A",'ชื่อ-คะแนน'!AP43,IF('ชื่อ-คะแนน'!AP$4="P","0",IF('ชื่อ-คะแนน'!AP$4="K","0","0")))+IF('ชื่อ-คะแนน'!AQ$4="A",'ชื่อ-คะแนน'!AQ43,IF('ชื่อ-คะแนน'!AQ$4="P","0",IF('ชื่อ-คะแนน'!AQ$4="K","0","0")))+IF('ชื่อ-คะแนน'!AR$4="A",'ชื่อ-คะแนน'!AR43,IF('ชื่อ-คะแนน'!AR$4="P","0",IF('ชื่อ-คะแนน'!AR$4="K","0","0")))+IF('ชื่อ-คะแนน'!AS$4="A",'ชื่อ-คะแนน'!AS43,IF('ชื่อ-คะแนน'!AS$4="P","0",IF('ชื่อ-คะแนน'!AS$4="K","0","0"))))</f>
        <v/>
      </c>
      <c r="R45" s="1051" t="str">
        <f>IF('ชื่อ-คะแนน'!C43="","",IF('ชื่อ-คะแนน'!BA$4="K",'ชื่อ-คะแนน'!BA43,IF('ชื่อ-คะแนน'!BA$4="P","0",IF('ชื่อ-คะแนน'!BA$4="A","0","0")))+IF('ชื่อ-คะแนน'!BB$4="K",'ชื่อ-คะแนน'!BB43,IF('ชื่อ-คะแนน'!BB$4="P","0",IF('ชื่อ-คะแนน'!BB$4="A","0","0")))+IF('ชื่อ-คะแนน'!BC$4="K",'ชื่อ-คะแนน'!BC43,IF('ชื่อ-คะแนน'!BC$4="P","0",IF('ชื่อ-คะแนน'!BC$4="A","0","0")))+IF('ชื่อ-คะแนน'!BD$4="K",'ชื่อ-คะแนน'!BD43,IF('ชื่อ-คะแนน'!BD$4="P","0",IF('ชื่อ-คะแนน'!BD$4="A","0","0")))+IF('ชื่อ-คะแนน'!BE$4="K",'ชื่อ-คะแนน'!BE43,IF('ชื่อ-คะแนน'!BE$4="P","0",IF('ชื่อ-คะแนน'!BE$4="A","0","0")))+IF('ชื่อ-คะแนน'!BF$4="K",'ชื่อ-คะแนน'!BF43,IF('ชื่อ-คะแนน'!BF$4="P","0",IF('ชื่อ-คะแนน'!BF$4="A","0","0")))+IF('ชื่อ-คะแนน'!BG$4="K",'ชื่อ-คะแนน'!BG43,IF('ชื่อ-คะแนน'!BG$4="P","0",IF('ชื่อ-คะแนน'!BG$4="A","0","0")))+IF('ชื่อ-คะแนน'!BH$4="K",'ชื่อ-คะแนน'!BH43,IF('ชื่อ-คะแนน'!BH$4="P","0",IF('ชื่อ-คะแนน'!BH$4="A","0","0"))))</f>
        <v/>
      </c>
      <c r="S45" s="1052" t="str">
        <f>IF('ชื่อ-คะแนน'!C43="","",IF('ชื่อ-คะแนน'!BA$4="P",'ชื่อ-คะแนน'!BA43,IF('ชื่อ-คะแนน'!BA$4="K","0",IF('ชื่อ-คะแนน'!BA$4="A","0","0")))+IF('ชื่อ-คะแนน'!BB$4="P",'ชื่อ-คะแนน'!BB43,IF('ชื่อ-คะแนน'!BB$4="K","0",IF('ชื่อ-คะแนน'!BB$4="A","0","0")))+IF('ชื่อ-คะแนน'!BC$4="P",'ชื่อ-คะแนน'!BC43,IF('ชื่อ-คะแนน'!BC$4="K","0",IF('ชื่อ-คะแนน'!BC$4="A","0","0")))+IF('ชื่อ-คะแนน'!BD$4="P",'ชื่อ-คะแนน'!BD43,IF('ชื่อ-คะแนน'!BD$4="K","0",IF('ชื่อ-คะแนน'!BD$4="A","0","0")))+IF('ชื่อ-คะแนน'!BE$4="P",'ชื่อ-คะแนน'!BE43,IF('ชื่อ-คะแนน'!BE$4="K","0",IF('ชื่อ-คะแนน'!BE$4="A","0","0")))+IF('ชื่อ-คะแนน'!BF$4="P",'ชื่อ-คะแนน'!BF43,IF('ชื่อ-คะแนน'!BF$4="K","0",IF('ชื่อ-คะแนน'!BF$4="A","0","0")))+IF('ชื่อ-คะแนน'!BG$4="P",'ชื่อ-คะแนน'!BG43,IF('ชื่อ-คะแนน'!BG$4="K","0",IF('ชื่อ-คะแนน'!BG$4="A","0","0")))+IF('ชื่อ-คะแนน'!BH$4="P",'ชื่อ-คะแนน'!BH43,IF('ชื่อ-คะแนน'!BH$4="K","0",IF('ชื่อ-คะแนน'!BH$4="A","0","0"))))</f>
        <v/>
      </c>
      <c r="T45" s="1070" t="str">
        <f>IF('ชื่อ-คะแนน'!C43="","",IF('ชื่อ-คะแนน'!BA$4="A",'ชื่อ-คะแนน'!BA43,IF('ชื่อ-คะแนน'!BA$4="P","0",IF('ชื่อ-คะแนน'!BA$4="K","0","0")))+IF('ชื่อ-คะแนน'!BB$4="A",'ชื่อ-คะแนน'!BB43,IF('ชื่อ-คะแนน'!BB$4="P","0",IF('ชื่อ-คะแนน'!BB$4="K","0","0")))+IF('ชื่อ-คะแนน'!BC$4="A",'ชื่อ-คะแนน'!BC43,IF('ชื่อ-คะแนน'!BC$4="P","0",IF('ชื่อ-คะแนน'!BC$4="K","0","0")))+IF('ชื่อ-คะแนน'!BD$4="A",'ชื่อ-คะแนน'!BD43,IF('ชื่อ-คะแนน'!BD$4="P","0",IF('ชื่อ-คะแนน'!BD$4="K","0","0")))+IF('ชื่อ-คะแนน'!BE$4="A",'ชื่อ-คะแนน'!BE43,IF('ชื่อ-คะแนน'!BE$4="P","0",IF('ชื่อ-คะแนน'!BE$4="K","0","0")))+IF('ชื่อ-คะแนน'!BF$4="A",'ชื่อ-คะแนน'!BF43,IF('ชื่อ-คะแนน'!BF$4="P","0",IF('ชื่อ-คะแนน'!BF$4="K","0","0")))+IF('ชื่อ-คะแนน'!BG$4="A",'ชื่อ-คะแนน'!BG43,IF('ชื่อ-คะแนน'!BG$4="P","0",IF('ชื่อ-คะแนน'!BG$4="K","0","0")))+IF('ชื่อ-คะแนน'!BH$4="A",'ชื่อ-คะแนน'!BH43,IF('ชื่อ-คะแนน'!BH$4="P","0",IF('ชื่อ-คะแนน'!BH$4="K","0","0"))))</f>
        <v/>
      </c>
      <c r="U45" s="1053" t="str">
        <f>IF('ชื่อ-คะแนน'!C43="","",IF('ชื่อ-คะแนน'!BK$4="K",'ชื่อ-คะแนน'!BK43,IF('ชื่อ-คะแนน'!BK$4="P","0",IF('ชื่อ-คะแนน'!BK$4="A","0","0")))+IF('ชื่อ-คะแนน'!BL$4="K",'ชื่อ-คะแนน'!BL43,IF('ชื่อ-คะแนน'!BL$4="P","0",IF('ชื่อ-คะแนน'!BL$4="A","0","0")))+IF('ชื่อ-คะแนน'!BM$4="K",'ชื่อ-คะแนน'!BM43,IF('ชื่อ-คะแนน'!BM$4="P","0",IF('ชื่อ-คะแนน'!BM$4="A","0","0")))+IF('ชื่อ-คะแนน'!BN$4="K",'ชื่อ-คะแนน'!BN43,IF('ชื่อ-คะแนน'!BN$4="P","0",IF('ชื่อ-คะแนน'!BN$4="A","0","0")))+IF('ชื่อ-คะแนน'!BO$4="K",'ชื่อ-คะแนน'!BO43,IF('ชื่อ-คะแนน'!BO$4="P","0",IF('ชื่อ-คะแนน'!BO$4="A","0","0")))+IF('ชื่อ-คะแนน'!BP$4="K",'ชื่อ-คะแนน'!BP43,IF('ชื่อ-คะแนน'!BP$4="P","0",IF('ชื่อ-คะแนน'!BP$4="A","0","0"))))</f>
        <v/>
      </c>
      <c r="V45" s="1054" t="str">
        <f>IF('ชื่อ-คะแนน'!C43="","",IF('ชื่อ-คะแนน'!BK$4="P",'ชื่อ-คะแนน'!BK43,IF('ชื่อ-คะแนน'!BK$4="K","0",IF('ชื่อ-คะแนน'!BK$4="A","0","0")))+IF('ชื่อ-คะแนน'!BL$4="P",'ชื่อ-คะแนน'!BL43,IF('ชื่อ-คะแนน'!BL$4="K","0",IF('ชื่อ-คะแนน'!BL$4="A","0","0")))+IF('ชื่อ-คะแนน'!BM$4="P",'ชื่อ-คะแนน'!BM43,IF('ชื่อ-คะแนน'!BM$4="K","0",IF('ชื่อ-คะแนน'!BM$4="A","0","0")))+IF('ชื่อ-คะแนน'!BN$4="P",'ชื่อ-คะแนน'!BN43,IF('ชื่อ-คะแนน'!BN$4="K","0",IF('ชื่อ-คะแนน'!BN$4="A","0","0")))+IF('ชื่อ-คะแนน'!BO$4="P",'ชื่อ-คะแนน'!BO43,IF('ชื่อ-คะแนน'!BO$4="K","0",IF('ชื่อ-คะแนน'!BO$4="A","0","0")))+IF('ชื่อ-คะแนน'!BP$4="P",'ชื่อ-คะแนน'!BP43,IF('ชื่อ-คะแนน'!BP$4="K","0",IF('ชื่อ-คะแนน'!BP$4="A","0","0"))))</f>
        <v/>
      </c>
      <c r="W45" s="1055" t="str">
        <f>IF('ชื่อ-คะแนน'!C43="","",IF('ชื่อ-คะแนน'!BK$4="A",'ชื่อ-คะแนน'!BK43,IF('ชื่อ-คะแนน'!BK$4="P","0",IF('ชื่อ-คะแนน'!BK$4="K","0","0")))+IF('ชื่อ-คะแนน'!BL$4="A",'ชื่อ-คะแนน'!BL43,IF('ชื่อ-คะแนน'!BL$4="P","0",IF('ชื่อ-คะแนน'!BL$4="K","0","0")))+IF('ชื่อ-คะแนน'!BM$4="A",'ชื่อ-คะแนน'!BM43,IF('ชื่อ-คะแนน'!BM$4="P","0",IF('ชื่อ-คะแนน'!BM$4="K","0","0")))+IF('ชื่อ-คะแนน'!BN$4="A",'ชื่อ-คะแนน'!BN43,IF('ชื่อ-คะแนน'!BN$4="P","0",IF('ชื่อ-คะแนน'!BN$4="K","0","0")))+IF('ชื่อ-คะแนน'!BO$4="A",'ชื่อ-คะแนน'!BO43,IF('ชื่อ-คะแนน'!BO$4="P","0",IF('ชื่อ-คะแนน'!BO$4="K","0","0")))+IF('ชื่อ-คะแนน'!BP$4="A",'ชื่อ-คะแนน'!BP43,IF('ชื่อ-คะแนน'!BP$4="P","0",IF('ชื่อ-คะแนน'!BP$4="K","0","0"))))</f>
        <v/>
      </c>
      <c r="X45" s="1051" t="str">
        <f>IF('ชื่อ-คะแนน'!C43="","",IF('ชื่อ-คะแนน'!BU$4="K",'ชื่อ-คะแนน'!BU43,IF('ชื่อ-คะแนน'!BU$4="P","0",IF('ชื่อ-คะแนน'!BU$4="A","0","0")))+IF('ชื่อ-คะแนน'!BV$4="K",'ชื่อ-คะแนน'!BV43,IF('ชื่อ-คะแนน'!BV$4="P","0",IF('ชื่อ-คะแนน'!BV$4="A","0","0")))+IF('ชื่อ-คะแนน'!BW$4="K",'ชื่อ-คะแนน'!BW43,IF('ชื่อ-คะแนน'!BW$4="P","0",IF('ชื่อ-คะแนน'!BW$4="A","0","0")))+IF('ชื่อ-คะแนน'!BX$4="K",'ชื่อ-คะแนน'!BX43,IF('ชื่อ-คะแนน'!BX$4="P","0",IF('ชื่อ-คะแนน'!BX$4="A","0","0")))+IF('ชื่อ-คะแนน'!BY$4="K",'ชื่อ-คะแนน'!BY43,IF('ชื่อ-คะแนน'!BY$4="P","0",IF('ชื่อ-คะแนน'!BY$4="A","0","0")))+IF('ชื่อ-คะแนน'!BZ$4="K",'ชื่อ-คะแนน'!BZ43,IF('ชื่อ-คะแนน'!BZ$4="P","0",IF('ชื่อ-คะแนน'!BZ$4="A","0","0")))+IF('ชื่อ-คะแนน'!CA$4="K",'ชื่อ-คะแนน'!CA43,IF('ชื่อ-คะแนน'!CA$4="P","0",IF('ชื่อ-คะแนน'!CA$4="A","0","0")))+IF('ชื่อ-คะแนน'!CB$4="K",'ชื่อ-คะแนน'!CB43,IF('ชื่อ-คะแนน'!CB$4="P","0",IF('ชื่อ-คะแนน'!CB$4="A","0","0"))))</f>
        <v/>
      </c>
      <c r="Y45" s="1052" t="str">
        <f>IF('ชื่อ-คะแนน'!C43="","",IF('ชื่อ-คะแนน'!BU$4="P",'ชื่อ-คะแนน'!BU43,IF('ชื่อ-คะแนน'!BU$4="K","0",IF('ชื่อ-คะแนน'!BU$4="A","0","0")))+IF('ชื่อ-คะแนน'!BV$4="P",'ชื่อ-คะแนน'!BV43,IF('ชื่อ-คะแนน'!BV$4="K","0",IF('ชื่อ-คะแนน'!BV$4="A","0","0")))+IF('ชื่อ-คะแนน'!BW$4="P",'ชื่อ-คะแนน'!BW43,IF('ชื่อ-คะแนน'!BW$4="K","0",IF('ชื่อ-คะแนน'!BW$4="A","0","0")))+IF('ชื่อ-คะแนน'!BX$4="P",'ชื่อ-คะแนน'!BX43,IF('ชื่อ-คะแนน'!BX$4="K","0",IF('ชื่อ-คะแนน'!BX$4="A","0","0")))+IF('ชื่อ-คะแนน'!BY$4="P",'ชื่อ-คะแนน'!BY43,IF('ชื่อ-คะแนน'!BY$4="K","0",IF('ชื่อ-คะแนน'!BY$4="A","0","0")))+IF('ชื่อ-คะแนน'!BZ$4="P",'ชื่อ-คะแนน'!BZ43,IF('ชื่อ-คะแนน'!BZ$4="K","0",IF('ชื่อ-คะแนน'!BZ$4="A","0","0")))+IF('ชื่อ-คะแนน'!CA$4="P",'ชื่อ-คะแนน'!CA43,IF('ชื่อ-คะแนน'!CA$4="K","0",IF('ชื่อ-คะแนน'!CA$4="A","0","0")))+IF('ชื่อ-คะแนน'!CB$4="P",'ชื่อ-คะแนน'!CB43,IF('ชื่อ-คะแนน'!CB$4="K","0",IF('ชื่อ-คะแนน'!CB$4="A","0","0"))))</f>
        <v/>
      </c>
      <c r="Z45" s="1070" t="str">
        <f>IF('ชื่อ-คะแนน'!C43="","",IF('ชื่อ-คะแนน'!BU$4="A",'ชื่อ-คะแนน'!BU43,IF('ชื่อ-คะแนน'!BU$4="P","0",IF('ชื่อ-คะแนน'!BU$4="K","0","0")))+IF('ชื่อ-คะแนน'!BV$4="A",'ชื่อ-คะแนน'!BV43,IF('ชื่อ-คะแนน'!BV$4="P","0",IF('ชื่อ-คะแนน'!BV$4="K","0","0")))+IF('ชื่อ-คะแนน'!BW$4="A",'ชื่อ-คะแนน'!BW43,IF('ชื่อ-คะแนน'!BW$4="P","0",IF('ชื่อ-คะแนน'!BW$4="K","0","0")))+IF('ชื่อ-คะแนน'!BX$4="A",'ชื่อ-คะแนน'!BX43,IF('ชื่อ-คะแนน'!BX$4="P","0",IF('ชื่อ-คะแนน'!BX$4="K","0","0")))+IF('ชื่อ-คะแนน'!BY$4="A",'ชื่อ-คะแนน'!BY43,IF('ชื่อ-คะแนน'!BY$4="P","0",IF('ชื่อ-คะแนน'!BY$4="K","0","0")))+IF('ชื่อ-คะแนน'!BZ$4="A",'ชื่อ-คะแนน'!BZ43,IF('ชื่อ-คะแนน'!BZ$4="P","0",IF('ชื่อ-คะแนน'!BZ$4="K","0","0")))+IF('ชื่อ-คะแนน'!CA$4="A",'ชื่อ-คะแนน'!CA43,IF('ชื่อ-คะแนน'!CA$4="P","0",IF('ชื่อ-คะแนน'!CA$4="K","0","0")))+IF('ชื่อ-คะแนน'!CB$4="A",'ชื่อ-คะแนน'!CB43,IF('ชื่อ-คะแนน'!CB$4="P","0",IF('ชื่อ-คะแนน'!CB$4="K","0","0"))))</f>
        <v/>
      </c>
      <c r="AA45" s="1053">
        <f>IF('ชื่อ-คะแนน'!CF$4="K",'ชื่อ-คะแนน'!CF43,IF('ชื่อ-คะแนน'!CF$4="P","0",IF('ชื่อ-คะแนน'!CF$4="A","0","0")))+IF('ชื่อ-คะแนน'!CG$4="K",'ชื่อ-คะแนน'!CG43,IF('ชื่อ-คะแนน'!CG$4="P","0",IF('ชื่อ-คะแนน'!CG$4="A","0","0")))+IF('ชื่อ-คะแนน'!CH$4="K",'ชื่อ-คะแนน'!CH43,IF('ชื่อ-คะแนน'!CH$4="P","0",IF('ชื่อ-คะแนน'!CH$4="A","0","0")))</f>
        <v>0</v>
      </c>
      <c r="AB45" s="1054">
        <f>IF('ชื่อ-คะแนน'!CF$4="P",'ชื่อ-คะแนน'!CF43,IF('ชื่อ-คะแนน'!CF$4="K","0",IF('ชื่อ-คะแนน'!CF$4="A","0","0")))+IF('ชื่อ-คะแนน'!CG$4="P",'ชื่อ-คะแนน'!CG43,IF('ชื่อ-คะแนน'!CG$4="K","0",IF('ชื่อ-คะแนน'!CG$4="A","0","0")))+IF('ชื่อ-คะแนน'!CH$4="P",'ชื่อ-คะแนน'!CH43,IF('ชื่อ-คะแนน'!CH$4="K","0",IF('ชื่อ-คะแนน'!CH$4="A","0","0")))</f>
        <v>0</v>
      </c>
      <c r="AC45" s="1055">
        <f>IF('ชื่อ-คะแนน'!CF$4="A",'ชื่อ-คะแนน'!CF43,IF('ชื่อ-คะแนน'!CF$4="P","0",IF('ชื่อ-คะแนน'!CF$4="K","0","0")))+IF('ชื่อ-คะแนน'!CG$4="A",'ชื่อ-คะแนน'!CG43,IF('ชื่อ-คะแนน'!CG$4="P","0",IF('ชื่อ-คะแนน'!CG$4="K","0","0")))+IF('ชื่อ-คะแนน'!CH$4="A",'ชื่อ-คะแนน'!CH43,IF('ชื่อ-คะแนน'!CH$4="P","0",IF('ชื่อ-คะแนน'!CH$4="K","0","0")))</f>
        <v>0</v>
      </c>
      <c r="AD45" s="1071" t="str">
        <f>IF('ชื่อ-คะแนน'!C43="","",IF(E45="พัก","--",IF(E45="ออก","--",IF(E45="ย้าย","--",(F45+I45+L45+O45+R45+U45+X45+AA45)/2))))</f>
        <v/>
      </c>
      <c r="AE45" s="1056" t="str">
        <f>IF('ชื่อ-คะแนน'!C43="","",IF(E45="พัก","--",IF(E45="ออก","--",IF(E45="ย้าย","--",(G45+J45+M45+P45+S45+V45+Y45+AB45)/2))))</f>
        <v/>
      </c>
      <c r="AF45" s="1057" t="str">
        <f>IF('ชื่อ-คะแนน'!C43="","",IF(E45="พัก","--",IF(E45="ออก","--",IF(E45="ย้าย","--",(H45+K45+N45+Q45+T45+W45+Z45+AC45)/2))))</f>
        <v/>
      </c>
      <c r="AG45" s="305"/>
    </row>
    <row r="46" spans="1:33" s="5" customFormat="1" ht="18" customHeight="1" x14ac:dyDescent="0.5">
      <c r="A46" s="281"/>
      <c r="B46" s="246" t="str">
        <f>'ชื่อ-คะแนน'!A44</f>
        <v/>
      </c>
      <c r="C46" s="429">
        <f>'ชื่อ-คะแนน'!B44</f>
        <v>0</v>
      </c>
      <c r="D46" s="336" t="str">
        <f>'ชื่อ-คะแนน'!DB44</f>
        <v/>
      </c>
      <c r="E46" s="430" t="str">
        <f>'ชื่อ-คะแนน'!D44</f>
        <v/>
      </c>
      <c r="F46" s="431" t="str">
        <f>IF('ชื่อ-คะแนน'!C44="","",IF('ชื่อ-คะแนน'!H$4="K",'ชื่อ-คะแนน'!H44,IF('ชื่อ-คะแนน'!H$4="P","0",IF('ชื่อ-คะแนน'!H$4="A","0","0")))+IF('ชื่อ-คะแนน'!I$4="K",'ชื่อ-คะแนน'!I44,IF('ชื่อ-คะแนน'!I$4="P","0",IF('ชื่อ-คะแนน'!I$4="A","0","0")))+IF('ชื่อ-คะแนน'!J$4="K",'ชื่อ-คะแนน'!J44,IF('ชื่อ-คะแนน'!J$4="P","0",IF('ชื่อ-คะแนน'!J$4="A","0","0")))+IF('ชื่อ-คะแนน'!K$4="K",'ชื่อ-คะแนน'!K44,IF('ชื่อ-คะแนน'!K$4="P","0",IF('ชื่อ-คะแนน'!K$4="A","0","0")))+IF('ชื่อ-คะแนน'!L$4="K",'ชื่อ-คะแนน'!L44,IF('ชื่อ-คะแนน'!L$4="P","0",IF('ชื่อ-คะแนน'!L$4="A","0","0")))+IF('ชื่อ-คะแนน'!M$4="K",'ชื่อ-คะแนน'!M44,IF('ชื่อ-คะแนน'!M$4="P","0",IF('ชื่อ-คะแนน'!M$4="A","0","0")))+IF('ชื่อ-คะแนน'!N$4="K",'ชื่อ-คะแนน'!N44,IF('ชื่อ-คะแนน'!N$4="P","0",IF('ชื่อ-คะแนน'!N$4="A","0","0")))+IF('ชื่อ-คะแนน'!O$4="K",'ชื่อ-คะแนน'!O44,IF('ชื่อ-คะแนน'!O$4="P","0",IF('ชื่อ-คะแนน'!O$4="A","0","0")))+IF('ชื่อ-คะแนน'!P$4="K",'ชื่อ-คะแนน'!P44,IF('ชื่อ-คะแนน'!P$4="P","0",IF('ชื่อ-คะแนน'!P$4="A","0","0"))))</f>
        <v/>
      </c>
      <c r="G46" s="432" t="str">
        <f>IF('ชื่อ-คะแนน'!C44="","",IF('ชื่อ-คะแนน'!H$4="P",'ชื่อ-คะแนน'!H44,IF('ชื่อ-คะแนน'!H$4="K","0",IF('ชื่อ-คะแนน'!H$4="A","0","0")))+IF('ชื่อ-คะแนน'!I$4="P",'ชื่อ-คะแนน'!I44,IF('ชื่อ-คะแนน'!I$4="K","0",IF('ชื่อ-คะแนน'!I$4="A","0","0")))+IF('ชื่อ-คะแนน'!J$4="P",'ชื่อ-คะแนน'!J44,IF('ชื่อ-คะแนน'!J$4="K","0",IF('ชื่อ-คะแนน'!J$4="A","0","0")))+IF('ชื่อ-คะแนน'!K$4="P",'ชื่อ-คะแนน'!K44,IF('ชื่อ-คะแนน'!K$4="K","0",IF('ชื่อ-คะแนน'!K$4="A","0","0")))+IF('ชื่อ-คะแนน'!L$4="P",'ชื่อ-คะแนน'!L44,IF('ชื่อ-คะแนน'!L$4="K","0",IF('ชื่อ-คะแนน'!L$4="A","0","0")))+IF('ชื่อ-คะแนน'!M$4="P",'ชื่อ-คะแนน'!M44,IF('ชื่อ-คะแนน'!M$4="K","0",IF('ชื่อ-คะแนน'!M$4="A","0","0")))+IF('ชื่อ-คะแนน'!N$4="P",'ชื่อ-คะแนน'!N44,IF('ชื่อ-คะแนน'!N$4="K","0",IF('ชื่อ-คะแนน'!N$4="A","0","0")))+IF('ชื่อ-คะแนน'!O$4="P",'ชื่อ-คะแนน'!O44,IF('ชื่อ-คะแนน'!O$4="K","0",IF('ชื่อ-คะแนน'!O$4="A","0","0")))+IF('ชื่อ-คะแนน'!P$4="P",'ชื่อ-คะแนน'!P44,IF('ชื่อ-คะแนน'!P$4="K","0",IF('ชื่อ-คะแนน'!P$4="A","0","0"))))</f>
        <v/>
      </c>
      <c r="H46" s="433" t="str">
        <f>IF('ชื่อ-คะแนน'!C44="","",IF('ชื่อ-คะแนน'!H$4="A",'ชื่อ-คะแนน'!H44,IF('ชื่อ-คะแนน'!H$4="P","0",IF('ชื่อ-คะแนน'!H$4="K","0","0")))+IF('ชื่อ-คะแนน'!I$4="A",'ชื่อ-คะแนน'!I44,IF('ชื่อ-คะแนน'!I$4="P","0",IF('ชื่อ-คะแนน'!I$4="K","0","0")))+IF('ชื่อ-คะแนน'!J$4="A",'ชื่อ-คะแนน'!J44,IF('ชื่อ-คะแนน'!J$4="P","0",IF('ชื่อ-คะแนน'!J$4="K","0","0")))+IF('ชื่อ-คะแนน'!K$4="A",'ชื่อ-คะแนน'!K44,IF('ชื่อ-คะแนน'!K$4="P","0",IF('ชื่อ-คะแนน'!K$4="K","0","0")))+IF('ชื่อ-คะแนน'!L$4="A",'ชื่อ-คะแนน'!L44,IF('ชื่อ-คะแนน'!L$4="P","0",IF('ชื่อ-คะแนน'!L$4="K","0","0")))+IF('ชื่อ-คะแนน'!M$4="A",'ชื่อ-คะแนน'!M44,IF('ชื่อ-คะแนน'!M$4="P","0",IF('ชื่อ-คะแนน'!M$4="K","0","0")))+IF('ชื่อ-คะแนน'!N$4="A",'ชื่อ-คะแนน'!N44,IF('ชื่อ-คะแนน'!N$4="P","0",IF('ชื่อ-คะแนน'!N$4="K","0","0")))+IF('ชื่อ-คะแนน'!O$4="A",'ชื่อ-คะแนน'!O44,IF('ชื่อ-คะแนน'!O$4="P","0",IF('ชื่อ-คะแนน'!O$4="K","0","0")))+IF('ชื่อ-คะแนน'!P$4="A",'ชื่อ-คะแนน'!P44,IF('ชื่อ-คะแนน'!P$4="P","0",IF('ชื่อ-คะแนน'!P$4="K","0","0"))))</f>
        <v/>
      </c>
      <c r="I46" s="434" t="str">
        <f>IF('ชื่อ-คะแนน'!C44="","",IF('ชื่อ-คะแนน'!S$4="K",'ชื่อ-คะแนน'!S44,IF('ชื่อ-คะแนน'!S$4="P","0",IF('ชื่อ-คะแนน'!S$4="A","0","0")))+IF('ชื่อ-คะแนน'!T$4="K",'ชื่อ-คะแนน'!T44,IF('ชื่อ-คะแนน'!T$4="P","0",IF('ชื่อ-คะแนน'!T$4="A","0","0")))+IF('ชื่อ-คะแนน'!U$4="K",'ชื่อ-คะแนน'!U44,IF('ชื่อ-คะแนน'!U$4="P","0",IF('ชื่อ-คะแนน'!U$4="A","0","0")))+IF('ชื่อ-คะแนน'!V$4="K",'ชื่อ-คะแนน'!V44,IF('ชื่อ-คะแนน'!V$4="P","0",IF('ชื่อ-คะแนน'!V$4="A","0","0")))+IF('ชื่อ-คะแนน'!W$4="K",'ชื่อ-คะแนน'!W44,IF('ชื่อ-คะแนน'!W$4="P","0",IF('ชื่อ-คะแนน'!W$4="A","0","0")))+IF('ชื่อ-คะแนน'!X$4="K",'ชื่อ-คะแนน'!X44,IF('ชื่อ-คะแนน'!X$4="P","0",IF('ชื่อ-คะแนน'!X$4="A","0","0"))))</f>
        <v/>
      </c>
      <c r="J46" s="435" t="str">
        <f>IF('ชื่อ-คะแนน'!C44="","",IF('ชื่อ-คะแนน'!S$4="P",'ชื่อ-คะแนน'!S44,IF('ชื่อ-คะแนน'!S$4="K","0",IF('ชื่อ-คะแนน'!S$4="A","0","0")))+IF('ชื่อ-คะแนน'!T$4="P",'ชื่อ-คะแนน'!T44,IF('ชื่อ-คะแนน'!T$4="K","0",IF('ชื่อ-คะแนน'!T$4="A","0","0")))+IF('ชื่อ-คะแนน'!U$4="P",'ชื่อ-คะแนน'!U44,IF('ชื่อ-คะแนน'!U$4="K","0",IF('ชื่อ-คะแนน'!U$4="A","0","0")))+IF('ชื่อ-คะแนน'!V$4="P",'ชื่อ-คะแนน'!V44,IF('ชื่อ-คะแนน'!V$4="K","0",IF('ชื่อ-คะแนน'!V$4="A","0","0")))+IF('ชื่อ-คะแนน'!W$4="P",'ชื่อ-คะแนน'!W44,IF('ชื่อ-คะแนน'!W$4="K","0",IF('ชื่อ-คะแนน'!W$4="A","0","0")))+IF('ชื่อ-คะแนน'!X$4="P",'ชื่อ-คะแนน'!X44,IF('ชื่อ-คะแนน'!X$4="K","0",IF('ชื่อ-คะแนน'!X$4="A","0","0"))))</f>
        <v/>
      </c>
      <c r="K46" s="436" t="str">
        <f>IF('ชื่อ-คะแนน'!C44="","",IF('ชื่อ-คะแนน'!S$4="A",'ชื่อ-คะแนน'!S44,IF('ชื่อ-คะแนน'!S$4="P","0",IF('ชื่อ-คะแนน'!S$4="K","0","0")))+IF('ชื่อ-คะแนน'!T$4="A",'ชื่อ-คะแนน'!T44,IF('ชื่อ-คะแนน'!T$4="P","0",IF('ชื่อ-คะแนน'!T$4="K","0","0")))+IF('ชื่อ-คะแนน'!U$4="A",'ชื่อ-คะแนน'!U44,IF('ชื่อ-คะแนน'!U$4="P","0",IF('ชื่อ-คะแนน'!U$4="K","0","0")))+IF('ชื่อ-คะแนน'!V$4="A",'ชื่อ-คะแนน'!V44,IF('ชื่อ-คะแนน'!V$4="P","0",IF('ชื่อ-คะแนน'!V$4="K","0","0")))+IF('ชื่อ-คะแนน'!W$4="A",'ชื่อ-คะแนน'!W44,IF('ชื่อ-คะแนน'!W$4="P","0",IF('ชื่อ-คะแนน'!W$4="K","0","0")))+IF('ชื่อ-คะแนน'!X$4="A",'ชื่อ-คะแนน'!X44,IF('ชื่อ-คะแนน'!X$4="P","0",IF('ชื่อ-คะแนน'!X$4="K","0","0"))))</f>
        <v/>
      </c>
      <c r="L46" s="431" t="str">
        <f>IF('ชื่อ-คะแนน'!C44="","",IF('ชื่อ-คะแนน'!AC$4="K",'ชื่อ-คะแนน'!AC44,IF('ชื่อ-คะแนน'!AC$4="P","0",IF('ชื่อ-คะแนน'!AC$4="A","0","0")))+IF('ชื่อ-คะแนน'!AD$4="K",'ชื่อ-คะแนน'!AD44,IF('ชื่อ-คะแนน'!AD$4="P","0",IF('ชื่อ-คะแนน'!AD$4="A","0","0")))+IF('ชื่อ-คะแนน'!AE$4="K",'ชื่อ-คะแนน'!AE44,IF('ชื่อ-คะแนน'!AE$4="P","0",IF('ชื่อ-คะแนน'!AE$4="A","0","0")))+IF('ชื่อ-คะแนน'!AF$4="K",'ชื่อ-คะแนน'!AF44,IF('ชื่อ-คะแนน'!AF$4="P","0",IF('ชื่อ-คะแนน'!AF$4="A","0","0")))+IF('ชื่อ-คะแนน'!AG$4="K",'ชื่อ-คะแนน'!AG44,IF('ชื่อ-คะแนน'!AG$4="P","0",IF('ชื่อ-คะแนน'!AG$4="A","0","0")))+IF('ชื่อ-คะแนน'!AH$4="K",'ชื่อ-คะแนน'!AH44,IF('ชื่อ-คะแนน'!AH$4="P","0",IF('ชื่อ-คะแนน'!AH$4="A","0","0")))+IF('ชื่อ-คะแนน'!AI$4="K",'ชื่อ-คะแนน'!AI44,IF('ชื่อ-คะแนน'!AI$4="P","0",IF('ชื่อ-คะแนน'!AI$4="A","0","0")))+IF('ชื่อ-คะแนน'!AJ$4="K",'ชื่อ-คะแนน'!AJ44,IF('ชื่อ-คะแนน'!AJ$4="P","0",IF('ชื่อ-คะแนน'!AJ$4="A","0","0")))+IF('ชื่อ-คะแนน'!AK$4="K",'ชื่อ-คะแนน'!AK44,IF('ชื่อ-คะแนน'!AK$4="P","0",IF('ชื่อ-คะแนน'!AK$4="A","0","0"))))</f>
        <v/>
      </c>
      <c r="M46" s="432" t="str">
        <f>IF('ชื่อ-คะแนน'!C44="","",IF('ชื่อ-คะแนน'!AC$4="P",'ชื่อ-คะแนน'!AC44,IF('ชื่อ-คะแนน'!AC$4="K","0",IF('ชื่อ-คะแนน'!AC$4="A","0","0")))+IF('ชื่อ-คะแนน'!AD$4="P",'ชื่อ-คะแนน'!AD44,IF('ชื่อ-คะแนน'!AD$4="K","0",IF('ชื่อ-คะแนน'!AD$4="A","0","0")))+IF('ชื่อ-คะแนน'!AE$4="P",'ชื่อ-คะแนน'!AE44,IF('ชื่อ-คะแนน'!AE$4="K","0",IF('ชื่อ-คะแนน'!AE$4="A","0","0")))+IF('ชื่อ-คะแนน'!AF$4="P",'ชื่อ-คะแนน'!AF44,IF('ชื่อ-คะแนน'!AF$4="K","0",IF('ชื่อ-คะแนน'!AF$4="A","0","0")))+IF('ชื่อ-คะแนน'!AG$4="P",'ชื่อ-คะแนน'!AG44,IF('ชื่อ-คะแนน'!AG$4="K","0",IF('ชื่อ-คะแนน'!AG$4="A","0","0")))+IF('ชื่อ-คะแนน'!AH$4="P",'ชื่อ-คะแนน'!AH44,IF('ชื่อ-คะแนน'!AH$4="K","0",IF('ชื่อ-คะแนน'!AH$4="A","0","0")))+IF('ชื่อ-คะแนน'!AI$4="P",'ชื่อ-คะแนน'!AI44,IF('ชื่อ-คะแนน'!AI$4="K","0",IF('ชื่อ-คะแนน'!AI$4="A","0","0")))+IF('ชื่อ-คะแนน'!AJ$4="P",'ชื่อ-คะแนน'!AJ44,IF('ชื่อ-คะแนน'!AJ$4="K","0",IF('ชื่อ-คะแนน'!AJ$4="A","0","0")))+IF('ชื่อ-คะแนน'!AK$4="P",'ชื่อ-คะแนน'!AK44,IF('ชื่อ-คะแนน'!AK$4="K","0",IF('ชื่อ-คะแนน'!AK$4="A","0","0"))))</f>
        <v/>
      </c>
      <c r="N46" s="433" t="str">
        <f>IF('ชื่อ-คะแนน'!C44="","",IF('ชื่อ-คะแนน'!AC$4="A",'ชื่อ-คะแนน'!AC44,IF('ชื่อ-คะแนน'!AC$4="P","0",IF('ชื่อ-คะแนน'!AC$4="K","0","0")))+IF('ชื่อ-คะแนน'!AD$4="A",'ชื่อ-คะแนน'!AD44,IF('ชื่อ-คะแนน'!AD$4="P","0",IF('ชื่อ-คะแนน'!AD$4="K","0","0")))+IF('ชื่อ-คะแนน'!AE$4="A",'ชื่อ-คะแนน'!AE44,IF('ชื่อ-คะแนน'!AE$4="P","0",IF('ชื่อ-คะแนน'!AE$4="K","0","0")))+IF('ชื่อ-คะแนน'!AF$4="A",'ชื่อ-คะแนน'!AF44,IF('ชื่อ-คะแนน'!AF$4="P","0",IF('ชื่อ-คะแนน'!AF$4="K","0","0")))+IF('ชื่อ-คะแนน'!AG$4="A",'ชื่อ-คะแนน'!AG44,IF('ชื่อ-คะแนน'!AG$4="P","0",IF('ชื่อ-คะแนน'!AG$4="K","0","0")))+IF('ชื่อ-คะแนน'!AH$4="A",'ชื่อ-คะแนน'!AH44,IF('ชื่อ-คะแนน'!AH$4="P","0",IF('ชื่อ-คะแนน'!AH$4="K","0","0")))+IF('ชื่อ-คะแนน'!AI$4="A",'ชื่อ-คะแนน'!AI44,IF('ชื่อ-คะแนน'!AI$4="P","0",IF('ชื่อ-คะแนน'!AI$4="K","0","0")))+IF('ชื่อ-คะแนน'!AJ$4="A",'ชื่อ-คะแนน'!AJ44,IF('ชื่อ-คะแนน'!AJ$4="P","0",IF('ชื่อ-คะแนน'!AJ$4="K","0","0")))+IF('ชื่อ-คะแนน'!AK$4="A",'ชื่อ-คะแนน'!AK44,IF('ชื่อ-คะแนน'!AK$4="P","0",IF('ชื่อ-คะแนน'!AK$4="K","0","0"))))</f>
        <v/>
      </c>
      <c r="O46" s="434" t="str">
        <f>IF('ชื่อ-คะแนน'!C44="","",IF('ชื่อ-คะแนน'!AN$4="K",'ชื่อ-คะแนน'!AN44,IF('ชื่อ-คะแนน'!AN$4="P","0",IF('ชื่อ-คะแนน'!AN$4="A","0","0")))+IF('ชื่อ-คะแนน'!AO$4="K",'ชื่อ-คะแนน'!AO44,IF('ชื่อ-คะแนน'!AO$4="P","0",IF('ชื่อ-คะแนน'!AO$4="A","0","0")))+IF('ชื่อ-คะแนน'!AP$4="K",'ชื่อ-คะแนน'!AP44,IF('ชื่อ-คะแนน'!AP$4="P","0",IF('ชื่อ-คะแนน'!AP$4="A","0","0")))+IF('ชื่อ-คะแนน'!AQ$4="K",'ชื่อ-คะแนน'!AQ44,IF('ชื่อ-คะแนน'!AQ$4="P","0",IF('ชื่อ-คะแนน'!AQ$4="A","0","0")))+IF('ชื่อ-คะแนน'!AR$4="K",'ชื่อ-คะแนน'!AR44,IF('ชื่อ-คะแนน'!AR$4="P","0",IF('ชื่อ-คะแนน'!AR$4="A","0","0")))+IF('ชื่อ-คะแนน'!AS$4="K",'ชื่อ-คะแนน'!AS44,IF('ชื่อ-คะแนน'!AS$4="P","0",IF('ชื่อ-คะแนน'!AS$4="A","0","0"))))</f>
        <v/>
      </c>
      <c r="P46" s="435" t="str">
        <f>IF('ชื่อ-คะแนน'!C44="","",IF('ชื่อ-คะแนน'!AN$4="P",'ชื่อ-คะแนน'!AN44,IF('ชื่อ-คะแนน'!AN$4="K","0",IF('ชื่อ-คะแนน'!AN$4="A","0","0")))+IF('ชื่อ-คะแนน'!AO$4="P",'ชื่อ-คะแนน'!AO44,IF('ชื่อ-คะแนน'!AO$4="K","0",IF('ชื่อ-คะแนน'!AO$4="A","0","0")))+IF('ชื่อ-คะแนน'!AP$4="P",'ชื่อ-คะแนน'!AP44,IF('ชื่อ-คะแนน'!AP$4="K","0",IF('ชื่อ-คะแนน'!AP$4="A","0","0")))+IF('ชื่อ-คะแนน'!AQ$4="P",'ชื่อ-คะแนน'!AQ44,IF('ชื่อ-คะแนน'!AQ$4="K","0",IF('ชื่อ-คะแนน'!AQ$4="A","0","0")))+IF('ชื่อ-คะแนน'!AR$4="P",'ชื่อ-คะแนน'!AR44,IF('ชื่อ-คะแนน'!AR$4="K","0",IF('ชื่อ-คะแนน'!AR$4="A","0","0")))+IF('ชื่อ-คะแนน'!AS$4="P",'ชื่อ-คะแนน'!AS44,IF('ชื่อ-คะแนน'!AS$4="K","0",IF('ชื่อ-คะแนน'!AS$4="A","0","0"))))</f>
        <v/>
      </c>
      <c r="Q46" s="436" t="str">
        <f>IF('ชื่อ-คะแนน'!C44="","",IF('ชื่อ-คะแนน'!AN$4="A",'ชื่อ-คะแนน'!AN44,IF('ชื่อ-คะแนน'!AN$4="P","0",IF('ชื่อ-คะแนน'!AN$4="K","0","0")))+IF('ชื่อ-คะแนน'!AO$4="A",'ชื่อ-คะแนน'!AO44,IF('ชื่อ-คะแนน'!AO$4="P","0",IF('ชื่อ-คะแนน'!AO$4="K","0","0")))+IF('ชื่อ-คะแนน'!AP$4="A",'ชื่อ-คะแนน'!AP44,IF('ชื่อ-คะแนน'!AP$4="P","0",IF('ชื่อ-คะแนน'!AP$4="K","0","0")))+IF('ชื่อ-คะแนน'!AQ$4="A",'ชื่อ-คะแนน'!AQ44,IF('ชื่อ-คะแนน'!AQ$4="P","0",IF('ชื่อ-คะแนน'!AQ$4="K","0","0")))+IF('ชื่อ-คะแนน'!AR$4="A",'ชื่อ-คะแนน'!AR44,IF('ชื่อ-คะแนน'!AR$4="P","0",IF('ชื่อ-คะแนน'!AR$4="K","0","0")))+IF('ชื่อ-คะแนน'!AS$4="A",'ชื่อ-คะแนน'!AS44,IF('ชื่อ-คะแนน'!AS$4="P","0",IF('ชื่อ-คะแนน'!AS$4="K","0","0"))))</f>
        <v/>
      </c>
      <c r="R46" s="1051" t="str">
        <f>IF('ชื่อ-คะแนน'!C44="","",IF('ชื่อ-คะแนน'!BA$4="K",'ชื่อ-คะแนน'!BA44,IF('ชื่อ-คะแนน'!BA$4="P","0",IF('ชื่อ-คะแนน'!BA$4="A","0","0")))+IF('ชื่อ-คะแนน'!BB$4="K",'ชื่อ-คะแนน'!BB44,IF('ชื่อ-คะแนน'!BB$4="P","0",IF('ชื่อ-คะแนน'!BB$4="A","0","0")))+IF('ชื่อ-คะแนน'!BC$4="K",'ชื่อ-คะแนน'!BC44,IF('ชื่อ-คะแนน'!BC$4="P","0",IF('ชื่อ-คะแนน'!BC$4="A","0","0")))+IF('ชื่อ-คะแนน'!BD$4="K",'ชื่อ-คะแนน'!BD44,IF('ชื่อ-คะแนน'!BD$4="P","0",IF('ชื่อ-คะแนน'!BD$4="A","0","0")))+IF('ชื่อ-คะแนน'!BE$4="K",'ชื่อ-คะแนน'!BE44,IF('ชื่อ-คะแนน'!BE$4="P","0",IF('ชื่อ-คะแนน'!BE$4="A","0","0")))+IF('ชื่อ-คะแนน'!BF$4="K",'ชื่อ-คะแนน'!BF44,IF('ชื่อ-คะแนน'!BF$4="P","0",IF('ชื่อ-คะแนน'!BF$4="A","0","0")))+IF('ชื่อ-คะแนน'!BG$4="K",'ชื่อ-คะแนน'!BG44,IF('ชื่อ-คะแนน'!BG$4="P","0",IF('ชื่อ-คะแนน'!BG$4="A","0","0")))+IF('ชื่อ-คะแนน'!BH$4="K",'ชื่อ-คะแนน'!BH44,IF('ชื่อ-คะแนน'!BH$4="P","0",IF('ชื่อ-คะแนน'!BH$4="A","0","0"))))</f>
        <v/>
      </c>
      <c r="S46" s="1052" t="str">
        <f>IF('ชื่อ-คะแนน'!C44="","",IF('ชื่อ-คะแนน'!BA$4="P",'ชื่อ-คะแนน'!BA44,IF('ชื่อ-คะแนน'!BA$4="K","0",IF('ชื่อ-คะแนน'!BA$4="A","0","0")))+IF('ชื่อ-คะแนน'!BB$4="P",'ชื่อ-คะแนน'!BB44,IF('ชื่อ-คะแนน'!BB$4="K","0",IF('ชื่อ-คะแนน'!BB$4="A","0","0")))+IF('ชื่อ-คะแนน'!BC$4="P",'ชื่อ-คะแนน'!BC44,IF('ชื่อ-คะแนน'!BC$4="K","0",IF('ชื่อ-คะแนน'!BC$4="A","0","0")))+IF('ชื่อ-คะแนน'!BD$4="P",'ชื่อ-คะแนน'!BD44,IF('ชื่อ-คะแนน'!BD$4="K","0",IF('ชื่อ-คะแนน'!BD$4="A","0","0")))+IF('ชื่อ-คะแนน'!BE$4="P",'ชื่อ-คะแนน'!BE44,IF('ชื่อ-คะแนน'!BE$4="K","0",IF('ชื่อ-คะแนน'!BE$4="A","0","0")))+IF('ชื่อ-คะแนน'!BF$4="P",'ชื่อ-คะแนน'!BF44,IF('ชื่อ-คะแนน'!BF$4="K","0",IF('ชื่อ-คะแนน'!BF$4="A","0","0")))+IF('ชื่อ-คะแนน'!BG$4="P",'ชื่อ-คะแนน'!BG44,IF('ชื่อ-คะแนน'!BG$4="K","0",IF('ชื่อ-คะแนน'!BG$4="A","0","0")))+IF('ชื่อ-คะแนน'!BH$4="P",'ชื่อ-คะแนน'!BH44,IF('ชื่อ-คะแนน'!BH$4="K","0",IF('ชื่อ-คะแนน'!BH$4="A","0","0"))))</f>
        <v/>
      </c>
      <c r="T46" s="1070" t="str">
        <f>IF('ชื่อ-คะแนน'!C44="","",IF('ชื่อ-คะแนน'!BA$4="A",'ชื่อ-คะแนน'!BA44,IF('ชื่อ-คะแนน'!BA$4="P","0",IF('ชื่อ-คะแนน'!BA$4="K","0","0")))+IF('ชื่อ-คะแนน'!BB$4="A",'ชื่อ-คะแนน'!BB44,IF('ชื่อ-คะแนน'!BB$4="P","0",IF('ชื่อ-คะแนน'!BB$4="K","0","0")))+IF('ชื่อ-คะแนน'!BC$4="A",'ชื่อ-คะแนน'!BC44,IF('ชื่อ-คะแนน'!BC$4="P","0",IF('ชื่อ-คะแนน'!BC$4="K","0","0")))+IF('ชื่อ-คะแนน'!BD$4="A",'ชื่อ-คะแนน'!BD44,IF('ชื่อ-คะแนน'!BD$4="P","0",IF('ชื่อ-คะแนน'!BD$4="K","0","0")))+IF('ชื่อ-คะแนน'!BE$4="A",'ชื่อ-คะแนน'!BE44,IF('ชื่อ-คะแนน'!BE$4="P","0",IF('ชื่อ-คะแนน'!BE$4="K","0","0")))+IF('ชื่อ-คะแนน'!BF$4="A",'ชื่อ-คะแนน'!BF44,IF('ชื่อ-คะแนน'!BF$4="P","0",IF('ชื่อ-คะแนน'!BF$4="K","0","0")))+IF('ชื่อ-คะแนน'!BG$4="A",'ชื่อ-คะแนน'!BG44,IF('ชื่อ-คะแนน'!BG$4="P","0",IF('ชื่อ-คะแนน'!BG$4="K","0","0")))+IF('ชื่อ-คะแนน'!BH$4="A",'ชื่อ-คะแนน'!BH44,IF('ชื่อ-คะแนน'!BH$4="P","0",IF('ชื่อ-คะแนน'!BH$4="K","0","0"))))</f>
        <v/>
      </c>
      <c r="U46" s="1053" t="str">
        <f>IF('ชื่อ-คะแนน'!C44="","",IF('ชื่อ-คะแนน'!BK$4="K",'ชื่อ-คะแนน'!BK44,IF('ชื่อ-คะแนน'!BK$4="P","0",IF('ชื่อ-คะแนน'!BK$4="A","0","0")))+IF('ชื่อ-คะแนน'!BL$4="K",'ชื่อ-คะแนน'!BL44,IF('ชื่อ-คะแนน'!BL$4="P","0",IF('ชื่อ-คะแนน'!BL$4="A","0","0")))+IF('ชื่อ-คะแนน'!BM$4="K",'ชื่อ-คะแนน'!BM44,IF('ชื่อ-คะแนน'!BM$4="P","0",IF('ชื่อ-คะแนน'!BM$4="A","0","0")))+IF('ชื่อ-คะแนน'!BN$4="K",'ชื่อ-คะแนน'!BN44,IF('ชื่อ-คะแนน'!BN$4="P","0",IF('ชื่อ-คะแนน'!BN$4="A","0","0")))+IF('ชื่อ-คะแนน'!BO$4="K",'ชื่อ-คะแนน'!BO44,IF('ชื่อ-คะแนน'!BO$4="P","0",IF('ชื่อ-คะแนน'!BO$4="A","0","0")))+IF('ชื่อ-คะแนน'!BP$4="K",'ชื่อ-คะแนน'!BP44,IF('ชื่อ-คะแนน'!BP$4="P","0",IF('ชื่อ-คะแนน'!BP$4="A","0","0"))))</f>
        <v/>
      </c>
      <c r="V46" s="1054" t="str">
        <f>IF('ชื่อ-คะแนน'!C44="","",IF('ชื่อ-คะแนน'!BK$4="P",'ชื่อ-คะแนน'!BK44,IF('ชื่อ-คะแนน'!BK$4="K","0",IF('ชื่อ-คะแนน'!BK$4="A","0","0")))+IF('ชื่อ-คะแนน'!BL$4="P",'ชื่อ-คะแนน'!BL44,IF('ชื่อ-คะแนน'!BL$4="K","0",IF('ชื่อ-คะแนน'!BL$4="A","0","0")))+IF('ชื่อ-คะแนน'!BM$4="P",'ชื่อ-คะแนน'!BM44,IF('ชื่อ-คะแนน'!BM$4="K","0",IF('ชื่อ-คะแนน'!BM$4="A","0","0")))+IF('ชื่อ-คะแนน'!BN$4="P",'ชื่อ-คะแนน'!BN44,IF('ชื่อ-คะแนน'!BN$4="K","0",IF('ชื่อ-คะแนน'!BN$4="A","0","0")))+IF('ชื่อ-คะแนน'!BO$4="P",'ชื่อ-คะแนน'!BO44,IF('ชื่อ-คะแนน'!BO$4="K","0",IF('ชื่อ-คะแนน'!BO$4="A","0","0")))+IF('ชื่อ-คะแนน'!BP$4="P",'ชื่อ-คะแนน'!BP44,IF('ชื่อ-คะแนน'!BP$4="K","0",IF('ชื่อ-คะแนน'!BP$4="A","0","0"))))</f>
        <v/>
      </c>
      <c r="W46" s="1055" t="str">
        <f>IF('ชื่อ-คะแนน'!C44="","",IF('ชื่อ-คะแนน'!BK$4="A",'ชื่อ-คะแนน'!BK44,IF('ชื่อ-คะแนน'!BK$4="P","0",IF('ชื่อ-คะแนน'!BK$4="K","0","0")))+IF('ชื่อ-คะแนน'!BL$4="A",'ชื่อ-คะแนน'!BL44,IF('ชื่อ-คะแนน'!BL$4="P","0",IF('ชื่อ-คะแนน'!BL$4="K","0","0")))+IF('ชื่อ-คะแนน'!BM$4="A",'ชื่อ-คะแนน'!BM44,IF('ชื่อ-คะแนน'!BM$4="P","0",IF('ชื่อ-คะแนน'!BM$4="K","0","0")))+IF('ชื่อ-คะแนน'!BN$4="A",'ชื่อ-คะแนน'!BN44,IF('ชื่อ-คะแนน'!BN$4="P","0",IF('ชื่อ-คะแนน'!BN$4="K","0","0")))+IF('ชื่อ-คะแนน'!BO$4="A",'ชื่อ-คะแนน'!BO44,IF('ชื่อ-คะแนน'!BO$4="P","0",IF('ชื่อ-คะแนน'!BO$4="K","0","0")))+IF('ชื่อ-คะแนน'!BP$4="A",'ชื่อ-คะแนน'!BP44,IF('ชื่อ-คะแนน'!BP$4="P","0",IF('ชื่อ-คะแนน'!BP$4="K","0","0"))))</f>
        <v/>
      </c>
      <c r="X46" s="1051" t="str">
        <f>IF('ชื่อ-คะแนน'!C44="","",IF('ชื่อ-คะแนน'!BU$4="K",'ชื่อ-คะแนน'!BU44,IF('ชื่อ-คะแนน'!BU$4="P","0",IF('ชื่อ-คะแนน'!BU$4="A","0","0")))+IF('ชื่อ-คะแนน'!BV$4="K",'ชื่อ-คะแนน'!BV44,IF('ชื่อ-คะแนน'!BV$4="P","0",IF('ชื่อ-คะแนน'!BV$4="A","0","0")))+IF('ชื่อ-คะแนน'!BW$4="K",'ชื่อ-คะแนน'!BW44,IF('ชื่อ-คะแนน'!BW$4="P","0",IF('ชื่อ-คะแนน'!BW$4="A","0","0")))+IF('ชื่อ-คะแนน'!BX$4="K",'ชื่อ-คะแนน'!BX44,IF('ชื่อ-คะแนน'!BX$4="P","0",IF('ชื่อ-คะแนน'!BX$4="A","0","0")))+IF('ชื่อ-คะแนน'!BY$4="K",'ชื่อ-คะแนน'!BY44,IF('ชื่อ-คะแนน'!BY$4="P","0",IF('ชื่อ-คะแนน'!BY$4="A","0","0")))+IF('ชื่อ-คะแนน'!BZ$4="K",'ชื่อ-คะแนน'!BZ44,IF('ชื่อ-คะแนน'!BZ$4="P","0",IF('ชื่อ-คะแนน'!BZ$4="A","0","0")))+IF('ชื่อ-คะแนน'!CA$4="K",'ชื่อ-คะแนน'!CA44,IF('ชื่อ-คะแนน'!CA$4="P","0",IF('ชื่อ-คะแนน'!CA$4="A","0","0")))+IF('ชื่อ-คะแนน'!CB$4="K",'ชื่อ-คะแนน'!CB44,IF('ชื่อ-คะแนน'!CB$4="P","0",IF('ชื่อ-คะแนน'!CB$4="A","0","0"))))</f>
        <v/>
      </c>
      <c r="Y46" s="1052" t="str">
        <f>IF('ชื่อ-คะแนน'!C44="","",IF('ชื่อ-คะแนน'!BU$4="P",'ชื่อ-คะแนน'!BU44,IF('ชื่อ-คะแนน'!BU$4="K","0",IF('ชื่อ-คะแนน'!BU$4="A","0","0")))+IF('ชื่อ-คะแนน'!BV$4="P",'ชื่อ-คะแนน'!BV44,IF('ชื่อ-คะแนน'!BV$4="K","0",IF('ชื่อ-คะแนน'!BV$4="A","0","0")))+IF('ชื่อ-คะแนน'!BW$4="P",'ชื่อ-คะแนน'!BW44,IF('ชื่อ-คะแนน'!BW$4="K","0",IF('ชื่อ-คะแนน'!BW$4="A","0","0")))+IF('ชื่อ-คะแนน'!BX$4="P",'ชื่อ-คะแนน'!BX44,IF('ชื่อ-คะแนน'!BX$4="K","0",IF('ชื่อ-คะแนน'!BX$4="A","0","0")))+IF('ชื่อ-คะแนน'!BY$4="P",'ชื่อ-คะแนน'!BY44,IF('ชื่อ-คะแนน'!BY$4="K","0",IF('ชื่อ-คะแนน'!BY$4="A","0","0")))+IF('ชื่อ-คะแนน'!BZ$4="P",'ชื่อ-คะแนน'!BZ44,IF('ชื่อ-คะแนน'!BZ$4="K","0",IF('ชื่อ-คะแนน'!BZ$4="A","0","0")))+IF('ชื่อ-คะแนน'!CA$4="P",'ชื่อ-คะแนน'!CA44,IF('ชื่อ-คะแนน'!CA$4="K","0",IF('ชื่อ-คะแนน'!CA$4="A","0","0")))+IF('ชื่อ-คะแนน'!CB$4="P",'ชื่อ-คะแนน'!CB44,IF('ชื่อ-คะแนน'!CB$4="K","0",IF('ชื่อ-คะแนน'!CB$4="A","0","0"))))</f>
        <v/>
      </c>
      <c r="Z46" s="1070" t="str">
        <f>IF('ชื่อ-คะแนน'!C44="","",IF('ชื่อ-คะแนน'!BU$4="A",'ชื่อ-คะแนน'!BU44,IF('ชื่อ-คะแนน'!BU$4="P","0",IF('ชื่อ-คะแนน'!BU$4="K","0","0")))+IF('ชื่อ-คะแนน'!BV$4="A",'ชื่อ-คะแนน'!BV44,IF('ชื่อ-คะแนน'!BV$4="P","0",IF('ชื่อ-คะแนน'!BV$4="K","0","0")))+IF('ชื่อ-คะแนน'!BW$4="A",'ชื่อ-คะแนน'!BW44,IF('ชื่อ-คะแนน'!BW$4="P","0",IF('ชื่อ-คะแนน'!BW$4="K","0","0")))+IF('ชื่อ-คะแนน'!BX$4="A",'ชื่อ-คะแนน'!BX44,IF('ชื่อ-คะแนน'!BX$4="P","0",IF('ชื่อ-คะแนน'!BX$4="K","0","0")))+IF('ชื่อ-คะแนน'!BY$4="A",'ชื่อ-คะแนน'!BY44,IF('ชื่อ-คะแนน'!BY$4="P","0",IF('ชื่อ-คะแนน'!BY$4="K","0","0")))+IF('ชื่อ-คะแนน'!BZ$4="A",'ชื่อ-คะแนน'!BZ44,IF('ชื่อ-คะแนน'!BZ$4="P","0",IF('ชื่อ-คะแนน'!BZ$4="K","0","0")))+IF('ชื่อ-คะแนน'!CA$4="A",'ชื่อ-คะแนน'!CA44,IF('ชื่อ-คะแนน'!CA$4="P","0",IF('ชื่อ-คะแนน'!CA$4="K","0","0")))+IF('ชื่อ-คะแนน'!CB$4="A",'ชื่อ-คะแนน'!CB44,IF('ชื่อ-คะแนน'!CB$4="P","0",IF('ชื่อ-คะแนน'!CB$4="K","0","0"))))</f>
        <v/>
      </c>
      <c r="AA46" s="1053">
        <f>IF('ชื่อ-คะแนน'!CF$4="K",'ชื่อ-คะแนน'!CF44,IF('ชื่อ-คะแนน'!CF$4="P","0",IF('ชื่อ-คะแนน'!CF$4="A","0","0")))+IF('ชื่อ-คะแนน'!CG$4="K",'ชื่อ-คะแนน'!CG44,IF('ชื่อ-คะแนน'!CG$4="P","0",IF('ชื่อ-คะแนน'!CG$4="A","0","0")))+IF('ชื่อ-คะแนน'!CH$4="K",'ชื่อ-คะแนน'!CH44,IF('ชื่อ-คะแนน'!CH$4="P","0",IF('ชื่อ-คะแนน'!CH$4="A","0","0")))</f>
        <v>0</v>
      </c>
      <c r="AB46" s="1054">
        <f>IF('ชื่อ-คะแนน'!CF$4="P",'ชื่อ-คะแนน'!CF44,IF('ชื่อ-คะแนน'!CF$4="K","0",IF('ชื่อ-คะแนน'!CF$4="A","0","0")))+IF('ชื่อ-คะแนน'!CG$4="P",'ชื่อ-คะแนน'!CG44,IF('ชื่อ-คะแนน'!CG$4="K","0",IF('ชื่อ-คะแนน'!CG$4="A","0","0")))+IF('ชื่อ-คะแนน'!CH$4="P",'ชื่อ-คะแนน'!CH44,IF('ชื่อ-คะแนน'!CH$4="K","0",IF('ชื่อ-คะแนน'!CH$4="A","0","0")))</f>
        <v>0</v>
      </c>
      <c r="AC46" s="1055">
        <f>IF('ชื่อ-คะแนน'!CF$4="A",'ชื่อ-คะแนน'!CF44,IF('ชื่อ-คะแนน'!CF$4="P","0",IF('ชื่อ-คะแนน'!CF$4="K","0","0")))+IF('ชื่อ-คะแนน'!CG$4="A",'ชื่อ-คะแนน'!CG44,IF('ชื่อ-คะแนน'!CG$4="P","0",IF('ชื่อ-คะแนน'!CG$4="K","0","0")))+IF('ชื่อ-คะแนน'!CH$4="A",'ชื่อ-คะแนน'!CH44,IF('ชื่อ-คะแนน'!CH$4="P","0",IF('ชื่อ-คะแนน'!CH$4="K","0","0")))</f>
        <v>0</v>
      </c>
      <c r="AD46" s="1071" t="str">
        <f>IF('ชื่อ-คะแนน'!C44="","",IF(E46="พัก","--",IF(E46="ออก","--",IF(E46="ย้าย","--",(F46+I46+L46+O46+R46+U46+X46+AA46)/2))))</f>
        <v/>
      </c>
      <c r="AE46" s="1056" t="str">
        <f>IF('ชื่อ-คะแนน'!C44="","",IF(E46="พัก","--",IF(E46="ออก","--",IF(E46="ย้าย","--",(G46+J46+M46+P46+S46+V46+Y46+AB46)/2))))</f>
        <v/>
      </c>
      <c r="AF46" s="1057" t="str">
        <f>IF('ชื่อ-คะแนน'!C44="","",IF(E46="พัก","--",IF(E46="ออก","--",IF(E46="ย้าย","--",(H46+K46+N46+Q46+T46+W46+Z46+AC46)/2))))</f>
        <v/>
      </c>
      <c r="AG46" s="305"/>
    </row>
    <row r="47" spans="1:33" s="5" customFormat="1" ht="18" customHeight="1" thickBot="1" x14ac:dyDescent="0.55000000000000004">
      <c r="A47" s="281"/>
      <c r="B47" s="246" t="str">
        <f>'ชื่อ-คะแนน'!A45</f>
        <v/>
      </c>
      <c r="C47" s="429">
        <f>'ชื่อ-คะแนน'!B45</f>
        <v>0</v>
      </c>
      <c r="D47" s="336" t="str">
        <f>'ชื่อ-คะแนน'!DB45</f>
        <v/>
      </c>
      <c r="E47" s="437" t="str">
        <f>'ชื่อ-คะแนน'!D45</f>
        <v/>
      </c>
      <c r="F47" s="438" t="str">
        <f>IF('ชื่อ-คะแนน'!C45="","",IF('ชื่อ-คะแนน'!H$4="K",'ชื่อ-คะแนน'!H45,IF('ชื่อ-คะแนน'!H$4="P","0",IF('ชื่อ-คะแนน'!H$4="A","0","0")))+IF('ชื่อ-คะแนน'!I$4="K",'ชื่อ-คะแนน'!I45,IF('ชื่อ-คะแนน'!I$4="P","0",IF('ชื่อ-คะแนน'!I$4="A","0","0")))+IF('ชื่อ-คะแนน'!J$4="K",'ชื่อ-คะแนน'!J45,IF('ชื่อ-คะแนน'!J$4="P","0",IF('ชื่อ-คะแนน'!J$4="A","0","0")))+IF('ชื่อ-คะแนน'!K$4="K",'ชื่อ-คะแนน'!K45,IF('ชื่อ-คะแนน'!K$4="P","0",IF('ชื่อ-คะแนน'!K$4="A","0","0")))+IF('ชื่อ-คะแนน'!L$4="K",'ชื่อ-คะแนน'!L45,IF('ชื่อ-คะแนน'!L$4="P","0",IF('ชื่อ-คะแนน'!L$4="A","0","0")))+IF('ชื่อ-คะแนน'!M$4="K",'ชื่อ-คะแนน'!M45,IF('ชื่อ-คะแนน'!M$4="P","0",IF('ชื่อ-คะแนน'!M$4="A","0","0")))+IF('ชื่อ-คะแนน'!N$4="K",'ชื่อ-คะแนน'!N45,IF('ชื่อ-คะแนน'!N$4="P","0",IF('ชื่อ-คะแนน'!N$4="A","0","0")))+IF('ชื่อ-คะแนน'!O$4="K",'ชื่อ-คะแนน'!O45,IF('ชื่อ-คะแนน'!O$4="P","0",IF('ชื่อ-คะแนน'!O$4="A","0","0")))+IF('ชื่อ-คะแนน'!P$4="K",'ชื่อ-คะแนน'!P45,IF('ชื่อ-คะแนน'!P$4="P","0",IF('ชื่อ-คะแนน'!P$4="A","0","0"))))</f>
        <v/>
      </c>
      <c r="G47" s="439" t="str">
        <f>IF('ชื่อ-คะแนน'!C45="","",IF('ชื่อ-คะแนน'!H$4="P",'ชื่อ-คะแนน'!H45,IF('ชื่อ-คะแนน'!H$4="K","0",IF('ชื่อ-คะแนน'!H$4="A","0","0")))+IF('ชื่อ-คะแนน'!I$4="P",'ชื่อ-คะแนน'!I45,IF('ชื่อ-คะแนน'!I$4="K","0",IF('ชื่อ-คะแนน'!I$4="A","0","0")))+IF('ชื่อ-คะแนน'!J$4="P",'ชื่อ-คะแนน'!J45,IF('ชื่อ-คะแนน'!J$4="K","0",IF('ชื่อ-คะแนน'!J$4="A","0","0")))+IF('ชื่อ-คะแนน'!K$4="P",'ชื่อ-คะแนน'!K45,IF('ชื่อ-คะแนน'!K$4="K","0",IF('ชื่อ-คะแนน'!K$4="A","0","0")))+IF('ชื่อ-คะแนน'!L$4="P",'ชื่อ-คะแนน'!L45,IF('ชื่อ-คะแนน'!L$4="K","0",IF('ชื่อ-คะแนน'!L$4="A","0","0")))+IF('ชื่อ-คะแนน'!M$4="P",'ชื่อ-คะแนน'!M45,IF('ชื่อ-คะแนน'!M$4="K","0",IF('ชื่อ-คะแนน'!M$4="A","0","0")))+IF('ชื่อ-คะแนน'!N$4="P",'ชื่อ-คะแนน'!N45,IF('ชื่อ-คะแนน'!N$4="K","0",IF('ชื่อ-คะแนน'!N$4="A","0","0")))+IF('ชื่อ-คะแนน'!O$4="P",'ชื่อ-คะแนน'!O45,IF('ชื่อ-คะแนน'!O$4="K","0",IF('ชื่อ-คะแนน'!O$4="A","0","0")))+IF('ชื่อ-คะแนน'!P$4="P",'ชื่อ-คะแนน'!P45,IF('ชื่อ-คะแนน'!P$4="K","0",IF('ชื่อ-คะแนน'!P$4="A","0","0"))))</f>
        <v/>
      </c>
      <c r="H47" s="440" t="str">
        <f>IF('ชื่อ-คะแนน'!C45="","",IF('ชื่อ-คะแนน'!H$4="A",'ชื่อ-คะแนน'!H45,IF('ชื่อ-คะแนน'!H$4="P","0",IF('ชื่อ-คะแนน'!H$4="K","0","0")))+IF('ชื่อ-คะแนน'!I$4="A",'ชื่อ-คะแนน'!I45,IF('ชื่อ-คะแนน'!I$4="P","0",IF('ชื่อ-คะแนน'!I$4="K","0","0")))+IF('ชื่อ-คะแนน'!J$4="A",'ชื่อ-คะแนน'!J45,IF('ชื่อ-คะแนน'!J$4="P","0",IF('ชื่อ-คะแนน'!J$4="K","0","0")))+IF('ชื่อ-คะแนน'!K$4="A",'ชื่อ-คะแนน'!K45,IF('ชื่อ-คะแนน'!K$4="P","0",IF('ชื่อ-คะแนน'!K$4="K","0","0")))+IF('ชื่อ-คะแนน'!L$4="A",'ชื่อ-คะแนน'!L45,IF('ชื่อ-คะแนน'!L$4="P","0",IF('ชื่อ-คะแนน'!L$4="K","0","0")))+IF('ชื่อ-คะแนน'!M$4="A",'ชื่อ-คะแนน'!M45,IF('ชื่อ-คะแนน'!M$4="P","0",IF('ชื่อ-คะแนน'!M$4="K","0","0")))+IF('ชื่อ-คะแนน'!N$4="A",'ชื่อ-คะแนน'!N45,IF('ชื่อ-คะแนน'!N$4="P","0",IF('ชื่อ-คะแนน'!N$4="K","0","0")))+IF('ชื่อ-คะแนน'!O$4="A",'ชื่อ-คะแนน'!O45,IF('ชื่อ-คะแนน'!O$4="P","0",IF('ชื่อ-คะแนน'!O$4="K","0","0")))+IF('ชื่อ-คะแนน'!P$4="A",'ชื่อ-คะแนน'!P45,IF('ชื่อ-คะแนน'!P$4="P","0",IF('ชื่อ-คะแนน'!P$4="K","0","0"))))</f>
        <v/>
      </c>
      <c r="I47" s="441" t="str">
        <f>IF('ชื่อ-คะแนน'!C45="","",IF('ชื่อ-คะแนน'!S$4="K",'ชื่อ-คะแนน'!S45,IF('ชื่อ-คะแนน'!S$4="P","0",IF('ชื่อ-คะแนน'!S$4="A","0","0")))+IF('ชื่อ-คะแนน'!T$4="K",'ชื่อ-คะแนน'!T45,IF('ชื่อ-คะแนน'!T$4="P","0",IF('ชื่อ-คะแนน'!T$4="A","0","0")))+IF('ชื่อ-คะแนน'!U$4="K",'ชื่อ-คะแนน'!U45,IF('ชื่อ-คะแนน'!U$4="P","0",IF('ชื่อ-คะแนน'!U$4="A","0","0")))+IF('ชื่อ-คะแนน'!V$4="K",'ชื่อ-คะแนน'!V45,IF('ชื่อ-คะแนน'!V$4="P","0",IF('ชื่อ-คะแนน'!V$4="A","0","0")))+IF('ชื่อ-คะแนน'!W$4="K",'ชื่อ-คะแนน'!W45,IF('ชื่อ-คะแนน'!W$4="P","0",IF('ชื่อ-คะแนน'!W$4="A","0","0")))+IF('ชื่อ-คะแนน'!X$4="K",'ชื่อ-คะแนน'!X45,IF('ชื่อ-คะแนน'!X$4="P","0",IF('ชื่อ-คะแนน'!X$4="A","0","0"))))</f>
        <v/>
      </c>
      <c r="J47" s="442" t="str">
        <f>IF('ชื่อ-คะแนน'!C45="","",IF('ชื่อ-คะแนน'!S$4="P",'ชื่อ-คะแนน'!S45,IF('ชื่อ-คะแนน'!S$4="K","0",IF('ชื่อ-คะแนน'!S$4="A","0","0")))+IF('ชื่อ-คะแนน'!T$4="P",'ชื่อ-คะแนน'!T45,IF('ชื่อ-คะแนน'!T$4="K","0",IF('ชื่อ-คะแนน'!T$4="A","0","0")))+IF('ชื่อ-คะแนน'!U$4="P",'ชื่อ-คะแนน'!U45,IF('ชื่อ-คะแนน'!U$4="K","0",IF('ชื่อ-คะแนน'!U$4="A","0","0")))+IF('ชื่อ-คะแนน'!V$4="P",'ชื่อ-คะแนน'!V45,IF('ชื่อ-คะแนน'!V$4="K","0",IF('ชื่อ-คะแนน'!V$4="A","0","0")))+IF('ชื่อ-คะแนน'!W$4="P",'ชื่อ-คะแนน'!W45,IF('ชื่อ-คะแนน'!W$4="K","0",IF('ชื่อ-คะแนน'!W$4="A","0","0")))+IF('ชื่อ-คะแนน'!X$4="P",'ชื่อ-คะแนน'!X45,IF('ชื่อ-คะแนน'!X$4="K","0",IF('ชื่อ-คะแนน'!X$4="A","0","0"))))</f>
        <v/>
      </c>
      <c r="K47" s="443" t="str">
        <f>IF('ชื่อ-คะแนน'!C45="","",IF('ชื่อ-คะแนน'!S$4="A",'ชื่อ-คะแนน'!S45,IF('ชื่อ-คะแนน'!S$4="P","0",IF('ชื่อ-คะแนน'!S$4="K","0","0")))+IF('ชื่อ-คะแนน'!T$4="A",'ชื่อ-คะแนน'!T45,IF('ชื่อ-คะแนน'!T$4="P","0",IF('ชื่อ-คะแนน'!T$4="K","0","0")))+IF('ชื่อ-คะแนน'!U$4="A",'ชื่อ-คะแนน'!U45,IF('ชื่อ-คะแนน'!U$4="P","0",IF('ชื่อ-คะแนน'!U$4="K","0","0")))+IF('ชื่อ-คะแนน'!V$4="A",'ชื่อ-คะแนน'!V45,IF('ชื่อ-คะแนน'!V$4="P","0",IF('ชื่อ-คะแนน'!V$4="K","0","0")))+IF('ชื่อ-คะแนน'!W$4="A",'ชื่อ-คะแนน'!W45,IF('ชื่อ-คะแนน'!W$4="P","0",IF('ชื่อ-คะแนน'!W$4="K","0","0")))+IF('ชื่อ-คะแนน'!X$4="A",'ชื่อ-คะแนน'!X45,IF('ชื่อ-คะแนน'!X$4="P","0",IF('ชื่อ-คะแนน'!X$4="K","0","0"))))</f>
        <v/>
      </c>
      <c r="L47" s="438" t="str">
        <f>IF('ชื่อ-คะแนน'!C45="","",IF('ชื่อ-คะแนน'!AC$4="K",'ชื่อ-คะแนน'!AC45,IF('ชื่อ-คะแนน'!AC$4="P","0",IF('ชื่อ-คะแนน'!AC$4="A","0","0")))+IF('ชื่อ-คะแนน'!AD$4="K",'ชื่อ-คะแนน'!AD45,IF('ชื่อ-คะแนน'!AD$4="P","0",IF('ชื่อ-คะแนน'!AD$4="A","0","0")))+IF('ชื่อ-คะแนน'!AE$4="K",'ชื่อ-คะแนน'!AE45,IF('ชื่อ-คะแนน'!AE$4="P","0",IF('ชื่อ-คะแนน'!AE$4="A","0","0")))+IF('ชื่อ-คะแนน'!AF$4="K",'ชื่อ-คะแนน'!AF45,IF('ชื่อ-คะแนน'!AF$4="P","0",IF('ชื่อ-คะแนน'!AF$4="A","0","0")))+IF('ชื่อ-คะแนน'!AG$4="K",'ชื่อ-คะแนน'!AG45,IF('ชื่อ-คะแนน'!AG$4="P","0",IF('ชื่อ-คะแนน'!AG$4="A","0","0")))+IF('ชื่อ-คะแนน'!AH$4="K",'ชื่อ-คะแนน'!AH45,IF('ชื่อ-คะแนน'!AH$4="P","0",IF('ชื่อ-คะแนน'!AH$4="A","0","0")))+IF('ชื่อ-คะแนน'!AI$4="K",'ชื่อ-คะแนน'!AI45,IF('ชื่อ-คะแนน'!AI$4="P","0",IF('ชื่อ-คะแนน'!AI$4="A","0","0")))+IF('ชื่อ-คะแนน'!AJ$4="K",'ชื่อ-คะแนน'!AJ45,IF('ชื่อ-คะแนน'!AJ$4="P","0",IF('ชื่อ-คะแนน'!AJ$4="A","0","0")))+IF('ชื่อ-คะแนน'!AK$4="K",'ชื่อ-คะแนน'!AK45,IF('ชื่อ-คะแนน'!AK$4="P","0",IF('ชื่อ-คะแนน'!AK$4="A","0","0"))))</f>
        <v/>
      </c>
      <c r="M47" s="439" t="str">
        <f>IF('ชื่อ-คะแนน'!C45="","",IF('ชื่อ-คะแนน'!AC$4="P",'ชื่อ-คะแนน'!AC45,IF('ชื่อ-คะแนน'!AC$4="K","0",IF('ชื่อ-คะแนน'!AC$4="A","0","0")))+IF('ชื่อ-คะแนน'!AD$4="P",'ชื่อ-คะแนน'!AD45,IF('ชื่อ-คะแนน'!AD$4="K","0",IF('ชื่อ-คะแนน'!AD$4="A","0","0")))+IF('ชื่อ-คะแนน'!AE$4="P",'ชื่อ-คะแนน'!AE45,IF('ชื่อ-คะแนน'!AE$4="K","0",IF('ชื่อ-คะแนน'!AE$4="A","0","0")))+IF('ชื่อ-คะแนน'!AF$4="P",'ชื่อ-คะแนน'!AF45,IF('ชื่อ-คะแนน'!AF$4="K","0",IF('ชื่อ-คะแนน'!AF$4="A","0","0")))+IF('ชื่อ-คะแนน'!AG$4="P",'ชื่อ-คะแนน'!AG45,IF('ชื่อ-คะแนน'!AG$4="K","0",IF('ชื่อ-คะแนน'!AG$4="A","0","0")))+IF('ชื่อ-คะแนน'!AH$4="P",'ชื่อ-คะแนน'!AH45,IF('ชื่อ-คะแนน'!AH$4="K","0",IF('ชื่อ-คะแนน'!AH$4="A","0","0")))+IF('ชื่อ-คะแนน'!AI$4="P",'ชื่อ-คะแนน'!AI45,IF('ชื่อ-คะแนน'!AI$4="K","0",IF('ชื่อ-คะแนน'!AI$4="A","0","0")))+IF('ชื่อ-คะแนน'!AJ$4="P",'ชื่อ-คะแนน'!AJ45,IF('ชื่อ-คะแนน'!AJ$4="K","0",IF('ชื่อ-คะแนน'!AJ$4="A","0","0")))+IF('ชื่อ-คะแนน'!AK$4="P",'ชื่อ-คะแนน'!AK45,IF('ชื่อ-คะแนน'!AK$4="K","0",IF('ชื่อ-คะแนน'!AK$4="A","0","0"))))</f>
        <v/>
      </c>
      <c r="N47" s="440" t="str">
        <f>IF('ชื่อ-คะแนน'!C45="","",IF('ชื่อ-คะแนน'!AC$4="A",'ชื่อ-คะแนน'!AC45,IF('ชื่อ-คะแนน'!AC$4="P","0",IF('ชื่อ-คะแนน'!AC$4="K","0","0")))+IF('ชื่อ-คะแนน'!AD$4="A",'ชื่อ-คะแนน'!AD45,IF('ชื่อ-คะแนน'!AD$4="P","0",IF('ชื่อ-คะแนน'!AD$4="K","0","0")))+IF('ชื่อ-คะแนน'!AE$4="A",'ชื่อ-คะแนน'!AE45,IF('ชื่อ-คะแนน'!AE$4="P","0",IF('ชื่อ-คะแนน'!AE$4="K","0","0")))+IF('ชื่อ-คะแนน'!AF$4="A",'ชื่อ-คะแนน'!AF45,IF('ชื่อ-คะแนน'!AF$4="P","0",IF('ชื่อ-คะแนน'!AF$4="K","0","0")))+IF('ชื่อ-คะแนน'!AG$4="A",'ชื่อ-คะแนน'!AG45,IF('ชื่อ-คะแนน'!AG$4="P","0",IF('ชื่อ-คะแนน'!AG$4="K","0","0")))+IF('ชื่อ-คะแนน'!AH$4="A",'ชื่อ-คะแนน'!AH45,IF('ชื่อ-คะแนน'!AH$4="P","0",IF('ชื่อ-คะแนน'!AH$4="K","0","0")))+IF('ชื่อ-คะแนน'!AI$4="A",'ชื่อ-คะแนน'!AI45,IF('ชื่อ-คะแนน'!AI$4="P","0",IF('ชื่อ-คะแนน'!AI$4="K","0","0")))+IF('ชื่อ-คะแนน'!AJ$4="A",'ชื่อ-คะแนน'!AJ45,IF('ชื่อ-คะแนน'!AJ$4="P","0",IF('ชื่อ-คะแนน'!AJ$4="K","0","0")))+IF('ชื่อ-คะแนน'!AK$4="A",'ชื่อ-คะแนน'!AK45,IF('ชื่อ-คะแนน'!AK$4="P","0",IF('ชื่อ-คะแนน'!AK$4="K","0","0"))))</f>
        <v/>
      </c>
      <c r="O47" s="441" t="str">
        <f>IF('ชื่อ-คะแนน'!C45="","",IF('ชื่อ-คะแนน'!AN$4="K",'ชื่อ-คะแนน'!AN45,IF('ชื่อ-คะแนน'!AN$4="P","0",IF('ชื่อ-คะแนน'!AN$4="A","0","0")))+IF('ชื่อ-คะแนน'!AO$4="K",'ชื่อ-คะแนน'!AO45,IF('ชื่อ-คะแนน'!AO$4="P","0",IF('ชื่อ-คะแนน'!AO$4="A","0","0")))+IF('ชื่อ-คะแนน'!AP$4="K",'ชื่อ-คะแนน'!AP45,IF('ชื่อ-คะแนน'!AP$4="P","0",IF('ชื่อ-คะแนน'!AP$4="A","0","0")))+IF('ชื่อ-คะแนน'!AQ$4="K",'ชื่อ-คะแนน'!AQ45,IF('ชื่อ-คะแนน'!AQ$4="P","0",IF('ชื่อ-คะแนน'!AQ$4="A","0","0")))+IF('ชื่อ-คะแนน'!AR$4="K",'ชื่อ-คะแนน'!AR45,IF('ชื่อ-คะแนน'!AR$4="P","0",IF('ชื่อ-คะแนน'!AR$4="A","0","0")))+IF('ชื่อ-คะแนน'!AS$4="K",'ชื่อ-คะแนน'!AS45,IF('ชื่อ-คะแนน'!AS$4="P","0",IF('ชื่อ-คะแนน'!AS$4="A","0","0"))))</f>
        <v/>
      </c>
      <c r="P47" s="442" t="str">
        <f>IF('ชื่อ-คะแนน'!C45="","",IF('ชื่อ-คะแนน'!AN$4="P",'ชื่อ-คะแนน'!AN45,IF('ชื่อ-คะแนน'!AN$4="K","0",IF('ชื่อ-คะแนน'!AN$4="A","0","0")))+IF('ชื่อ-คะแนน'!AO$4="P",'ชื่อ-คะแนน'!AO45,IF('ชื่อ-คะแนน'!AO$4="K","0",IF('ชื่อ-คะแนน'!AO$4="A","0","0")))+IF('ชื่อ-คะแนน'!AP$4="P",'ชื่อ-คะแนน'!AP45,IF('ชื่อ-คะแนน'!AP$4="K","0",IF('ชื่อ-คะแนน'!AP$4="A","0","0")))+IF('ชื่อ-คะแนน'!AQ$4="P",'ชื่อ-คะแนน'!AQ45,IF('ชื่อ-คะแนน'!AQ$4="K","0",IF('ชื่อ-คะแนน'!AQ$4="A","0","0")))+IF('ชื่อ-คะแนน'!AR$4="P",'ชื่อ-คะแนน'!AR45,IF('ชื่อ-คะแนน'!AR$4="K","0",IF('ชื่อ-คะแนน'!AR$4="A","0","0")))+IF('ชื่อ-คะแนน'!AS$4="P",'ชื่อ-คะแนน'!AS45,IF('ชื่อ-คะแนน'!AS$4="K","0",IF('ชื่อ-คะแนน'!AS$4="A","0","0"))))</f>
        <v/>
      </c>
      <c r="Q47" s="443" t="str">
        <f>IF('ชื่อ-คะแนน'!C45="","",IF('ชื่อ-คะแนน'!AN$4="A",'ชื่อ-คะแนน'!AN45,IF('ชื่อ-คะแนน'!AN$4="P","0",IF('ชื่อ-คะแนน'!AN$4="K","0","0")))+IF('ชื่อ-คะแนน'!AO$4="A",'ชื่อ-คะแนน'!AO45,IF('ชื่อ-คะแนน'!AO$4="P","0",IF('ชื่อ-คะแนน'!AO$4="K","0","0")))+IF('ชื่อ-คะแนน'!AP$4="A",'ชื่อ-คะแนน'!AP45,IF('ชื่อ-คะแนน'!AP$4="P","0",IF('ชื่อ-คะแนน'!AP$4="K","0","0")))+IF('ชื่อ-คะแนน'!AQ$4="A",'ชื่อ-คะแนน'!AQ45,IF('ชื่อ-คะแนน'!AQ$4="P","0",IF('ชื่อ-คะแนน'!AQ$4="K","0","0")))+IF('ชื่อ-คะแนน'!AR$4="A",'ชื่อ-คะแนน'!AR45,IF('ชื่อ-คะแนน'!AR$4="P","0",IF('ชื่อ-คะแนน'!AR$4="K","0","0")))+IF('ชื่อ-คะแนน'!AS$4="A",'ชื่อ-คะแนน'!AS45,IF('ชื่อ-คะแนน'!AS$4="P","0",IF('ชื่อ-คะแนน'!AS$4="K","0","0"))))</f>
        <v/>
      </c>
      <c r="R47" s="1058" t="str">
        <f>IF('ชื่อ-คะแนน'!C45="","",IF('ชื่อ-คะแนน'!BA$4="K",'ชื่อ-คะแนน'!BA45,IF('ชื่อ-คะแนน'!BA$4="P","0",IF('ชื่อ-คะแนน'!BA$4="A","0","0")))+IF('ชื่อ-คะแนน'!BB$4="K",'ชื่อ-คะแนน'!BB45,IF('ชื่อ-คะแนน'!BB$4="P","0",IF('ชื่อ-คะแนน'!BB$4="A","0","0")))+IF('ชื่อ-คะแนน'!BC$4="K",'ชื่อ-คะแนน'!BC45,IF('ชื่อ-คะแนน'!BC$4="P","0",IF('ชื่อ-คะแนน'!BC$4="A","0","0")))+IF('ชื่อ-คะแนน'!BD$4="K",'ชื่อ-คะแนน'!BD45,IF('ชื่อ-คะแนน'!BD$4="P","0",IF('ชื่อ-คะแนน'!BD$4="A","0","0")))+IF('ชื่อ-คะแนน'!BE$4="K",'ชื่อ-คะแนน'!BE45,IF('ชื่อ-คะแนน'!BE$4="P","0",IF('ชื่อ-คะแนน'!BE$4="A","0","0")))+IF('ชื่อ-คะแนน'!BF$4="K",'ชื่อ-คะแนน'!BF45,IF('ชื่อ-คะแนน'!BF$4="P","0",IF('ชื่อ-คะแนน'!BF$4="A","0","0")))+IF('ชื่อ-คะแนน'!BG$4="K",'ชื่อ-คะแนน'!BG45,IF('ชื่อ-คะแนน'!BG$4="P","0",IF('ชื่อ-คะแนน'!BG$4="A","0","0")))+IF('ชื่อ-คะแนน'!BH$4="K",'ชื่อ-คะแนน'!BH45,IF('ชื่อ-คะแนน'!BH$4="P","0",IF('ชื่อ-คะแนน'!BH$4="A","0","0"))))</f>
        <v/>
      </c>
      <c r="S47" s="1059" t="str">
        <f>IF('ชื่อ-คะแนน'!C45="","",IF('ชื่อ-คะแนน'!BA$4="P",'ชื่อ-คะแนน'!BA45,IF('ชื่อ-คะแนน'!BA$4="K","0",IF('ชื่อ-คะแนน'!BA$4="A","0","0")))+IF('ชื่อ-คะแนน'!BB$4="P",'ชื่อ-คะแนน'!BB45,IF('ชื่อ-คะแนน'!BB$4="K","0",IF('ชื่อ-คะแนน'!BB$4="A","0","0")))+IF('ชื่อ-คะแนน'!BC$4="P",'ชื่อ-คะแนน'!BC45,IF('ชื่อ-คะแนน'!BC$4="K","0",IF('ชื่อ-คะแนน'!BC$4="A","0","0")))+IF('ชื่อ-คะแนน'!BD$4="P",'ชื่อ-คะแนน'!BD45,IF('ชื่อ-คะแนน'!BD$4="K","0",IF('ชื่อ-คะแนน'!BD$4="A","0","0")))+IF('ชื่อ-คะแนน'!BE$4="P",'ชื่อ-คะแนน'!BE45,IF('ชื่อ-คะแนน'!BE$4="K","0",IF('ชื่อ-คะแนน'!BE$4="A","0","0")))+IF('ชื่อ-คะแนน'!BF$4="P",'ชื่อ-คะแนน'!BF45,IF('ชื่อ-คะแนน'!BF$4="K","0",IF('ชื่อ-คะแนน'!BF$4="A","0","0")))+IF('ชื่อ-คะแนน'!BG$4="P",'ชื่อ-คะแนน'!BG45,IF('ชื่อ-คะแนน'!BG$4="K","0",IF('ชื่อ-คะแนน'!BG$4="A","0","0")))+IF('ชื่อ-คะแนน'!BH$4="P",'ชื่อ-คะแนน'!BH45,IF('ชื่อ-คะแนน'!BH$4="K","0",IF('ชื่อ-คะแนน'!BH$4="A","0","0"))))</f>
        <v/>
      </c>
      <c r="T47" s="1072" t="str">
        <f>IF('ชื่อ-คะแนน'!C45="","",IF('ชื่อ-คะแนน'!BA$4="A",'ชื่อ-คะแนน'!BA45,IF('ชื่อ-คะแนน'!BA$4="P","0",IF('ชื่อ-คะแนน'!BA$4="K","0","0")))+IF('ชื่อ-คะแนน'!BB$4="A",'ชื่อ-คะแนน'!BB45,IF('ชื่อ-คะแนน'!BB$4="P","0",IF('ชื่อ-คะแนน'!BB$4="K","0","0")))+IF('ชื่อ-คะแนน'!BC$4="A",'ชื่อ-คะแนน'!BC45,IF('ชื่อ-คะแนน'!BC$4="P","0",IF('ชื่อ-คะแนน'!BC$4="K","0","0")))+IF('ชื่อ-คะแนน'!BD$4="A",'ชื่อ-คะแนน'!BD45,IF('ชื่อ-คะแนน'!BD$4="P","0",IF('ชื่อ-คะแนน'!BD$4="K","0","0")))+IF('ชื่อ-คะแนน'!BE$4="A",'ชื่อ-คะแนน'!BE45,IF('ชื่อ-คะแนน'!BE$4="P","0",IF('ชื่อ-คะแนน'!BE$4="K","0","0")))+IF('ชื่อ-คะแนน'!BF$4="A",'ชื่อ-คะแนน'!BF45,IF('ชื่อ-คะแนน'!BF$4="P","0",IF('ชื่อ-คะแนน'!BF$4="K","0","0")))+IF('ชื่อ-คะแนน'!BG$4="A",'ชื่อ-คะแนน'!BG45,IF('ชื่อ-คะแนน'!BG$4="P","0",IF('ชื่อ-คะแนน'!BG$4="K","0","0")))+IF('ชื่อ-คะแนน'!BH$4="A",'ชื่อ-คะแนน'!BH45,IF('ชื่อ-คะแนน'!BH$4="P","0",IF('ชื่อ-คะแนน'!BH$4="K","0","0"))))</f>
        <v/>
      </c>
      <c r="U47" s="1060" t="str">
        <f>IF('ชื่อ-คะแนน'!C45="","",IF('ชื่อ-คะแนน'!BK$4="K",'ชื่อ-คะแนน'!BK45,IF('ชื่อ-คะแนน'!BK$4="P","0",IF('ชื่อ-คะแนน'!BK$4="A","0","0")))+IF('ชื่อ-คะแนน'!BL$4="K",'ชื่อ-คะแนน'!BL45,IF('ชื่อ-คะแนน'!BL$4="P","0",IF('ชื่อ-คะแนน'!BL$4="A","0","0")))+IF('ชื่อ-คะแนน'!BM$4="K",'ชื่อ-คะแนน'!BM45,IF('ชื่อ-คะแนน'!BM$4="P","0",IF('ชื่อ-คะแนน'!BM$4="A","0","0")))+IF('ชื่อ-คะแนน'!BN$4="K",'ชื่อ-คะแนน'!BN45,IF('ชื่อ-คะแนน'!BN$4="P","0",IF('ชื่อ-คะแนน'!BN$4="A","0","0")))+IF('ชื่อ-คะแนน'!BO$4="K",'ชื่อ-คะแนน'!BO45,IF('ชื่อ-คะแนน'!BO$4="P","0",IF('ชื่อ-คะแนน'!BO$4="A","0","0")))+IF('ชื่อ-คะแนน'!BP$4="K",'ชื่อ-คะแนน'!BP45,IF('ชื่อ-คะแนน'!BP$4="P","0",IF('ชื่อ-คะแนน'!BP$4="A","0","0"))))</f>
        <v/>
      </c>
      <c r="V47" s="1061" t="str">
        <f>IF('ชื่อ-คะแนน'!C45="","",IF('ชื่อ-คะแนน'!BK$4="P",'ชื่อ-คะแนน'!BK45,IF('ชื่อ-คะแนน'!BK$4="K","0",IF('ชื่อ-คะแนน'!BK$4="A","0","0")))+IF('ชื่อ-คะแนน'!BL$4="P",'ชื่อ-คะแนน'!BL45,IF('ชื่อ-คะแนน'!BL$4="K","0",IF('ชื่อ-คะแนน'!BL$4="A","0","0")))+IF('ชื่อ-คะแนน'!BM$4="P",'ชื่อ-คะแนน'!BM45,IF('ชื่อ-คะแนน'!BM$4="K","0",IF('ชื่อ-คะแนน'!BM$4="A","0","0")))+IF('ชื่อ-คะแนน'!BN$4="P",'ชื่อ-คะแนน'!BN45,IF('ชื่อ-คะแนน'!BN$4="K","0",IF('ชื่อ-คะแนน'!BN$4="A","0","0")))+IF('ชื่อ-คะแนน'!BO$4="P",'ชื่อ-คะแนน'!BO45,IF('ชื่อ-คะแนน'!BO$4="K","0",IF('ชื่อ-คะแนน'!BO$4="A","0","0")))+IF('ชื่อ-คะแนน'!BP$4="P",'ชื่อ-คะแนน'!BP45,IF('ชื่อ-คะแนน'!BP$4="K","0",IF('ชื่อ-คะแนน'!BP$4="A","0","0"))))</f>
        <v/>
      </c>
      <c r="W47" s="1062" t="str">
        <f>IF('ชื่อ-คะแนน'!C45="","",IF('ชื่อ-คะแนน'!BK$4="A",'ชื่อ-คะแนน'!BK45,IF('ชื่อ-คะแนน'!BK$4="P","0",IF('ชื่อ-คะแนน'!BK$4="K","0","0")))+IF('ชื่อ-คะแนน'!BL$4="A",'ชื่อ-คะแนน'!BL45,IF('ชื่อ-คะแนน'!BL$4="P","0",IF('ชื่อ-คะแนน'!BL$4="K","0","0")))+IF('ชื่อ-คะแนน'!BM$4="A",'ชื่อ-คะแนน'!BM45,IF('ชื่อ-คะแนน'!BM$4="P","0",IF('ชื่อ-คะแนน'!BM$4="K","0","0")))+IF('ชื่อ-คะแนน'!BN$4="A",'ชื่อ-คะแนน'!BN45,IF('ชื่อ-คะแนน'!BN$4="P","0",IF('ชื่อ-คะแนน'!BN$4="K","0","0")))+IF('ชื่อ-คะแนน'!BO$4="A",'ชื่อ-คะแนน'!BO45,IF('ชื่อ-คะแนน'!BO$4="P","0",IF('ชื่อ-คะแนน'!BO$4="K","0","0")))+IF('ชื่อ-คะแนน'!BP$4="A",'ชื่อ-คะแนน'!BP45,IF('ชื่อ-คะแนน'!BP$4="P","0",IF('ชื่อ-คะแนน'!BP$4="K","0","0"))))</f>
        <v/>
      </c>
      <c r="X47" s="1058" t="str">
        <f>IF('ชื่อ-คะแนน'!C45="","",IF('ชื่อ-คะแนน'!BU$4="K",'ชื่อ-คะแนน'!BU45,IF('ชื่อ-คะแนน'!BU$4="P","0",IF('ชื่อ-คะแนน'!BU$4="A","0","0")))+IF('ชื่อ-คะแนน'!BV$4="K",'ชื่อ-คะแนน'!BV45,IF('ชื่อ-คะแนน'!BV$4="P","0",IF('ชื่อ-คะแนน'!BV$4="A","0","0")))+IF('ชื่อ-คะแนน'!BW$4="K",'ชื่อ-คะแนน'!BW45,IF('ชื่อ-คะแนน'!BW$4="P","0",IF('ชื่อ-คะแนน'!BW$4="A","0","0")))+IF('ชื่อ-คะแนน'!BX$4="K",'ชื่อ-คะแนน'!BX45,IF('ชื่อ-คะแนน'!BX$4="P","0",IF('ชื่อ-คะแนน'!BX$4="A","0","0")))+IF('ชื่อ-คะแนน'!BY$4="K",'ชื่อ-คะแนน'!BY45,IF('ชื่อ-คะแนน'!BY$4="P","0",IF('ชื่อ-คะแนน'!BY$4="A","0","0")))+IF('ชื่อ-คะแนน'!BZ$4="K",'ชื่อ-คะแนน'!BZ45,IF('ชื่อ-คะแนน'!BZ$4="P","0",IF('ชื่อ-คะแนน'!BZ$4="A","0","0")))+IF('ชื่อ-คะแนน'!CA$4="K",'ชื่อ-คะแนน'!CA45,IF('ชื่อ-คะแนน'!CA$4="P","0",IF('ชื่อ-คะแนน'!CA$4="A","0","0")))+IF('ชื่อ-คะแนน'!CB$4="K",'ชื่อ-คะแนน'!CB45,IF('ชื่อ-คะแนน'!CB$4="P","0",IF('ชื่อ-คะแนน'!CB$4="A","0","0"))))</f>
        <v/>
      </c>
      <c r="Y47" s="1059" t="str">
        <f>IF('ชื่อ-คะแนน'!C45="","",IF('ชื่อ-คะแนน'!BU$4="P",'ชื่อ-คะแนน'!BU45,IF('ชื่อ-คะแนน'!BU$4="K","0",IF('ชื่อ-คะแนน'!BU$4="A","0","0")))+IF('ชื่อ-คะแนน'!BV$4="P",'ชื่อ-คะแนน'!BV45,IF('ชื่อ-คะแนน'!BV$4="K","0",IF('ชื่อ-คะแนน'!BV$4="A","0","0")))+IF('ชื่อ-คะแนน'!BW$4="P",'ชื่อ-คะแนน'!BW45,IF('ชื่อ-คะแนน'!BW$4="K","0",IF('ชื่อ-คะแนน'!BW$4="A","0","0")))+IF('ชื่อ-คะแนน'!BX$4="P",'ชื่อ-คะแนน'!BX45,IF('ชื่อ-คะแนน'!BX$4="K","0",IF('ชื่อ-คะแนน'!BX$4="A","0","0")))+IF('ชื่อ-คะแนน'!BY$4="P",'ชื่อ-คะแนน'!BY45,IF('ชื่อ-คะแนน'!BY$4="K","0",IF('ชื่อ-คะแนน'!BY$4="A","0","0")))+IF('ชื่อ-คะแนน'!BZ$4="P",'ชื่อ-คะแนน'!BZ45,IF('ชื่อ-คะแนน'!BZ$4="K","0",IF('ชื่อ-คะแนน'!BZ$4="A","0","0")))+IF('ชื่อ-คะแนน'!CA$4="P",'ชื่อ-คะแนน'!CA45,IF('ชื่อ-คะแนน'!CA$4="K","0",IF('ชื่อ-คะแนน'!CA$4="A","0","0")))+IF('ชื่อ-คะแนน'!CB$4="P",'ชื่อ-คะแนน'!CB45,IF('ชื่อ-คะแนน'!CB$4="K","0",IF('ชื่อ-คะแนน'!CB$4="A","0","0"))))</f>
        <v/>
      </c>
      <c r="Z47" s="1072" t="str">
        <f>IF('ชื่อ-คะแนน'!C45="","",IF('ชื่อ-คะแนน'!BU$4="A",'ชื่อ-คะแนน'!BU45,IF('ชื่อ-คะแนน'!BU$4="P","0",IF('ชื่อ-คะแนน'!BU$4="K","0","0")))+IF('ชื่อ-คะแนน'!BV$4="A",'ชื่อ-คะแนน'!BV45,IF('ชื่อ-คะแนน'!BV$4="P","0",IF('ชื่อ-คะแนน'!BV$4="K","0","0")))+IF('ชื่อ-คะแนน'!BW$4="A",'ชื่อ-คะแนน'!BW45,IF('ชื่อ-คะแนน'!BW$4="P","0",IF('ชื่อ-คะแนน'!BW$4="K","0","0")))+IF('ชื่อ-คะแนน'!BX$4="A",'ชื่อ-คะแนน'!BX45,IF('ชื่อ-คะแนน'!BX$4="P","0",IF('ชื่อ-คะแนน'!BX$4="K","0","0")))+IF('ชื่อ-คะแนน'!BY$4="A",'ชื่อ-คะแนน'!BY45,IF('ชื่อ-คะแนน'!BY$4="P","0",IF('ชื่อ-คะแนน'!BY$4="K","0","0")))+IF('ชื่อ-คะแนน'!BZ$4="A",'ชื่อ-คะแนน'!BZ45,IF('ชื่อ-คะแนน'!BZ$4="P","0",IF('ชื่อ-คะแนน'!BZ$4="K","0","0")))+IF('ชื่อ-คะแนน'!CA$4="A",'ชื่อ-คะแนน'!CA45,IF('ชื่อ-คะแนน'!CA$4="P","0",IF('ชื่อ-คะแนน'!CA$4="K","0","0")))+IF('ชื่อ-คะแนน'!CB$4="A",'ชื่อ-คะแนน'!CB45,IF('ชื่อ-คะแนน'!CB$4="P","0",IF('ชื่อ-คะแนน'!CB$4="K","0","0"))))</f>
        <v/>
      </c>
      <c r="AA47" s="1060">
        <f>IF('ชื่อ-คะแนน'!CF$4="K",'ชื่อ-คะแนน'!CF45,IF('ชื่อ-คะแนน'!CF$4="P","0",IF('ชื่อ-คะแนน'!CF$4="A","0","0")))+IF('ชื่อ-คะแนน'!CG$4="K",'ชื่อ-คะแนน'!CG45,IF('ชื่อ-คะแนน'!CG$4="P","0",IF('ชื่อ-คะแนน'!CG$4="A","0","0")))+IF('ชื่อ-คะแนน'!CH$4="K",'ชื่อ-คะแนน'!CH45,IF('ชื่อ-คะแนน'!CH$4="P","0",IF('ชื่อ-คะแนน'!CH$4="A","0","0")))</f>
        <v>0</v>
      </c>
      <c r="AB47" s="1061">
        <f>IF('ชื่อ-คะแนน'!CF$4="P",'ชื่อ-คะแนน'!CF45,IF('ชื่อ-คะแนน'!CF$4="K","0",IF('ชื่อ-คะแนน'!CF$4="A","0","0")))+IF('ชื่อ-คะแนน'!CG$4="P",'ชื่อ-คะแนน'!CG45,IF('ชื่อ-คะแนน'!CG$4="K","0",IF('ชื่อ-คะแนน'!CG$4="A","0","0")))+IF('ชื่อ-คะแนน'!CH$4="P",'ชื่อ-คะแนน'!CH45,IF('ชื่อ-คะแนน'!CH$4="K","0",IF('ชื่อ-คะแนน'!CH$4="A","0","0")))</f>
        <v>0</v>
      </c>
      <c r="AC47" s="1062">
        <f>IF('ชื่อ-คะแนน'!CF$4="A",'ชื่อ-คะแนน'!CF45,IF('ชื่อ-คะแนน'!CF$4="P","0",IF('ชื่อ-คะแนน'!CF$4="K","0","0")))+IF('ชื่อ-คะแนน'!CG$4="A",'ชื่อ-คะแนน'!CG45,IF('ชื่อ-คะแนน'!CG$4="P","0",IF('ชื่อ-คะแนน'!CG$4="K","0","0")))+IF('ชื่อ-คะแนน'!CH$4="A",'ชื่อ-คะแนน'!CH45,IF('ชื่อ-คะแนน'!CH$4="P","0",IF('ชื่อ-คะแนน'!CH$4="K","0","0")))</f>
        <v>0</v>
      </c>
      <c r="AD47" s="1073" t="str">
        <f>IF('ชื่อ-คะแนน'!C45="","",IF(E47="พัก","--",IF(E47="ออก","--",IF(E47="ย้าย","--",(F47+I47+L47+O47+R47+U47+X47+AA47)/2))))</f>
        <v/>
      </c>
      <c r="AE47" s="1063" t="str">
        <f>IF('ชื่อ-คะแนน'!C45="","",IF(E47="พัก","--",IF(E47="ออก","--",IF(E47="ย้าย","--",(G47+J47+M47+P47+S47+V47+Y47+AB47)/2))))</f>
        <v/>
      </c>
      <c r="AF47" s="1064" t="str">
        <f>IF('ชื่อ-คะแนน'!C45="","",IF(E47="พัก","--",IF(E47="ออก","--",IF(E47="ย้าย","--",(H47+K47+N47+Q47+T47+W47+Z47+AC47)/2))))</f>
        <v/>
      </c>
      <c r="AG47" s="305"/>
    </row>
    <row r="48" spans="1:33" s="5" customFormat="1" ht="18" customHeight="1" x14ac:dyDescent="0.5">
      <c r="A48" s="281"/>
      <c r="B48" s="239" t="str">
        <f>'ชื่อ-คะแนน'!A46</f>
        <v/>
      </c>
      <c r="C48" s="420">
        <f>'ชื่อ-คะแนน'!B46</f>
        <v>0</v>
      </c>
      <c r="D48" s="325" t="str">
        <f>'ชื่อ-คะแนน'!DB46</f>
        <v/>
      </c>
      <c r="E48" s="422" t="str">
        <f>'ชื่อ-คะแนน'!D46</f>
        <v/>
      </c>
      <c r="F48" s="423" t="str">
        <f>IF('ชื่อ-คะแนน'!C46="","",IF('ชื่อ-คะแนน'!H$4="K",'ชื่อ-คะแนน'!H46,IF('ชื่อ-คะแนน'!H$4="P","0",IF('ชื่อ-คะแนน'!H$4="A","0","0")))+IF('ชื่อ-คะแนน'!I$4="K",'ชื่อ-คะแนน'!I46,IF('ชื่อ-คะแนน'!I$4="P","0",IF('ชื่อ-คะแนน'!I$4="A","0","0")))+IF('ชื่อ-คะแนน'!J$4="K",'ชื่อ-คะแนน'!J46,IF('ชื่อ-คะแนน'!J$4="P","0",IF('ชื่อ-คะแนน'!J$4="A","0","0")))+IF('ชื่อ-คะแนน'!K$4="K",'ชื่อ-คะแนน'!K46,IF('ชื่อ-คะแนน'!K$4="P","0",IF('ชื่อ-คะแนน'!K$4="A","0","0")))+IF('ชื่อ-คะแนน'!L$4="K",'ชื่อ-คะแนน'!L46,IF('ชื่อ-คะแนน'!L$4="P","0",IF('ชื่อ-คะแนน'!L$4="A","0","0")))+IF('ชื่อ-คะแนน'!M$4="K",'ชื่อ-คะแนน'!M46,IF('ชื่อ-คะแนน'!M$4="P","0",IF('ชื่อ-คะแนน'!M$4="A","0","0")))+IF('ชื่อ-คะแนน'!N$4="K",'ชื่อ-คะแนน'!N46,IF('ชื่อ-คะแนน'!N$4="P","0",IF('ชื่อ-คะแนน'!N$4="A","0","0")))+IF('ชื่อ-คะแนน'!O$4="K",'ชื่อ-คะแนน'!O46,IF('ชื่อ-คะแนน'!O$4="P","0",IF('ชื่อ-คะแนน'!O$4="A","0","0")))+IF('ชื่อ-คะแนน'!P$4="K",'ชื่อ-คะแนน'!P46,IF('ชื่อ-คะแนน'!P$4="P","0",IF('ชื่อ-คะแนน'!P$4="A","0","0"))))</f>
        <v/>
      </c>
      <c r="G48" s="424" t="str">
        <f>IF('ชื่อ-คะแนน'!C46="","",IF('ชื่อ-คะแนน'!H$4="P",'ชื่อ-คะแนน'!H46,IF('ชื่อ-คะแนน'!H$4="K","0",IF('ชื่อ-คะแนน'!H$4="A","0","0")))+IF('ชื่อ-คะแนน'!I$4="P",'ชื่อ-คะแนน'!I46,IF('ชื่อ-คะแนน'!I$4="K","0",IF('ชื่อ-คะแนน'!I$4="A","0","0")))+IF('ชื่อ-คะแนน'!J$4="P",'ชื่อ-คะแนน'!J46,IF('ชื่อ-คะแนน'!J$4="K","0",IF('ชื่อ-คะแนน'!J$4="A","0","0")))+IF('ชื่อ-คะแนน'!K$4="P",'ชื่อ-คะแนน'!K46,IF('ชื่อ-คะแนน'!K$4="K","0",IF('ชื่อ-คะแนน'!K$4="A","0","0")))+IF('ชื่อ-คะแนน'!L$4="P",'ชื่อ-คะแนน'!L46,IF('ชื่อ-คะแนน'!L$4="K","0",IF('ชื่อ-คะแนน'!L$4="A","0","0")))+IF('ชื่อ-คะแนน'!M$4="P",'ชื่อ-คะแนน'!M46,IF('ชื่อ-คะแนน'!M$4="K","0",IF('ชื่อ-คะแนน'!M$4="A","0","0")))+IF('ชื่อ-คะแนน'!N$4="P",'ชื่อ-คะแนน'!N46,IF('ชื่อ-คะแนน'!N$4="K","0",IF('ชื่อ-คะแนน'!N$4="A","0","0")))+IF('ชื่อ-คะแนน'!O$4="P",'ชื่อ-คะแนน'!O46,IF('ชื่อ-คะแนน'!O$4="K","0",IF('ชื่อ-คะแนน'!O$4="A","0","0")))+IF('ชื่อ-คะแนน'!P$4="P",'ชื่อ-คะแนน'!P46,IF('ชื่อ-คะแนน'!P$4="K","0",IF('ชื่อ-คะแนน'!P$4="A","0","0"))))</f>
        <v/>
      </c>
      <c r="H48" s="425" t="str">
        <f>IF('ชื่อ-คะแนน'!C46="","",IF('ชื่อ-คะแนน'!H$4="A",'ชื่อ-คะแนน'!H46,IF('ชื่อ-คะแนน'!H$4="P","0",IF('ชื่อ-คะแนน'!H$4="K","0","0")))+IF('ชื่อ-คะแนน'!I$4="A",'ชื่อ-คะแนน'!I46,IF('ชื่อ-คะแนน'!I$4="P","0",IF('ชื่อ-คะแนน'!I$4="K","0","0")))+IF('ชื่อ-คะแนน'!J$4="A",'ชื่อ-คะแนน'!J46,IF('ชื่อ-คะแนน'!J$4="P","0",IF('ชื่อ-คะแนน'!J$4="K","0","0")))+IF('ชื่อ-คะแนน'!K$4="A",'ชื่อ-คะแนน'!K46,IF('ชื่อ-คะแนน'!K$4="P","0",IF('ชื่อ-คะแนน'!K$4="K","0","0")))+IF('ชื่อ-คะแนน'!L$4="A",'ชื่อ-คะแนน'!L46,IF('ชื่อ-คะแนน'!L$4="P","0",IF('ชื่อ-คะแนน'!L$4="K","0","0")))+IF('ชื่อ-คะแนน'!M$4="A",'ชื่อ-คะแนน'!M46,IF('ชื่อ-คะแนน'!M$4="P","0",IF('ชื่อ-คะแนน'!M$4="K","0","0")))+IF('ชื่อ-คะแนน'!N$4="A",'ชื่อ-คะแนน'!N46,IF('ชื่อ-คะแนน'!N$4="P","0",IF('ชื่อ-คะแนน'!N$4="K","0","0")))+IF('ชื่อ-คะแนน'!O$4="A",'ชื่อ-คะแนน'!O46,IF('ชื่อ-คะแนน'!O$4="P","0",IF('ชื่อ-คะแนน'!O$4="K","0","0")))+IF('ชื่อ-คะแนน'!P$4="A",'ชื่อ-คะแนน'!P46,IF('ชื่อ-คะแนน'!P$4="P","0",IF('ชื่อ-คะแนน'!P$4="K","0","0"))))</f>
        <v/>
      </c>
      <c r="I48" s="426" t="str">
        <f>IF('ชื่อ-คะแนน'!C46="","",IF('ชื่อ-คะแนน'!S$4="K",'ชื่อ-คะแนน'!S46,IF('ชื่อ-คะแนน'!S$4="P","0",IF('ชื่อ-คะแนน'!S$4="A","0","0")))+IF('ชื่อ-คะแนน'!T$4="K",'ชื่อ-คะแนน'!T46,IF('ชื่อ-คะแนน'!T$4="P","0",IF('ชื่อ-คะแนน'!T$4="A","0","0")))+IF('ชื่อ-คะแนน'!U$4="K",'ชื่อ-คะแนน'!U46,IF('ชื่อ-คะแนน'!U$4="P","0",IF('ชื่อ-คะแนน'!U$4="A","0","0")))+IF('ชื่อ-คะแนน'!V$4="K",'ชื่อ-คะแนน'!V46,IF('ชื่อ-คะแนน'!V$4="P","0",IF('ชื่อ-คะแนน'!V$4="A","0","0")))+IF('ชื่อ-คะแนน'!W$4="K",'ชื่อ-คะแนน'!W46,IF('ชื่อ-คะแนน'!W$4="P","0",IF('ชื่อ-คะแนน'!W$4="A","0","0")))+IF('ชื่อ-คะแนน'!X$4="K",'ชื่อ-คะแนน'!X46,IF('ชื่อ-คะแนน'!X$4="P","0",IF('ชื่อ-คะแนน'!X$4="A","0","0"))))</f>
        <v/>
      </c>
      <c r="J48" s="427" t="str">
        <f>IF('ชื่อ-คะแนน'!C46="","",IF('ชื่อ-คะแนน'!S$4="P",'ชื่อ-คะแนน'!S46,IF('ชื่อ-คะแนน'!S$4="K","0",IF('ชื่อ-คะแนน'!S$4="A","0","0")))+IF('ชื่อ-คะแนน'!T$4="P",'ชื่อ-คะแนน'!T46,IF('ชื่อ-คะแนน'!T$4="K","0",IF('ชื่อ-คะแนน'!T$4="A","0","0")))+IF('ชื่อ-คะแนน'!U$4="P",'ชื่อ-คะแนน'!U46,IF('ชื่อ-คะแนน'!U$4="K","0",IF('ชื่อ-คะแนน'!U$4="A","0","0")))+IF('ชื่อ-คะแนน'!V$4="P",'ชื่อ-คะแนน'!V46,IF('ชื่อ-คะแนน'!V$4="K","0",IF('ชื่อ-คะแนน'!V$4="A","0","0")))+IF('ชื่อ-คะแนน'!W$4="P",'ชื่อ-คะแนน'!W46,IF('ชื่อ-คะแนน'!W$4="K","0",IF('ชื่อ-คะแนน'!W$4="A","0","0")))+IF('ชื่อ-คะแนน'!X$4="P",'ชื่อ-คะแนน'!X46,IF('ชื่อ-คะแนน'!X$4="K","0",IF('ชื่อ-คะแนน'!X$4="A","0","0"))))</f>
        <v/>
      </c>
      <c r="K48" s="428" t="str">
        <f>IF('ชื่อ-คะแนน'!C46="","",IF('ชื่อ-คะแนน'!S$4="A",'ชื่อ-คะแนน'!S46,IF('ชื่อ-คะแนน'!S$4="P","0",IF('ชื่อ-คะแนน'!S$4="K","0","0")))+IF('ชื่อ-คะแนน'!T$4="A",'ชื่อ-คะแนน'!T46,IF('ชื่อ-คะแนน'!T$4="P","0",IF('ชื่อ-คะแนน'!T$4="K","0","0")))+IF('ชื่อ-คะแนน'!U$4="A",'ชื่อ-คะแนน'!U46,IF('ชื่อ-คะแนน'!U$4="P","0",IF('ชื่อ-คะแนน'!U$4="K","0","0")))+IF('ชื่อ-คะแนน'!V$4="A",'ชื่อ-คะแนน'!V46,IF('ชื่อ-คะแนน'!V$4="P","0",IF('ชื่อ-คะแนน'!V$4="K","0","0")))+IF('ชื่อ-คะแนน'!W$4="A",'ชื่อ-คะแนน'!W46,IF('ชื่อ-คะแนน'!W$4="P","0",IF('ชื่อ-คะแนน'!W$4="K","0","0")))+IF('ชื่อ-คะแนน'!X$4="A",'ชื่อ-คะแนน'!X46,IF('ชื่อ-คะแนน'!X$4="P","0",IF('ชื่อ-คะแนน'!X$4="K","0","0"))))</f>
        <v/>
      </c>
      <c r="L48" s="423" t="str">
        <f>IF('ชื่อ-คะแนน'!C46="","",IF('ชื่อ-คะแนน'!AC$4="K",'ชื่อ-คะแนน'!AC46,IF('ชื่อ-คะแนน'!AC$4="P","0",IF('ชื่อ-คะแนน'!AC$4="A","0","0")))+IF('ชื่อ-คะแนน'!AD$4="K",'ชื่อ-คะแนน'!AD46,IF('ชื่อ-คะแนน'!AD$4="P","0",IF('ชื่อ-คะแนน'!AD$4="A","0","0")))+IF('ชื่อ-คะแนน'!AE$4="K",'ชื่อ-คะแนน'!AE46,IF('ชื่อ-คะแนน'!AE$4="P","0",IF('ชื่อ-คะแนน'!AE$4="A","0","0")))+IF('ชื่อ-คะแนน'!AF$4="K",'ชื่อ-คะแนน'!AF46,IF('ชื่อ-คะแนน'!AF$4="P","0",IF('ชื่อ-คะแนน'!AF$4="A","0","0")))+IF('ชื่อ-คะแนน'!AG$4="K",'ชื่อ-คะแนน'!AG46,IF('ชื่อ-คะแนน'!AG$4="P","0",IF('ชื่อ-คะแนน'!AG$4="A","0","0")))+IF('ชื่อ-คะแนน'!AH$4="K",'ชื่อ-คะแนน'!AH46,IF('ชื่อ-คะแนน'!AH$4="P","0",IF('ชื่อ-คะแนน'!AH$4="A","0","0")))+IF('ชื่อ-คะแนน'!AI$4="K",'ชื่อ-คะแนน'!AI46,IF('ชื่อ-คะแนน'!AI$4="P","0",IF('ชื่อ-คะแนน'!AI$4="A","0","0")))+IF('ชื่อ-คะแนน'!AJ$4="K",'ชื่อ-คะแนน'!AJ46,IF('ชื่อ-คะแนน'!AJ$4="P","0",IF('ชื่อ-คะแนน'!AJ$4="A","0","0")))+IF('ชื่อ-คะแนน'!AK$4="K",'ชื่อ-คะแนน'!AK46,IF('ชื่อ-คะแนน'!AK$4="P","0",IF('ชื่อ-คะแนน'!AK$4="A","0","0"))))</f>
        <v/>
      </c>
      <c r="M48" s="424" t="str">
        <f>IF('ชื่อ-คะแนน'!C46="","",IF('ชื่อ-คะแนน'!AC$4="P",'ชื่อ-คะแนน'!AC46,IF('ชื่อ-คะแนน'!AC$4="K","0",IF('ชื่อ-คะแนน'!AC$4="A","0","0")))+IF('ชื่อ-คะแนน'!AD$4="P",'ชื่อ-คะแนน'!AD46,IF('ชื่อ-คะแนน'!AD$4="K","0",IF('ชื่อ-คะแนน'!AD$4="A","0","0")))+IF('ชื่อ-คะแนน'!AE$4="P",'ชื่อ-คะแนน'!AE46,IF('ชื่อ-คะแนน'!AE$4="K","0",IF('ชื่อ-คะแนน'!AE$4="A","0","0")))+IF('ชื่อ-คะแนน'!AF$4="P",'ชื่อ-คะแนน'!AF46,IF('ชื่อ-คะแนน'!AF$4="K","0",IF('ชื่อ-คะแนน'!AF$4="A","0","0")))+IF('ชื่อ-คะแนน'!AG$4="P",'ชื่อ-คะแนน'!AG46,IF('ชื่อ-คะแนน'!AG$4="K","0",IF('ชื่อ-คะแนน'!AG$4="A","0","0")))+IF('ชื่อ-คะแนน'!AH$4="P",'ชื่อ-คะแนน'!AH46,IF('ชื่อ-คะแนน'!AH$4="K","0",IF('ชื่อ-คะแนน'!AH$4="A","0","0")))+IF('ชื่อ-คะแนน'!AI$4="P",'ชื่อ-คะแนน'!AI46,IF('ชื่อ-คะแนน'!AI$4="K","0",IF('ชื่อ-คะแนน'!AI$4="A","0","0")))+IF('ชื่อ-คะแนน'!AJ$4="P",'ชื่อ-คะแนน'!AJ46,IF('ชื่อ-คะแนน'!AJ$4="K","0",IF('ชื่อ-คะแนน'!AJ$4="A","0","0")))+IF('ชื่อ-คะแนน'!AK$4="P",'ชื่อ-คะแนน'!AK46,IF('ชื่อ-คะแนน'!AK$4="K","0",IF('ชื่อ-คะแนน'!AK$4="A","0","0"))))</f>
        <v/>
      </c>
      <c r="N48" s="425" t="str">
        <f>IF('ชื่อ-คะแนน'!C46="","",IF('ชื่อ-คะแนน'!AC$4="A",'ชื่อ-คะแนน'!AC46,IF('ชื่อ-คะแนน'!AC$4="P","0",IF('ชื่อ-คะแนน'!AC$4="K","0","0")))+IF('ชื่อ-คะแนน'!AD$4="A",'ชื่อ-คะแนน'!AD46,IF('ชื่อ-คะแนน'!AD$4="P","0",IF('ชื่อ-คะแนน'!AD$4="K","0","0")))+IF('ชื่อ-คะแนน'!AE$4="A",'ชื่อ-คะแนน'!AE46,IF('ชื่อ-คะแนน'!AE$4="P","0",IF('ชื่อ-คะแนน'!AE$4="K","0","0")))+IF('ชื่อ-คะแนน'!AF$4="A",'ชื่อ-คะแนน'!AF46,IF('ชื่อ-คะแนน'!AF$4="P","0",IF('ชื่อ-คะแนน'!AF$4="K","0","0")))+IF('ชื่อ-คะแนน'!AG$4="A",'ชื่อ-คะแนน'!AG46,IF('ชื่อ-คะแนน'!AG$4="P","0",IF('ชื่อ-คะแนน'!AG$4="K","0","0")))+IF('ชื่อ-คะแนน'!AH$4="A",'ชื่อ-คะแนน'!AH46,IF('ชื่อ-คะแนน'!AH$4="P","0",IF('ชื่อ-คะแนน'!AH$4="K","0","0")))+IF('ชื่อ-คะแนน'!AI$4="A",'ชื่อ-คะแนน'!AI46,IF('ชื่อ-คะแนน'!AI$4="P","0",IF('ชื่อ-คะแนน'!AI$4="K","0","0")))+IF('ชื่อ-คะแนน'!AJ$4="A",'ชื่อ-คะแนน'!AJ46,IF('ชื่อ-คะแนน'!AJ$4="P","0",IF('ชื่อ-คะแนน'!AJ$4="K","0","0")))+IF('ชื่อ-คะแนน'!AK$4="A",'ชื่อ-คะแนน'!AK46,IF('ชื่อ-คะแนน'!AK$4="P","0",IF('ชื่อ-คะแนน'!AK$4="K","0","0"))))</f>
        <v/>
      </c>
      <c r="O48" s="426" t="str">
        <f>IF('ชื่อ-คะแนน'!C46="","",IF('ชื่อ-คะแนน'!AN$4="K",'ชื่อ-คะแนน'!AN46,IF('ชื่อ-คะแนน'!AN$4="P","0",IF('ชื่อ-คะแนน'!AN$4="A","0","0")))+IF('ชื่อ-คะแนน'!AO$4="K",'ชื่อ-คะแนน'!AO46,IF('ชื่อ-คะแนน'!AO$4="P","0",IF('ชื่อ-คะแนน'!AO$4="A","0","0")))+IF('ชื่อ-คะแนน'!AP$4="K",'ชื่อ-คะแนน'!AP46,IF('ชื่อ-คะแนน'!AP$4="P","0",IF('ชื่อ-คะแนน'!AP$4="A","0","0")))+IF('ชื่อ-คะแนน'!AQ$4="K",'ชื่อ-คะแนน'!AQ46,IF('ชื่อ-คะแนน'!AQ$4="P","0",IF('ชื่อ-คะแนน'!AQ$4="A","0","0")))+IF('ชื่อ-คะแนน'!AR$4="K",'ชื่อ-คะแนน'!AR46,IF('ชื่อ-คะแนน'!AR$4="P","0",IF('ชื่อ-คะแนน'!AR$4="A","0","0")))+IF('ชื่อ-คะแนน'!AS$4="K",'ชื่อ-คะแนน'!AS46,IF('ชื่อ-คะแนน'!AS$4="P","0",IF('ชื่อ-คะแนน'!AS$4="A","0","0"))))</f>
        <v/>
      </c>
      <c r="P48" s="427" t="str">
        <f>IF('ชื่อ-คะแนน'!C46="","",IF('ชื่อ-คะแนน'!AN$4="P",'ชื่อ-คะแนน'!AN46,IF('ชื่อ-คะแนน'!AN$4="K","0",IF('ชื่อ-คะแนน'!AN$4="A","0","0")))+IF('ชื่อ-คะแนน'!AO$4="P",'ชื่อ-คะแนน'!AO46,IF('ชื่อ-คะแนน'!AO$4="K","0",IF('ชื่อ-คะแนน'!AO$4="A","0","0")))+IF('ชื่อ-คะแนน'!AP$4="P",'ชื่อ-คะแนน'!AP46,IF('ชื่อ-คะแนน'!AP$4="K","0",IF('ชื่อ-คะแนน'!AP$4="A","0","0")))+IF('ชื่อ-คะแนน'!AQ$4="P",'ชื่อ-คะแนน'!AQ46,IF('ชื่อ-คะแนน'!AQ$4="K","0",IF('ชื่อ-คะแนน'!AQ$4="A","0","0")))+IF('ชื่อ-คะแนน'!AR$4="P",'ชื่อ-คะแนน'!AR46,IF('ชื่อ-คะแนน'!AR$4="K","0",IF('ชื่อ-คะแนน'!AR$4="A","0","0")))+IF('ชื่อ-คะแนน'!AS$4="P",'ชื่อ-คะแนน'!AS46,IF('ชื่อ-คะแนน'!AS$4="K","0",IF('ชื่อ-คะแนน'!AS$4="A","0","0"))))</f>
        <v/>
      </c>
      <c r="Q48" s="428" t="str">
        <f>IF('ชื่อ-คะแนน'!C46="","",IF('ชื่อ-คะแนน'!AN$4="A",'ชื่อ-คะแนน'!AN46,IF('ชื่อ-คะแนน'!AN$4="P","0",IF('ชื่อ-คะแนน'!AN$4="K","0","0")))+IF('ชื่อ-คะแนน'!AO$4="A",'ชื่อ-คะแนน'!AO46,IF('ชื่อ-คะแนน'!AO$4="P","0",IF('ชื่อ-คะแนน'!AO$4="K","0","0")))+IF('ชื่อ-คะแนน'!AP$4="A",'ชื่อ-คะแนน'!AP46,IF('ชื่อ-คะแนน'!AP$4="P","0",IF('ชื่อ-คะแนน'!AP$4="K","0","0")))+IF('ชื่อ-คะแนน'!AQ$4="A",'ชื่อ-คะแนน'!AQ46,IF('ชื่อ-คะแนน'!AQ$4="P","0",IF('ชื่อ-คะแนน'!AQ$4="K","0","0")))+IF('ชื่อ-คะแนน'!AR$4="A",'ชื่อ-คะแนน'!AR46,IF('ชื่อ-คะแนน'!AR$4="P","0",IF('ชื่อ-คะแนน'!AR$4="K","0","0")))+IF('ชื่อ-คะแนน'!AS$4="A",'ชื่อ-คะแนน'!AS46,IF('ชื่อ-คะแนน'!AS$4="P","0",IF('ชื่อ-คะแนน'!AS$4="K","0","0"))))</f>
        <v/>
      </c>
      <c r="R48" s="1045" t="str">
        <f>IF('ชื่อ-คะแนน'!C46="","",IF('ชื่อ-คะแนน'!BA$4="K",'ชื่อ-คะแนน'!BA46,IF('ชื่อ-คะแนน'!BA$4="P","0",IF('ชื่อ-คะแนน'!BA$4="A","0","0")))+IF('ชื่อ-คะแนน'!BB$4="K",'ชื่อ-คะแนน'!BB46,IF('ชื่อ-คะแนน'!BB$4="P","0",IF('ชื่อ-คะแนน'!BB$4="A","0","0")))+IF('ชื่อ-คะแนน'!BC$4="K",'ชื่อ-คะแนน'!BC46,IF('ชื่อ-คะแนน'!BC$4="P","0",IF('ชื่อ-คะแนน'!BC$4="A","0","0")))+IF('ชื่อ-คะแนน'!BD$4="K",'ชื่อ-คะแนน'!BD46,IF('ชื่อ-คะแนน'!BD$4="P","0",IF('ชื่อ-คะแนน'!BD$4="A","0","0")))+IF('ชื่อ-คะแนน'!BE$4="K",'ชื่อ-คะแนน'!BE46,IF('ชื่อ-คะแนน'!BE$4="P","0",IF('ชื่อ-คะแนน'!BE$4="A","0","0")))+IF('ชื่อ-คะแนน'!BF$4="K",'ชื่อ-คะแนน'!BF46,IF('ชื่อ-คะแนน'!BF$4="P","0",IF('ชื่อ-คะแนน'!BF$4="A","0","0")))+IF('ชื่อ-คะแนน'!BG$4="K",'ชื่อ-คะแนน'!BG46,IF('ชื่อ-คะแนน'!BG$4="P","0",IF('ชื่อ-คะแนน'!BG$4="A","0","0")))+IF('ชื่อ-คะแนน'!BH$4="K",'ชื่อ-คะแนน'!BH46,IF('ชื่อ-คะแนน'!BH$4="P","0",IF('ชื่อ-คะแนน'!BH$4="A","0","0"))))</f>
        <v/>
      </c>
      <c r="S48" s="1046" t="str">
        <f>IF('ชื่อ-คะแนน'!C46="","",IF('ชื่อ-คะแนน'!BA$4="P",'ชื่อ-คะแนน'!BA46,IF('ชื่อ-คะแนน'!BA$4="K","0",IF('ชื่อ-คะแนน'!BA$4="A","0","0")))+IF('ชื่อ-คะแนน'!BB$4="P",'ชื่อ-คะแนน'!BB46,IF('ชื่อ-คะแนน'!BB$4="K","0",IF('ชื่อ-คะแนน'!BB$4="A","0","0")))+IF('ชื่อ-คะแนน'!BC$4="P",'ชื่อ-คะแนน'!BC46,IF('ชื่อ-คะแนน'!BC$4="K","0",IF('ชื่อ-คะแนน'!BC$4="A","0","0")))+IF('ชื่อ-คะแนน'!BD$4="P",'ชื่อ-คะแนน'!BD46,IF('ชื่อ-คะแนน'!BD$4="K","0",IF('ชื่อ-คะแนน'!BD$4="A","0","0")))+IF('ชื่อ-คะแนน'!BE$4="P",'ชื่อ-คะแนน'!BE46,IF('ชื่อ-คะแนน'!BE$4="K","0",IF('ชื่อ-คะแนน'!BE$4="A","0","0")))+IF('ชื่อ-คะแนน'!BF$4="P",'ชื่อ-คะแนน'!BF46,IF('ชื่อ-คะแนน'!BF$4="K","0",IF('ชื่อ-คะแนน'!BF$4="A","0","0")))+IF('ชื่อ-คะแนน'!BG$4="P",'ชื่อ-คะแนน'!BG46,IF('ชื่อ-คะแนน'!BG$4="K","0",IF('ชื่อ-คะแนน'!BG$4="A","0","0")))+IF('ชื่อ-คะแนน'!BH$4="P",'ชื่อ-คะแนน'!BH46,IF('ชื่อ-คะแนน'!BH$4="K","0",IF('ชื่อ-คะแนน'!BH$4="A","0","0"))))</f>
        <v/>
      </c>
      <c r="T48" s="1066" t="str">
        <f>IF('ชื่อ-คะแนน'!C46="","",IF('ชื่อ-คะแนน'!BA$4="A",'ชื่อ-คะแนน'!BA46,IF('ชื่อ-คะแนน'!BA$4="P","0",IF('ชื่อ-คะแนน'!BA$4="K","0","0")))+IF('ชื่อ-คะแนน'!BB$4="A",'ชื่อ-คะแนน'!BB46,IF('ชื่อ-คะแนน'!BB$4="P","0",IF('ชื่อ-คะแนน'!BB$4="K","0","0")))+IF('ชื่อ-คะแนน'!BC$4="A",'ชื่อ-คะแนน'!BC46,IF('ชื่อ-คะแนน'!BC$4="P","0",IF('ชื่อ-คะแนน'!BC$4="K","0","0")))+IF('ชื่อ-คะแนน'!BD$4="A",'ชื่อ-คะแนน'!BD46,IF('ชื่อ-คะแนน'!BD$4="P","0",IF('ชื่อ-คะแนน'!BD$4="K","0","0")))+IF('ชื่อ-คะแนน'!BE$4="A",'ชื่อ-คะแนน'!BE46,IF('ชื่อ-คะแนน'!BE$4="P","0",IF('ชื่อ-คะแนน'!BE$4="K","0","0")))+IF('ชื่อ-คะแนน'!BF$4="A",'ชื่อ-คะแนน'!BF46,IF('ชื่อ-คะแนน'!BF$4="P","0",IF('ชื่อ-คะแนน'!BF$4="K","0","0")))+IF('ชื่อ-คะแนน'!BG$4="A",'ชื่อ-คะแนน'!BG46,IF('ชื่อ-คะแนน'!BG$4="P","0",IF('ชื่อ-คะแนน'!BG$4="K","0","0")))+IF('ชื่อ-คะแนน'!BH$4="A",'ชื่อ-คะแนน'!BH46,IF('ชื่อ-คะแนน'!BH$4="P","0",IF('ชื่อ-คะแนน'!BH$4="K","0","0"))))</f>
        <v/>
      </c>
      <c r="U48" s="1047" t="str">
        <f>IF('ชื่อ-คะแนน'!C46="","",IF('ชื่อ-คะแนน'!BK$4="K",'ชื่อ-คะแนน'!BK46,IF('ชื่อ-คะแนน'!BK$4="P","0",IF('ชื่อ-คะแนน'!BK$4="A","0","0")))+IF('ชื่อ-คะแนน'!BL$4="K",'ชื่อ-คะแนน'!BL46,IF('ชื่อ-คะแนน'!BL$4="P","0",IF('ชื่อ-คะแนน'!BL$4="A","0","0")))+IF('ชื่อ-คะแนน'!BM$4="K",'ชื่อ-คะแนน'!BM46,IF('ชื่อ-คะแนน'!BM$4="P","0",IF('ชื่อ-คะแนน'!BM$4="A","0","0")))+IF('ชื่อ-คะแนน'!BN$4="K",'ชื่อ-คะแนน'!BN46,IF('ชื่อ-คะแนน'!BN$4="P","0",IF('ชื่อ-คะแนน'!BN$4="A","0","0")))+IF('ชื่อ-คะแนน'!BO$4="K",'ชื่อ-คะแนน'!BO46,IF('ชื่อ-คะแนน'!BO$4="P","0",IF('ชื่อ-คะแนน'!BO$4="A","0","0")))+IF('ชื่อ-คะแนน'!BP$4="K",'ชื่อ-คะแนน'!BP46,IF('ชื่อ-คะแนน'!BP$4="P","0",IF('ชื่อ-คะแนน'!BP$4="A","0","0"))))</f>
        <v/>
      </c>
      <c r="V48" s="1048" t="str">
        <f>IF('ชื่อ-คะแนน'!C46="","",IF('ชื่อ-คะแนน'!BK$4="P",'ชื่อ-คะแนน'!BK46,IF('ชื่อ-คะแนน'!BK$4="K","0",IF('ชื่อ-คะแนน'!BK$4="A","0","0")))+IF('ชื่อ-คะแนน'!BL$4="P",'ชื่อ-คะแนน'!BL46,IF('ชื่อ-คะแนน'!BL$4="K","0",IF('ชื่อ-คะแนน'!BL$4="A","0","0")))+IF('ชื่อ-คะแนน'!BM$4="P",'ชื่อ-คะแนน'!BM46,IF('ชื่อ-คะแนน'!BM$4="K","0",IF('ชื่อ-คะแนน'!BM$4="A","0","0")))+IF('ชื่อ-คะแนน'!BN$4="P",'ชื่อ-คะแนน'!BN46,IF('ชื่อ-คะแนน'!BN$4="K","0",IF('ชื่อ-คะแนน'!BN$4="A","0","0")))+IF('ชื่อ-คะแนน'!BO$4="P",'ชื่อ-คะแนน'!BO46,IF('ชื่อ-คะแนน'!BO$4="K","0",IF('ชื่อ-คะแนน'!BO$4="A","0","0")))+IF('ชื่อ-คะแนน'!BP$4="P",'ชื่อ-คะแนน'!BP46,IF('ชื่อ-คะแนน'!BP$4="K","0",IF('ชื่อ-คะแนน'!BP$4="A","0","0"))))</f>
        <v/>
      </c>
      <c r="W48" s="1049" t="str">
        <f>IF('ชื่อ-คะแนน'!C46="","",IF('ชื่อ-คะแนน'!BK$4="A",'ชื่อ-คะแนน'!BK46,IF('ชื่อ-คะแนน'!BK$4="P","0",IF('ชื่อ-คะแนน'!BK$4="K","0","0")))+IF('ชื่อ-คะแนน'!BL$4="A",'ชื่อ-คะแนน'!BL46,IF('ชื่อ-คะแนน'!BL$4="P","0",IF('ชื่อ-คะแนน'!BL$4="K","0","0")))+IF('ชื่อ-คะแนน'!BM$4="A",'ชื่อ-คะแนน'!BM46,IF('ชื่อ-คะแนน'!BM$4="P","0",IF('ชื่อ-คะแนน'!BM$4="K","0","0")))+IF('ชื่อ-คะแนน'!BN$4="A",'ชื่อ-คะแนน'!BN46,IF('ชื่อ-คะแนน'!BN$4="P","0",IF('ชื่อ-คะแนน'!BN$4="K","0","0")))+IF('ชื่อ-คะแนน'!BO$4="A",'ชื่อ-คะแนน'!BO46,IF('ชื่อ-คะแนน'!BO$4="P","0",IF('ชื่อ-คะแนน'!BO$4="K","0","0")))+IF('ชื่อ-คะแนน'!BP$4="A",'ชื่อ-คะแนน'!BP46,IF('ชื่อ-คะแนน'!BP$4="P","0",IF('ชื่อ-คะแนน'!BP$4="K","0","0"))))</f>
        <v/>
      </c>
      <c r="X48" s="1045" t="str">
        <f>IF('ชื่อ-คะแนน'!C46="","",IF('ชื่อ-คะแนน'!BU$4="K",'ชื่อ-คะแนน'!BU46,IF('ชื่อ-คะแนน'!BU$4="P","0",IF('ชื่อ-คะแนน'!BU$4="A","0","0")))+IF('ชื่อ-คะแนน'!BV$4="K",'ชื่อ-คะแนน'!BV46,IF('ชื่อ-คะแนน'!BV$4="P","0",IF('ชื่อ-คะแนน'!BV$4="A","0","0")))+IF('ชื่อ-คะแนน'!BW$4="K",'ชื่อ-คะแนน'!BW46,IF('ชื่อ-คะแนน'!BW$4="P","0",IF('ชื่อ-คะแนน'!BW$4="A","0","0")))+IF('ชื่อ-คะแนน'!BX$4="K",'ชื่อ-คะแนน'!BX46,IF('ชื่อ-คะแนน'!BX$4="P","0",IF('ชื่อ-คะแนน'!BX$4="A","0","0")))+IF('ชื่อ-คะแนน'!BY$4="K",'ชื่อ-คะแนน'!BY46,IF('ชื่อ-คะแนน'!BY$4="P","0",IF('ชื่อ-คะแนน'!BY$4="A","0","0")))+IF('ชื่อ-คะแนน'!BZ$4="K",'ชื่อ-คะแนน'!BZ46,IF('ชื่อ-คะแนน'!BZ$4="P","0",IF('ชื่อ-คะแนน'!BZ$4="A","0","0")))+IF('ชื่อ-คะแนน'!CA$4="K",'ชื่อ-คะแนน'!CA46,IF('ชื่อ-คะแนน'!CA$4="P","0",IF('ชื่อ-คะแนน'!CA$4="A","0","0")))+IF('ชื่อ-คะแนน'!CB$4="K",'ชื่อ-คะแนน'!CB46,IF('ชื่อ-คะแนน'!CB$4="P","0",IF('ชื่อ-คะแนน'!CB$4="A","0","0"))))</f>
        <v/>
      </c>
      <c r="Y48" s="1046" t="str">
        <f>IF('ชื่อ-คะแนน'!C46="","",IF('ชื่อ-คะแนน'!BU$4="P",'ชื่อ-คะแนน'!BU46,IF('ชื่อ-คะแนน'!BU$4="K","0",IF('ชื่อ-คะแนน'!BU$4="A","0","0")))+IF('ชื่อ-คะแนน'!BV$4="P",'ชื่อ-คะแนน'!BV46,IF('ชื่อ-คะแนน'!BV$4="K","0",IF('ชื่อ-คะแนน'!BV$4="A","0","0")))+IF('ชื่อ-คะแนน'!BW$4="P",'ชื่อ-คะแนน'!BW46,IF('ชื่อ-คะแนน'!BW$4="K","0",IF('ชื่อ-คะแนน'!BW$4="A","0","0")))+IF('ชื่อ-คะแนน'!BX$4="P",'ชื่อ-คะแนน'!BX46,IF('ชื่อ-คะแนน'!BX$4="K","0",IF('ชื่อ-คะแนน'!BX$4="A","0","0")))+IF('ชื่อ-คะแนน'!BY$4="P",'ชื่อ-คะแนน'!BY46,IF('ชื่อ-คะแนน'!BY$4="K","0",IF('ชื่อ-คะแนน'!BY$4="A","0","0")))+IF('ชื่อ-คะแนน'!BZ$4="P",'ชื่อ-คะแนน'!BZ46,IF('ชื่อ-คะแนน'!BZ$4="K","0",IF('ชื่อ-คะแนน'!BZ$4="A","0","0")))+IF('ชื่อ-คะแนน'!CA$4="P",'ชื่อ-คะแนน'!CA46,IF('ชื่อ-คะแนน'!CA$4="K","0",IF('ชื่อ-คะแนน'!CA$4="A","0","0")))+IF('ชื่อ-คะแนน'!CB$4="P",'ชื่อ-คะแนน'!CB46,IF('ชื่อ-คะแนน'!CB$4="K","0",IF('ชื่อ-คะแนน'!CB$4="A","0","0"))))</f>
        <v/>
      </c>
      <c r="Z48" s="1066" t="str">
        <f>IF('ชื่อ-คะแนน'!C46="","",IF('ชื่อ-คะแนน'!BU$4="A",'ชื่อ-คะแนน'!BU46,IF('ชื่อ-คะแนน'!BU$4="P","0",IF('ชื่อ-คะแนน'!BU$4="K","0","0")))+IF('ชื่อ-คะแนน'!BV$4="A",'ชื่อ-คะแนน'!BV46,IF('ชื่อ-คะแนน'!BV$4="P","0",IF('ชื่อ-คะแนน'!BV$4="K","0","0")))+IF('ชื่อ-คะแนน'!BW$4="A",'ชื่อ-คะแนน'!BW46,IF('ชื่อ-คะแนน'!BW$4="P","0",IF('ชื่อ-คะแนน'!BW$4="K","0","0")))+IF('ชื่อ-คะแนน'!BX$4="A",'ชื่อ-คะแนน'!BX46,IF('ชื่อ-คะแนน'!BX$4="P","0",IF('ชื่อ-คะแนน'!BX$4="K","0","0")))+IF('ชื่อ-คะแนน'!BY$4="A",'ชื่อ-คะแนน'!BY46,IF('ชื่อ-คะแนน'!BY$4="P","0",IF('ชื่อ-คะแนน'!BY$4="K","0","0")))+IF('ชื่อ-คะแนน'!BZ$4="A",'ชื่อ-คะแนน'!BZ46,IF('ชื่อ-คะแนน'!BZ$4="P","0",IF('ชื่อ-คะแนน'!BZ$4="K","0","0")))+IF('ชื่อ-คะแนน'!CA$4="A",'ชื่อ-คะแนน'!CA46,IF('ชื่อ-คะแนน'!CA$4="P","0",IF('ชื่อ-คะแนน'!CA$4="K","0","0")))+IF('ชื่อ-คะแนน'!CB$4="A",'ชื่อ-คะแนน'!CB46,IF('ชื่อ-คะแนน'!CB$4="P","0",IF('ชื่อ-คะแนน'!CB$4="K","0","0"))))</f>
        <v/>
      </c>
      <c r="AA48" s="1047">
        <f>IF('ชื่อ-คะแนน'!CF$4="K",'ชื่อ-คะแนน'!CF46,IF('ชื่อ-คะแนน'!CF$4="P","0",IF('ชื่อ-คะแนน'!CF$4="A","0","0")))+IF('ชื่อ-คะแนน'!CG$4="K",'ชื่อ-คะแนน'!CG46,IF('ชื่อ-คะแนน'!CG$4="P","0",IF('ชื่อ-คะแนน'!CG$4="A","0","0")))+IF('ชื่อ-คะแนน'!CH$4="K",'ชื่อ-คะแนน'!CH46,IF('ชื่อ-คะแนน'!CH$4="P","0",IF('ชื่อ-คะแนน'!CH$4="A","0","0")))</f>
        <v>0</v>
      </c>
      <c r="AB48" s="1048">
        <f>IF('ชื่อ-คะแนน'!CF$4="P",'ชื่อ-คะแนน'!CF46,IF('ชื่อ-คะแนน'!CF$4="K","0",IF('ชื่อ-คะแนน'!CF$4="A","0","0")))+IF('ชื่อ-คะแนน'!CG$4="P",'ชื่อ-คะแนน'!CG46,IF('ชื่อ-คะแนน'!CG$4="K","0",IF('ชื่อ-คะแนน'!CG$4="A","0","0")))+IF('ชื่อ-คะแนน'!CH$4="P",'ชื่อ-คะแนน'!CH46,IF('ชื่อ-คะแนน'!CH$4="K","0",IF('ชื่อ-คะแนน'!CH$4="A","0","0")))</f>
        <v>0</v>
      </c>
      <c r="AC48" s="1049">
        <f>IF('ชื่อ-คะแนน'!CF$4="A",'ชื่อ-คะแนน'!CF46,IF('ชื่อ-คะแนน'!CF$4="P","0",IF('ชื่อ-คะแนน'!CF$4="K","0","0")))+IF('ชื่อ-คะแนน'!CG$4="A",'ชื่อ-คะแนน'!CG46,IF('ชื่อ-คะแนน'!CG$4="P","0",IF('ชื่อ-คะแนน'!CG$4="K","0","0")))+IF('ชื่อ-คะแนน'!CH$4="A",'ชื่อ-คะแนน'!CH46,IF('ชื่อ-คะแนน'!CH$4="P","0",IF('ชื่อ-คะแนน'!CH$4="K","0","0")))</f>
        <v>0</v>
      </c>
      <c r="AD48" s="1067" t="str">
        <f>IF('ชื่อ-คะแนน'!C46="","",IF(E48="พัก","--",IF(E48="ออก","--",IF(E48="ย้าย","--",(F48+I48+L48+O48+R48+U48+X48+AA48)/2))))</f>
        <v/>
      </c>
      <c r="AE48" s="1068" t="str">
        <f>IF('ชื่อ-คะแนน'!C46="","",IF(E48="พัก","--",IF(E48="ออก","--",IF(E48="ย้าย","--",(G48+J48+M48+P48+S48+V48+Y48+AB48)/2))))</f>
        <v/>
      </c>
      <c r="AF48" s="1069" t="str">
        <f>IF('ชื่อ-คะแนน'!C46="","",IF(E48="พัก","--",IF(E48="ออก","--",IF(E48="ย้าย","--",(H48+K48+N48+Q48+T48+W48+Z48+AC48)/2))))</f>
        <v/>
      </c>
      <c r="AG48" s="304"/>
    </row>
    <row r="49" spans="1:33" s="5" customFormat="1" ht="18" customHeight="1" x14ac:dyDescent="0.5">
      <c r="A49" s="281"/>
      <c r="B49" s="246" t="str">
        <f>'ชื่อ-คะแนน'!A47</f>
        <v/>
      </c>
      <c r="C49" s="429">
        <f>'ชื่อ-คะแนน'!B47</f>
        <v>0</v>
      </c>
      <c r="D49" s="336" t="str">
        <f>'ชื่อ-คะแนน'!DB47</f>
        <v/>
      </c>
      <c r="E49" s="430" t="str">
        <f>'ชื่อ-คะแนน'!D47</f>
        <v/>
      </c>
      <c r="F49" s="431" t="str">
        <f>IF('ชื่อ-คะแนน'!C47="","",IF('ชื่อ-คะแนน'!H$4="K",'ชื่อ-คะแนน'!H47,IF('ชื่อ-คะแนน'!H$4="P","0",IF('ชื่อ-คะแนน'!H$4="A","0","0")))+IF('ชื่อ-คะแนน'!I$4="K",'ชื่อ-คะแนน'!I47,IF('ชื่อ-คะแนน'!I$4="P","0",IF('ชื่อ-คะแนน'!I$4="A","0","0")))+IF('ชื่อ-คะแนน'!J$4="K",'ชื่อ-คะแนน'!J47,IF('ชื่อ-คะแนน'!J$4="P","0",IF('ชื่อ-คะแนน'!J$4="A","0","0")))+IF('ชื่อ-คะแนน'!K$4="K",'ชื่อ-คะแนน'!K47,IF('ชื่อ-คะแนน'!K$4="P","0",IF('ชื่อ-คะแนน'!K$4="A","0","0")))+IF('ชื่อ-คะแนน'!L$4="K",'ชื่อ-คะแนน'!L47,IF('ชื่อ-คะแนน'!L$4="P","0",IF('ชื่อ-คะแนน'!L$4="A","0","0")))+IF('ชื่อ-คะแนน'!M$4="K",'ชื่อ-คะแนน'!M47,IF('ชื่อ-คะแนน'!M$4="P","0",IF('ชื่อ-คะแนน'!M$4="A","0","0")))+IF('ชื่อ-คะแนน'!N$4="K",'ชื่อ-คะแนน'!N47,IF('ชื่อ-คะแนน'!N$4="P","0",IF('ชื่อ-คะแนน'!N$4="A","0","0")))+IF('ชื่อ-คะแนน'!O$4="K",'ชื่อ-คะแนน'!O47,IF('ชื่อ-คะแนน'!O$4="P","0",IF('ชื่อ-คะแนน'!O$4="A","0","0")))+IF('ชื่อ-คะแนน'!P$4="K",'ชื่อ-คะแนน'!P47,IF('ชื่อ-คะแนน'!P$4="P","0",IF('ชื่อ-คะแนน'!P$4="A","0","0"))))</f>
        <v/>
      </c>
      <c r="G49" s="432" t="str">
        <f>IF('ชื่อ-คะแนน'!C47="","",IF('ชื่อ-คะแนน'!H$4="P",'ชื่อ-คะแนน'!H47,IF('ชื่อ-คะแนน'!H$4="K","0",IF('ชื่อ-คะแนน'!H$4="A","0","0")))+IF('ชื่อ-คะแนน'!I$4="P",'ชื่อ-คะแนน'!I47,IF('ชื่อ-คะแนน'!I$4="K","0",IF('ชื่อ-คะแนน'!I$4="A","0","0")))+IF('ชื่อ-คะแนน'!J$4="P",'ชื่อ-คะแนน'!J47,IF('ชื่อ-คะแนน'!J$4="K","0",IF('ชื่อ-คะแนน'!J$4="A","0","0")))+IF('ชื่อ-คะแนน'!K$4="P",'ชื่อ-คะแนน'!K47,IF('ชื่อ-คะแนน'!K$4="K","0",IF('ชื่อ-คะแนน'!K$4="A","0","0")))+IF('ชื่อ-คะแนน'!L$4="P",'ชื่อ-คะแนน'!L47,IF('ชื่อ-คะแนน'!L$4="K","0",IF('ชื่อ-คะแนน'!L$4="A","0","0")))+IF('ชื่อ-คะแนน'!M$4="P",'ชื่อ-คะแนน'!M47,IF('ชื่อ-คะแนน'!M$4="K","0",IF('ชื่อ-คะแนน'!M$4="A","0","0")))+IF('ชื่อ-คะแนน'!N$4="P",'ชื่อ-คะแนน'!N47,IF('ชื่อ-คะแนน'!N$4="K","0",IF('ชื่อ-คะแนน'!N$4="A","0","0")))+IF('ชื่อ-คะแนน'!O$4="P",'ชื่อ-คะแนน'!O47,IF('ชื่อ-คะแนน'!O$4="K","0",IF('ชื่อ-คะแนน'!O$4="A","0","0")))+IF('ชื่อ-คะแนน'!P$4="P",'ชื่อ-คะแนน'!P47,IF('ชื่อ-คะแนน'!P$4="K","0",IF('ชื่อ-คะแนน'!P$4="A","0","0"))))</f>
        <v/>
      </c>
      <c r="H49" s="433" t="str">
        <f>IF('ชื่อ-คะแนน'!C47="","",IF('ชื่อ-คะแนน'!H$4="A",'ชื่อ-คะแนน'!H47,IF('ชื่อ-คะแนน'!H$4="P","0",IF('ชื่อ-คะแนน'!H$4="K","0","0")))+IF('ชื่อ-คะแนน'!I$4="A",'ชื่อ-คะแนน'!I47,IF('ชื่อ-คะแนน'!I$4="P","0",IF('ชื่อ-คะแนน'!I$4="K","0","0")))+IF('ชื่อ-คะแนน'!J$4="A",'ชื่อ-คะแนน'!J47,IF('ชื่อ-คะแนน'!J$4="P","0",IF('ชื่อ-คะแนน'!J$4="K","0","0")))+IF('ชื่อ-คะแนน'!K$4="A",'ชื่อ-คะแนน'!K47,IF('ชื่อ-คะแนน'!K$4="P","0",IF('ชื่อ-คะแนน'!K$4="K","0","0")))+IF('ชื่อ-คะแนน'!L$4="A",'ชื่อ-คะแนน'!L47,IF('ชื่อ-คะแนน'!L$4="P","0",IF('ชื่อ-คะแนน'!L$4="K","0","0")))+IF('ชื่อ-คะแนน'!M$4="A",'ชื่อ-คะแนน'!M47,IF('ชื่อ-คะแนน'!M$4="P","0",IF('ชื่อ-คะแนน'!M$4="K","0","0")))+IF('ชื่อ-คะแนน'!N$4="A",'ชื่อ-คะแนน'!N47,IF('ชื่อ-คะแนน'!N$4="P","0",IF('ชื่อ-คะแนน'!N$4="K","0","0")))+IF('ชื่อ-คะแนน'!O$4="A",'ชื่อ-คะแนน'!O47,IF('ชื่อ-คะแนน'!O$4="P","0",IF('ชื่อ-คะแนน'!O$4="K","0","0")))+IF('ชื่อ-คะแนน'!P$4="A",'ชื่อ-คะแนน'!P47,IF('ชื่อ-คะแนน'!P$4="P","0",IF('ชื่อ-คะแนน'!P$4="K","0","0"))))</f>
        <v/>
      </c>
      <c r="I49" s="434" t="str">
        <f>IF('ชื่อ-คะแนน'!C47="","",IF('ชื่อ-คะแนน'!S$4="K",'ชื่อ-คะแนน'!S47,IF('ชื่อ-คะแนน'!S$4="P","0",IF('ชื่อ-คะแนน'!S$4="A","0","0")))+IF('ชื่อ-คะแนน'!T$4="K",'ชื่อ-คะแนน'!T47,IF('ชื่อ-คะแนน'!T$4="P","0",IF('ชื่อ-คะแนน'!T$4="A","0","0")))+IF('ชื่อ-คะแนน'!U$4="K",'ชื่อ-คะแนน'!U47,IF('ชื่อ-คะแนน'!U$4="P","0",IF('ชื่อ-คะแนน'!U$4="A","0","0")))+IF('ชื่อ-คะแนน'!V$4="K",'ชื่อ-คะแนน'!V47,IF('ชื่อ-คะแนน'!V$4="P","0",IF('ชื่อ-คะแนน'!V$4="A","0","0")))+IF('ชื่อ-คะแนน'!W$4="K",'ชื่อ-คะแนน'!W47,IF('ชื่อ-คะแนน'!W$4="P","0",IF('ชื่อ-คะแนน'!W$4="A","0","0")))+IF('ชื่อ-คะแนน'!X$4="K",'ชื่อ-คะแนน'!X47,IF('ชื่อ-คะแนน'!X$4="P","0",IF('ชื่อ-คะแนน'!X$4="A","0","0"))))</f>
        <v/>
      </c>
      <c r="J49" s="435" t="str">
        <f>IF('ชื่อ-คะแนน'!C47="","",IF('ชื่อ-คะแนน'!S$4="P",'ชื่อ-คะแนน'!S47,IF('ชื่อ-คะแนน'!S$4="K","0",IF('ชื่อ-คะแนน'!S$4="A","0","0")))+IF('ชื่อ-คะแนน'!T$4="P",'ชื่อ-คะแนน'!T47,IF('ชื่อ-คะแนน'!T$4="K","0",IF('ชื่อ-คะแนน'!T$4="A","0","0")))+IF('ชื่อ-คะแนน'!U$4="P",'ชื่อ-คะแนน'!U47,IF('ชื่อ-คะแนน'!U$4="K","0",IF('ชื่อ-คะแนน'!U$4="A","0","0")))+IF('ชื่อ-คะแนน'!V$4="P",'ชื่อ-คะแนน'!V47,IF('ชื่อ-คะแนน'!V$4="K","0",IF('ชื่อ-คะแนน'!V$4="A","0","0")))+IF('ชื่อ-คะแนน'!W$4="P",'ชื่อ-คะแนน'!W47,IF('ชื่อ-คะแนน'!W$4="K","0",IF('ชื่อ-คะแนน'!W$4="A","0","0")))+IF('ชื่อ-คะแนน'!X$4="P",'ชื่อ-คะแนน'!X47,IF('ชื่อ-คะแนน'!X$4="K","0",IF('ชื่อ-คะแนน'!X$4="A","0","0"))))</f>
        <v/>
      </c>
      <c r="K49" s="436" t="str">
        <f>IF('ชื่อ-คะแนน'!C47="","",IF('ชื่อ-คะแนน'!S$4="A",'ชื่อ-คะแนน'!S47,IF('ชื่อ-คะแนน'!S$4="P","0",IF('ชื่อ-คะแนน'!S$4="K","0","0")))+IF('ชื่อ-คะแนน'!T$4="A",'ชื่อ-คะแนน'!T47,IF('ชื่อ-คะแนน'!T$4="P","0",IF('ชื่อ-คะแนน'!T$4="K","0","0")))+IF('ชื่อ-คะแนน'!U$4="A",'ชื่อ-คะแนน'!U47,IF('ชื่อ-คะแนน'!U$4="P","0",IF('ชื่อ-คะแนน'!U$4="K","0","0")))+IF('ชื่อ-คะแนน'!V$4="A",'ชื่อ-คะแนน'!V47,IF('ชื่อ-คะแนน'!V$4="P","0",IF('ชื่อ-คะแนน'!V$4="K","0","0")))+IF('ชื่อ-คะแนน'!W$4="A",'ชื่อ-คะแนน'!W47,IF('ชื่อ-คะแนน'!W$4="P","0",IF('ชื่อ-คะแนน'!W$4="K","0","0")))+IF('ชื่อ-คะแนน'!X$4="A",'ชื่อ-คะแนน'!X47,IF('ชื่อ-คะแนน'!X$4="P","0",IF('ชื่อ-คะแนน'!X$4="K","0","0"))))</f>
        <v/>
      </c>
      <c r="L49" s="431" t="str">
        <f>IF('ชื่อ-คะแนน'!C47="","",IF('ชื่อ-คะแนน'!AC$4="K",'ชื่อ-คะแนน'!AC47,IF('ชื่อ-คะแนน'!AC$4="P","0",IF('ชื่อ-คะแนน'!AC$4="A","0","0")))+IF('ชื่อ-คะแนน'!AD$4="K",'ชื่อ-คะแนน'!AD47,IF('ชื่อ-คะแนน'!AD$4="P","0",IF('ชื่อ-คะแนน'!AD$4="A","0","0")))+IF('ชื่อ-คะแนน'!AE$4="K",'ชื่อ-คะแนน'!AE47,IF('ชื่อ-คะแนน'!AE$4="P","0",IF('ชื่อ-คะแนน'!AE$4="A","0","0")))+IF('ชื่อ-คะแนน'!AF$4="K",'ชื่อ-คะแนน'!AF47,IF('ชื่อ-คะแนน'!AF$4="P","0",IF('ชื่อ-คะแนน'!AF$4="A","0","0")))+IF('ชื่อ-คะแนน'!AG$4="K",'ชื่อ-คะแนน'!AG47,IF('ชื่อ-คะแนน'!AG$4="P","0",IF('ชื่อ-คะแนน'!AG$4="A","0","0")))+IF('ชื่อ-คะแนน'!AH$4="K",'ชื่อ-คะแนน'!AH47,IF('ชื่อ-คะแนน'!AH$4="P","0",IF('ชื่อ-คะแนน'!AH$4="A","0","0")))+IF('ชื่อ-คะแนน'!AI$4="K",'ชื่อ-คะแนน'!AI47,IF('ชื่อ-คะแนน'!AI$4="P","0",IF('ชื่อ-คะแนน'!AI$4="A","0","0")))+IF('ชื่อ-คะแนน'!AJ$4="K",'ชื่อ-คะแนน'!AJ47,IF('ชื่อ-คะแนน'!AJ$4="P","0",IF('ชื่อ-คะแนน'!AJ$4="A","0","0")))+IF('ชื่อ-คะแนน'!AK$4="K",'ชื่อ-คะแนน'!AK47,IF('ชื่อ-คะแนน'!AK$4="P","0",IF('ชื่อ-คะแนน'!AK$4="A","0","0"))))</f>
        <v/>
      </c>
      <c r="M49" s="432" t="str">
        <f>IF('ชื่อ-คะแนน'!C47="","",IF('ชื่อ-คะแนน'!AC$4="P",'ชื่อ-คะแนน'!AC47,IF('ชื่อ-คะแนน'!AC$4="K","0",IF('ชื่อ-คะแนน'!AC$4="A","0","0")))+IF('ชื่อ-คะแนน'!AD$4="P",'ชื่อ-คะแนน'!AD47,IF('ชื่อ-คะแนน'!AD$4="K","0",IF('ชื่อ-คะแนน'!AD$4="A","0","0")))+IF('ชื่อ-คะแนน'!AE$4="P",'ชื่อ-คะแนน'!AE47,IF('ชื่อ-คะแนน'!AE$4="K","0",IF('ชื่อ-คะแนน'!AE$4="A","0","0")))+IF('ชื่อ-คะแนน'!AF$4="P",'ชื่อ-คะแนน'!AF47,IF('ชื่อ-คะแนน'!AF$4="K","0",IF('ชื่อ-คะแนน'!AF$4="A","0","0")))+IF('ชื่อ-คะแนน'!AG$4="P",'ชื่อ-คะแนน'!AG47,IF('ชื่อ-คะแนน'!AG$4="K","0",IF('ชื่อ-คะแนน'!AG$4="A","0","0")))+IF('ชื่อ-คะแนน'!AH$4="P",'ชื่อ-คะแนน'!AH47,IF('ชื่อ-คะแนน'!AH$4="K","0",IF('ชื่อ-คะแนน'!AH$4="A","0","0")))+IF('ชื่อ-คะแนน'!AI$4="P",'ชื่อ-คะแนน'!AI47,IF('ชื่อ-คะแนน'!AI$4="K","0",IF('ชื่อ-คะแนน'!AI$4="A","0","0")))+IF('ชื่อ-คะแนน'!AJ$4="P",'ชื่อ-คะแนน'!AJ47,IF('ชื่อ-คะแนน'!AJ$4="K","0",IF('ชื่อ-คะแนน'!AJ$4="A","0","0")))+IF('ชื่อ-คะแนน'!AK$4="P",'ชื่อ-คะแนน'!AK47,IF('ชื่อ-คะแนน'!AK$4="K","0",IF('ชื่อ-คะแนน'!AK$4="A","0","0"))))</f>
        <v/>
      </c>
      <c r="N49" s="433" t="str">
        <f>IF('ชื่อ-คะแนน'!C47="","",IF('ชื่อ-คะแนน'!AC$4="A",'ชื่อ-คะแนน'!AC47,IF('ชื่อ-คะแนน'!AC$4="P","0",IF('ชื่อ-คะแนน'!AC$4="K","0","0")))+IF('ชื่อ-คะแนน'!AD$4="A",'ชื่อ-คะแนน'!AD47,IF('ชื่อ-คะแนน'!AD$4="P","0",IF('ชื่อ-คะแนน'!AD$4="K","0","0")))+IF('ชื่อ-คะแนน'!AE$4="A",'ชื่อ-คะแนน'!AE47,IF('ชื่อ-คะแนน'!AE$4="P","0",IF('ชื่อ-คะแนน'!AE$4="K","0","0")))+IF('ชื่อ-คะแนน'!AF$4="A",'ชื่อ-คะแนน'!AF47,IF('ชื่อ-คะแนน'!AF$4="P","0",IF('ชื่อ-คะแนน'!AF$4="K","0","0")))+IF('ชื่อ-คะแนน'!AG$4="A",'ชื่อ-คะแนน'!AG47,IF('ชื่อ-คะแนน'!AG$4="P","0",IF('ชื่อ-คะแนน'!AG$4="K","0","0")))+IF('ชื่อ-คะแนน'!AH$4="A",'ชื่อ-คะแนน'!AH47,IF('ชื่อ-คะแนน'!AH$4="P","0",IF('ชื่อ-คะแนน'!AH$4="K","0","0")))+IF('ชื่อ-คะแนน'!AI$4="A",'ชื่อ-คะแนน'!AI47,IF('ชื่อ-คะแนน'!AI$4="P","0",IF('ชื่อ-คะแนน'!AI$4="K","0","0")))+IF('ชื่อ-คะแนน'!AJ$4="A",'ชื่อ-คะแนน'!AJ47,IF('ชื่อ-คะแนน'!AJ$4="P","0",IF('ชื่อ-คะแนน'!AJ$4="K","0","0")))+IF('ชื่อ-คะแนน'!AK$4="A",'ชื่อ-คะแนน'!AK47,IF('ชื่อ-คะแนน'!AK$4="P","0",IF('ชื่อ-คะแนน'!AK$4="K","0","0"))))</f>
        <v/>
      </c>
      <c r="O49" s="434" t="str">
        <f>IF('ชื่อ-คะแนน'!C47="","",IF('ชื่อ-คะแนน'!AN$4="K",'ชื่อ-คะแนน'!AN47,IF('ชื่อ-คะแนน'!AN$4="P","0",IF('ชื่อ-คะแนน'!AN$4="A","0","0")))+IF('ชื่อ-คะแนน'!AO$4="K",'ชื่อ-คะแนน'!AO47,IF('ชื่อ-คะแนน'!AO$4="P","0",IF('ชื่อ-คะแนน'!AO$4="A","0","0")))+IF('ชื่อ-คะแนน'!AP$4="K",'ชื่อ-คะแนน'!AP47,IF('ชื่อ-คะแนน'!AP$4="P","0",IF('ชื่อ-คะแนน'!AP$4="A","0","0")))+IF('ชื่อ-คะแนน'!AQ$4="K",'ชื่อ-คะแนน'!AQ47,IF('ชื่อ-คะแนน'!AQ$4="P","0",IF('ชื่อ-คะแนน'!AQ$4="A","0","0")))+IF('ชื่อ-คะแนน'!AR$4="K",'ชื่อ-คะแนน'!AR47,IF('ชื่อ-คะแนน'!AR$4="P","0",IF('ชื่อ-คะแนน'!AR$4="A","0","0")))+IF('ชื่อ-คะแนน'!AS$4="K",'ชื่อ-คะแนน'!AS47,IF('ชื่อ-คะแนน'!AS$4="P","0",IF('ชื่อ-คะแนน'!AS$4="A","0","0"))))</f>
        <v/>
      </c>
      <c r="P49" s="435" t="str">
        <f>IF('ชื่อ-คะแนน'!C47="","",IF('ชื่อ-คะแนน'!AN$4="P",'ชื่อ-คะแนน'!AN47,IF('ชื่อ-คะแนน'!AN$4="K","0",IF('ชื่อ-คะแนน'!AN$4="A","0","0")))+IF('ชื่อ-คะแนน'!AO$4="P",'ชื่อ-คะแนน'!AO47,IF('ชื่อ-คะแนน'!AO$4="K","0",IF('ชื่อ-คะแนน'!AO$4="A","0","0")))+IF('ชื่อ-คะแนน'!AP$4="P",'ชื่อ-คะแนน'!AP47,IF('ชื่อ-คะแนน'!AP$4="K","0",IF('ชื่อ-คะแนน'!AP$4="A","0","0")))+IF('ชื่อ-คะแนน'!AQ$4="P",'ชื่อ-คะแนน'!AQ47,IF('ชื่อ-คะแนน'!AQ$4="K","0",IF('ชื่อ-คะแนน'!AQ$4="A","0","0")))+IF('ชื่อ-คะแนน'!AR$4="P",'ชื่อ-คะแนน'!AR47,IF('ชื่อ-คะแนน'!AR$4="K","0",IF('ชื่อ-คะแนน'!AR$4="A","0","0")))+IF('ชื่อ-คะแนน'!AS$4="P",'ชื่อ-คะแนน'!AS47,IF('ชื่อ-คะแนน'!AS$4="K","0",IF('ชื่อ-คะแนน'!AS$4="A","0","0"))))</f>
        <v/>
      </c>
      <c r="Q49" s="436" t="str">
        <f>IF('ชื่อ-คะแนน'!C47="","",IF('ชื่อ-คะแนน'!AN$4="A",'ชื่อ-คะแนน'!AN47,IF('ชื่อ-คะแนน'!AN$4="P","0",IF('ชื่อ-คะแนน'!AN$4="K","0","0")))+IF('ชื่อ-คะแนน'!AO$4="A",'ชื่อ-คะแนน'!AO47,IF('ชื่อ-คะแนน'!AO$4="P","0",IF('ชื่อ-คะแนน'!AO$4="K","0","0")))+IF('ชื่อ-คะแนน'!AP$4="A",'ชื่อ-คะแนน'!AP47,IF('ชื่อ-คะแนน'!AP$4="P","0",IF('ชื่อ-คะแนน'!AP$4="K","0","0")))+IF('ชื่อ-คะแนน'!AQ$4="A",'ชื่อ-คะแนน'!AQ47,IF('ชื่อ-คะแนน'!AQ$4="P","0",IF('ชื่อ-คะแนน'!AQ$4="K","0","0")))+IF('ชื่อ-คะแนน'!AR$4="A",'ชื่อ-คะแนน'!AR47,IF('ชื่อ-คะแนน'!AR$4="P","0",IF('ชื่อ-คะแนน'!AR$4="K","0","0")))+IF('ชื่อ-คะแนน'!AS$4="A",'ชื่อ-คะแนน'!AS47,IF('ชื่อ-คะแนน'!AS$4="P","0",IF('ชื่อ-คะแนน'!AS$4="K","0","0"))))</f>
        <v/>
      </c>
      <c r="R49" s="1051" t="str">
        <f>IF('ชื่อ-คะแนน'!C47="","",IF('ชื่อ-คะแนน'!BA$4="K",'ชื่อ-คะแนน'!BA47,IF('ชื่อ-คะแนน'!BA$4="P","0",IF('ชื่อ-คะแนน'!BA$4="A","0","0")))+IF('ชื่อ-คะแนน'!BB$4="K",'ชื่อ-คะแนน'!BB47,IF('ชื่อ-คะแนน'!BB$4="P","0",IF('ชื่อ-คะแนน'!BB$4="A","0","0")))+IF('ชื่อ-คะแนน'!BC$4="K",'ชื่อ-คะแนน'!BC47,IF('ชื่อ-คะแนน'!BC$4="P","0",IF('ชื่อ-คะแนน'!BC$4="A","0","0")))+IF('ชื่อ-คะแนน'!BD$4="K",'ชื่อ-คะแนน'!BD47,IF('ชื่อ-คะแนน'!BD$4="P","0",IF('ชื่อ-คะแนน'!BD$4="A","0","0")))+IF('ชื่อ-คะแนน'!BE$4="K",'ชื่อ-คะแนน'!BE47,IF('ชื่อ-คะแนน'!BE$4="P","0",IF('ชื่อ-คะแนน'!BE$4="A","0","0")))+IF('ชื่อ-คะแนน'!BF$4="K",'ชื่อ-คะแนน'!BF47,IF('ชื่อ-คะแนน'!BF$4="P","0",IF('ชื่อ-คะแนน'!BF$4="A","0","0")))+IF('ชื่อ-คะแนน'!BG$4="K",'ชื่อ-คะแนน'!BG47,IF('ชื่อ-คะแนน'!BG$4="P","0",IF('ชื่อ-คะแนน'!BG$4="A","0","0")))+IF('ชื่อ-คะแนน'!BH$4="K",'ชื่อ-คะแนน'!BH47,IF('ชื่อ-คะแนน'!BH$4="P","0",IF('ชื่อ-คะแนน'!BH$4="A","0","0"))))</f>
        <v/>
      </c>
      <c r="S49" s="1052" t="str">
        <f>IF('ชื่อ-คะแนน'!C47="","",IF('ชื่อ-คะแนน'!BA$4="P",'ชื่อ-คะแนน'!BA47,IF('ชื่อ-คะแนน'!BA$4="K","0",IF('ชื่อ-คะแนน'!BA$4="A","0","0")))+IF('ชื่อ-คะแนน'!BB$4="P",'ชื่อ-คะแนน'!BB47,IF('ชื่อ-คะแนน'!BB$4="K","0",IF('ชื่อ-คะแนน'!BB$4="A","0","0")))+IF('ชื่อ-คะแนน'!BC$4="P",'ชื่อ-คะแนน'!BC47,IF('ชื่อ-คะแนน'!BC$4="K","0",IF('ชื่อ-คะแนน'!BC$4="A","0","0")))+IF('ชื่อ-คะแนน'!BD$4="P",'ชื่อ-คะแนน'!BD47,IF('ชื่อ-คะแนน'!BD$4="K","0",IF('ชื่อ-คะแนน'!BD$4="A","0","0")))+IF('ชื่อ-คะแนน'!BE$4="P",'ชื่อ-คะแนน'!BE47,IF('ชื่อ-คะแนน'!BE$4="K","0",IF('ชื่อ-คะแนน'!BE$4="A","0","0")))+IF('ชื่อ-คะแนน'!BF$4="P",'ชื่อ-คะแนน'!BF47,IF('ชื่อ-คะแนน'!BF$4="K","0",IF('ชื่อ-คะแนน'!BF$4="A","0","0")))+IF('ชื่อ-คะแนน'!BG$4="P",'ชื่อ-คะแนน'!BG47,IF('ชื่อ-คะแนน'!BG$4="K","0",IF('ชื่อ-คะแนน'!BG$4="A","0","0")))+IF('ชื่อ-คะแนน'!BH$4="P",'ชื่อ-คะแนน'!BH47,IF('ชื่อ-คะแนน'!BH$4="K","0",IF('ชื่อ-คะแนน'!BH$4="A","0","0"))))</f>
        <v/>
      </c>
      <c r="T49" s="1070" t="str">
        <f>IF('ชื่อ-คะแนน'!C47="","",IF('ชื่อ-คะแนน'!BA$4="A",'ชื่อ-คะแนน'!BA47,IF('ชื่อ-คะแนน'!BA$4="P","0",IF('ชื่อ-คะแนน'!BA$4="K","0","0")))+IF('ชื่อ-คะแนน'!BB$4="A",'ชื่อ-คะแนน'!BB47,IF('ชื่อ-คะแนน'!BB$4="P","0",IF('ชื่อ-คะแนน'!BB$4="K","0","0")))+IF('ชื่อ-คะแนน'!BC$4="A",'ชื่อ-คะแนน'!BC47,IF('ชื่อ-คะแนน'!BC$4="P","0",IF('ชื่อ-คะแนน'!BC$4="K","0","0")))+IF('ชื่อ-คะแนน'!BD$4="A",'ชื่อ-คะแนน'!BD47,IF('ชื่อ-คะแนน'!BD$4="P","0",IF('ชื่อ-คะแนน'!BD$4="K","0","0")))+IF('ชื่อ-คะแนน'!BE$4="A",'ชื่อ-คะแนน'!BE47,IF('ชื่อ-คะแนน'!BE$4="P","0",IF('ชื่อ-คะแนน'!BE$4="K","0","0")))+IF('ชื่อ-คะแนน'!BF$4="A",'ชื่อ-คะแนน'!BF47,IF('ชื่อ-คะแนน'!BF$4="P","0",IF('ชื่อ-คะแนน'!BF$4="K","0","0")))+IF('ชื่อ-คะแนน'!BG$4="A",'ชื่อ-คะแนน'!BG47,IF('ชื่อ-คะแนน'!BG$4="P","0",IF('ชื่อ-คะแนน'!BG$4="K","0","0")))+IF('ชื่อ-คะแนน'!BH$4="A",'ชื่อ-คะแนน'!BH47,IF('ชื่อ-คะแนน'!BH$4="P","0",IF('ชื่อ-คะแนน'!BH$4="K","0","0"))))</f>
        <v/>
      </c>
      <c r="U49" s="1053" t="str">
        <f>IF('ชื่อ-คะแนน'!C47="","",IF('ชื่อ-คะแนน'!BK$4="K",'ชื่อ-คะแนน'!BK47,IF('ชื่อ-คะแนน'!BK$4="P","0",IF('ชื่อ-คะแนน'!BK$4="A","0","0")))+IF('ชื่อ-คะแนน'!BL$4="K",'ชื่อ-คะแนน'!BL47,IF('ชื่อ-คะแนน'!BL$4="P","0",IF('ชื่อ-คะแนน'!BL$4="A","0","0")))+IF('ชื่อ-คะแนน'!BM$4="K",'ชื่อ-คะแนน'!BM47,IF('ชื่อ-คะแนน'!BM$4="P","0",IF('ชื่อ-คะแนน'!BM$4="A","0","0")))+IF('ชื่อ-คะแนน'!BN$4="K",'ชื่อ-คะแนน'!BN47,IF('ชื่อ-คะแนน'!BN$4="P","0",IF('ชื่อ-คะแนน'!BN$4="A","0","0")))+IF('ชื่อ-คะแนน'!BO$4="K",'ชื่อ-คะแนน'!BO47,IF('ชื่อ-คะแนน'!BO$4="P","0",IF('ชื่อ-คะแนน'!BO$4="A","0","0")))+IF('ชื่อ-คะแนน'!BP$4="K",'ชื่อ-คะแนน'!BP47,IF('ชื่อ-คะแนน'!BP$4="P","0",IF('ชื่อ-คะแนน'!BP$4="A","0","0"))))</f>
        <v/>
      </c>
      <c r="V49" s="1054" t="str">
        <f>IF('ชื่อ-คะแนน'!C47="","",IF('ชื่อ-คะแนน'!BK$4="P",'ชื่อ-คะแนน'!BK47,IF('ชื่อ-คะแนน'!BK$4="K","0",IF('ชื่อ-คะแนน'!BK$4="A","0","0")))+IF('ชื่อ-คะแนน'!BL$4="P",'ชื่อ-คะแนน'!BL47,IF('ชื่อ-คะแนน'!BL$4="K","0",IF('ชื่อ-คะแนน'!BL$4="A","0","0")))+IF('ชื่อ-คะแนน'!BM$4="P",'ชื่อ-คะแนน'!BM47,IF('ชื่อ-คะแนน'!BM$4="K","0",IF('ชื่อ-คะแนน'!BM$4="A","0","0")))+IF('ชื่อ-คะแนน'!BN$4="P",'ชื่อ-คะแนน'!BN47,IF('ชื่อ-คะแนน'!BN$4="K","0",IF('ชื่อ-คะแนน'!BN$4="A","0","0")))+IF('ชื่อ-คะแนน'!BO$4="P",'ชื่อ-คะแนน'!BO47,IF('ชื่อ-คะแนน'!BO$4="K","0",IF('ชื่อ-คะแนน'!BO$4="A","0","0")))+IF('ชื่อ-คะแนน'!BP$4="P",'ชื่อ-คะแนน'!BP47,IF('ชื่อ-คะแนน'!BP$4="K","0",IF('ชื่อ-คะแนน'!BP$4="A","0","0"))))</f>
        <v/>
      </c>
      <c r="W49" s="1055" t="str">
        <f>IF('ชื่อ-คะแนน'!C47="","",IF('ชื่อ-คะแนน'!BK$4="A",'ชื่อ-คะแนน'!BK47,IF('ชื่อ-คะแนน'!BK$4="P","0",IF('ชื่อ-คะแนน'!BK$4="K","0","0")))+IF('ชื่อ-คะแนน'!BL$4="A",'ชื่อ-คะแนน'!BL47,IF('ชื่อ-คะแนน'!BL$4="P","0",IF('ชื่อ-คะแนน'!BL$4="K","0","0")))+IF('ชื่อ-คะแนน'!BM$4="A",'ชื่อ-คะแนน'!BM47,IF('ชื่อ-คะแนน'!BM$4="P","0",IF('ชื่อ-คะแนน'!BM$4="K","0","0")))+IF('ชื่อ-คะแนน'!BN$4="A",'ชื่อ-คะแนน'!BN47,IF('ชื่อ-คะแนน'!BN$4="P","0",IF('ชื่อ-คะแนน'!BN$4="K","0","0")))+IF('ชื่อ-คะแนน'!BO$4="A",'ชื่อ-คะแนน'!BO47,IF('ชื่อ-คะแนน'!BO$4="P","0",IF('ชื่อ-คะแนน'!BO$4="K","0","0")))+IF('ชื่อ-คะแนน'!BP$4="A",'ชื่อ-คะแนน'!BP47,IF('ชื่อ-คะแนน'!BP$4="P","0",IF('ชื่อ-คะแนน'!BP$4="K","0","0"))))</f>
        <v/>
      </c>
      <c r="X49" s="1051" t="str">
        <f>IF('ชื่อ-คะแนน'!C47="","",IF('ชื่อ-คะแนน'!BU$4="K",'ชื่อ-คะแนน'!BU47,IF('ชื่อ-คะแนน'!BU$4="P","0",IF('ชื่อ-คะแนน'!BU$4="A","0","0")))+IF('ชื่อ-คะแนน'!BV$4="K",'ชื่อ-คะแนน'!BV47,IF('ชื่อ-คะแนน'!BV$4="P","0",IF('ชื่อ-คะแนน'!BV$4="A","0","0")))+IF('ชื่อ-คะแนน'!BW$4="K",'ชื่อ-คะแนน'!BW47,IF('ชื่อ-คะแนน'!BW$4="P","0",IF('ชื่อ-คะแนน'!BW$4="A","0","0")))+IF('ชื่อ-คะแนน'!BX$4="K",'ชื่อ-คะแนน'!BX47,IF('ชื่อ-คะแนน'!BX$4="P","0",IF('ชื่อ-คะแนน'!BX$4="A","0","0")))+IF('ชื่อ-คะแนน'!BY$4="K",'ชื่อ-คะแนน'!BY47,IF('ชื่อ-คะแนน'!BY$4="P","0",IF('ชื่อ-คะแนน'!BY$4="A","0","0")))+IF('ชื่อ-คะแนน'!BZ$4="K",'ชื่อ-คะแนน'!BZ47,IF('ชื่อ-คะแนน'!BZ$4="P","0",IF('ชื่อ-คะแนน'!BZ$4="A","0","0")))+IF('ชื่อ-คะแนน'!CA$4="K",'ชื่อ-คะแนน'!CA47,IF('ชื่อ-คะแนน'!CA$4="P","0",IF('ชื่อ-คะแนน'!CA$4="A","0","0")))+IF('ชื่อ-คะแนน'!CB$4="K",'ชื่อ-คะแนน'!CB47,IF('ชื่อ-คะแนน'!CB$4="P","0",IF('ชื่อ-คะแนน'!CB$4="A","0","0"))))</f>
        <v/>
      </c>
      <c r="Y49" s="1052" t="str">
        <f>IF('ชื่อ-คะแนน'!C47="","",IF('ชื่อ-คะแนน'!BU$4="P",'ชื่อ-คะแนน'!BU47,IF('ชื่อ-คะแนน'!BU$4="K","0",IF('ชื่อ-คะแนน'!BU$4="A","0","0")))+IF('ชื่อ-คะแนน'!BV$4="P",'ชื่อ-คะแนน'!BV47,IF('ชื่อ-คะแนน'!BV$4="K","0",IF('ชื่อ-คะแนน'!BV$4="A","0","0")))+IF('ชื่อ-คะแนน'!BW$4="P",'ชื่อ-คะแนน'!BW47,IF('ชื่อ-คะแนน'!BW$4="K","0",IF('ชื่อ-คะแนน'!BW$4="A","0","0")))+IF('ชื่อ-คะแนน'!BX$4="P",'ชื่อ-คะแนน'!BX47,IF('ชื่อ-คะแนน'!BX$4="K","0",IF('ชื่อ-คะแนน'!BX$4="A","0","0")))+IF('ชื่อ-คะแนน'!BY$4="P",'ชื่อ-คะแนน'!BY47,IF('ชื่อ-คะแนน'!BY$4="K","0",IF('ชื่อ-คะแนน'!BY$4="A","0","0")))+IF('ชื่อ-คะแนน'!BZ$4="P",'ชื่อ-คะแนน'!BZ47,IF('ชื่อ-คะแนน'!BZ$4="K","0",IF('ชื่อ-คะแนน'!BZ$4="A","0","0")))+IF('ชื่อ-คะแนน'!CA$4="P",'ชื่อ-คะแนน'!CA47,IF('ชื่อ-คะแนน'!CA$4="K","0",IF('ชื่อ-คะแนน'!CA$4="A","0","0")))+IF('ชื่อ-คะแนน'!CB$4="P",'ชื่อ-คะแนน'!CB47,IF('ชื่อ-คะแนน'!CB$4="K","0",IF('ชื่อ-คะแนน'!CB$4="A","0","0"))))</f>
        <v/>
      </c>
      <c r="Z49" s="1070" t="str">
        <f>IF('ชื่อ-คะแนน'!C47="","",IF('ชื่อ-คะแนน'!BU$4="A",'ชื่อ-คะแนน'!BU47,IF('ชื่อ-คะแนน'!BU$4="P","0",IF('ชื่อ-คะแนน'!BU$4="K","0","0")))+IF('ชื่อ-คะแนน'!BV$4="A",'ชื่อ-คะแนน'!BV47,IF('ชื่อ-คะแนน'!BV$4="P","0",IF('ชื่อ-คะแนน'!BV$4="K","0","0")))+IF('ชื่อ-คะแนน'!BW$4="A",'ชื่อ-คะแนน'!BW47,IF('ชื่อ-คะแนน'!BW$4="P","0",IF('ชื่อ-คะแนน'!BW$4="K","0","0")))+IF('ชื่อ-คะแนน'!BX$4="A",'ชื่อ-คะแนน'!BX47,IF('ชื่อ-คะแนน'!BX$4="P","0",IF('ชื่อ-คะแนน'!BX$4="K","0","0")))+IF('ชื่อ-คะแนน'!BY$4="A",'ชื่อ-คะแนน'!BY47,IF('ชื่อ-คะแนน'!BY$4="P","0",IF('ชื่อ-คะแนน'!BY$4="K","0","0")))+IF('ชื่อ-คะแนน'!BZ$4="A",'ชื่อ-คะแนน'!BZ47,IF('ชื่อ-คะแนน'!BZ$4="P","0",IF('ชื่อ-คะแนน'!BZ$4="K","0","0")))+IF('ชื่อ-คะแนน'!CA$4="A",'ชื่อ-คะแนน'!CA47,IF('ชื่อ-คะแนน'!CA$4="P","0",IF('ชื่อ-คะแนน'!CA$4="K","0","0")))+IF('ชื่อ-คะแนน'!CB$4="A",'ชื่อ-คะแนน'!CB47,IF('ชื่อ-คะแนน'!CB$4="P","0",IF('ชื่อ-คะแนน'!CB$4="K","0","0"))))</f>
        <v/>
      </c>
      <c r="AA49" s="1053">
        <f>IF('ชื่อ-คะแนน'!CF$4="K",'ชื่อ-คะแนน'!CF47,IF('ชื่อ-คะแนน'!CF$4="P","0",IF('ชื่อ-คะแนน'!CF$4="A","0","0")))+IF('ชื่อ-คะแนน'!CG$4="K",'ชื่อ-คะแนน'!CG47,IF('ชื่อ-คะแนน'!CG$4="P","0",IF('ชื่อ-คะแนน'!CG$4="A","0","0")))+IF('ชื่อ-คะแนน'!CH$4="K",'ชื่อ-คะแนน'!CH47,IF('ชื่อ-คะแนน'!CH$4="P","0",IF('ชื่อ-คะแนน'!CH$4="A","0","0")))</f>
        <v>0</v>
      </c>
      <c r="AB49" s="1054">
        <f>IF('ชื่อ-คะแนน'!CF$4="P",'ชื่อ-คะแนน'!CF47,IF('ชื่อ-คะแนน'!CF$4="K","0",IF('ชื่อ-คะแนน'!CF$4="A","0","0")))+IF('ชื่อ-คะแนน'!CG$4="P",'ชื่อ-คะแนน'!CG47,IF('ชื่อ-คะแนน'!CG$4="K","0",IF('ชื่อ-คะแนน'!CG$4="A","0","0")))+IF('ชื่อ-คะแนน'!CH$4="P",'ชื่อ-คะแนน'!CH47,IF('ชื่อ-คะแนน'!CH$4="K","0",IF('ชื่อ-คะแนน'!CH$4="A","0","0")))</f>
        <v>0</v>
      </c>
      <c r="AC49" s="1055">
        <f>IF('ชื่อ-คะแนน'!CF$4="A",'ชื่อ-คะแนน'!CF47,IF('ชื่อ-คะแนน'!CF$4="P","0",IF('ชื่อ-คะแนน'!CF$4="K","0","0")))+IF('ชื่อ-คะแนน'!CG$4="A",'ชื่อ-คะแนน'!CG47,IF('ชื่อ-คะแนน'!CG$4="P","0",IF('ชื่อ-คะแนน'!CG$4="K","0","0")))+IF('ชื่อ-คะแนน'!CH$4="A",'ชื่อ-คะแนน'!CH47,IF('ชื่อ-คะแนน'!CH$4="P","0",IF('ชื่อ-คะแนน'!CH$4="K","0","0")))</f>
        <v>0</v>
      </c>
      <c r="AD49" s="1071" t="str">
        <f>IF('ชื่อ-คะแนน'!C47="","",IF(E49="พัก","--",IF(E49="ออก","--",IF(E49="ย้าย","--",(F49+I49+L49+O49+R49+U49+X49+AA49)/2))))</f>
        <v/>
      </c>
      <c r="AE49" s="1056" t="str">
        <f>IF('ชื่อ-คะแนน'!C47="","",IF(E49="พัก","--",IF(E49="ออก","--",IF(E49="ย้าย","--",(G49+J49+M49+P49+S49+V49+Y49+AB49)/2))))</f>
        <v/>
      </c>
      <c r="AF49" s="1057" t="str">
        <f>IF('ชื่อ-คะแนน'!C47="","",IF(E49="พัก","--",IF(E49="ออก","--",IF(E49="ย้าย","--",(H49+K49+N49+Q49+T49+W49+Z49+AC49)/2))))</f>
        <v/>
      </c>
      <c r="AG49" s="305"/>
    </row>
    <row r="50" spans="1:33" s="5" customFormat="1" ht="18" customHeight="1" x14ac:dyDescent="0.5">
      <c r="A50" s="281"/>
      <c r="B50" s="246" t="str">
        <f>'ชื่อ-คะแนน'!A48</f>
        <v/>
      </c>
      <c r="C50" s="429">
        <f>'ชื่อ-คะแนน'!B48</f>
        <v>0</v>
      </c>
      <c r="D50" s="336" t="str">
        <f>'ชื่อ-คะแนน'!DB48</f>
        <v/>
      </c>
      <c r="E50" s="430" t="str">
        <f>'ชื่อ-คะแนน'!D48</f>
        <v/>
      </c>
      <c r="F50" s="431" t="str">
        <f>IF('ชื่อ-คะแนน'!C48="","",IF('ชื่อ-คะแนน'!H$4="K",'ชื่อ-คะแนน'!H48,IF('ชื่อ-คะแนน'!H$4="P","0",IF('ชื่อ-คะแนน'!H$4="A","0","0")))+IF('ชื่อ-คะแนน'!I$4="K",'ชื่อ-คะแนน'!I48,IF('ชื่อ-คะแนน'!I$4="P","0",IF('ชื่อ-คะแนน'!I$4="A","0","0")))+IF('ชื่อ-คะแนน'!J$4="K",'ชื่อ-คะแนน'!J48,IF('ชื่อ-คะแนน'!J$4="P","0",IF('ชื่อ-คะแนน'!J$4="A","0","0")))+IF('ชื่อ-คะแนน'!K$4="K",'ชื่อ-คะแนน'!K48,IF('ชื่อ-คะแนน'!K$4="P","0",IF('ชื่อ-คะแนน'!K$4="A","0","0")))+IF('ชื่อ-คะแนน'!L$4="K",'ชื่อ-คะแนน'!L48,IF('ชื่อ-คะแนน'!L$4="P","0",IF('ชื่อ-คะแนน'!L$4="A","0","0")))+IF('ชื่อ-คะแนน'!M$4="K",'ชื่อ-คะแนน'!M48,IF('ชื่อ-คะแนน'!M$4="P","0",IF('ชื่อ-คะแนน'!M$4="A","0","0")))+IF('ชื่อ-คะแนน'!N$4="K",'ชื่อ-คะแนน'!N48,IF('ชื่อ-คะแนน'!N$4="P","0",IF('ชื่อ-คะแนน'!N$4="A","0","0")))+IF('ชื่อ-คะแนน'!O$4="K",'ชื่อ-คะแนน'!O48,IF('ชื่อ-คะแนน'!O$4="P","0",IF('ชื่อ-คะแนน'!O$4="A","0","0")))+IF('ชื่อ-คะแนน'!P$4="K",'ชื่อ-คะแนน'!P48,IF('ชื่อ-คะแนน'!P$4="P","0",IF('ชื่อ-คะแนน'!P$4="A","0","0"))))</f>
        <v/>
      </c>
      <c r="G50" s="432" t="str">
        <f>IF('ชื่อ-คะแนน'!C48="","",IF('ชื่อ-คะแนน'!H$4="P",'ชื่อ-คะแนน'!H48,IF('ชื่อ-คะแนน'!H$4="K","0",IF('ชื่อ-คะแนน'!H$4="A","0","0")))+IF('ชื่อ-คะแนน'!I$4="P",'ชื่อ-คะแนน'!I48,IF('ชื่อ-คะแนน'!I$4="K","0",IF('ชื่อ-คะแนน'!I$4="A","0","0")))+IF('ชื่อ-คะแนน'!J$4="P",'ชื่อ-คะแนน'!J48,IF('ชื่อ-คะแนน'!J$4="K","0",IF('ชื่อ-คะแนน'!J$4="A","0","0")))+IF('ชื่อ-คะแนน'!K$4="P",'ชื่อ-คะแนน'!K48,IF('ชื่อ-คะแนน'!K$4="K","0",IF('ชื่อ-คะแนน'!K$4="A","0","0")))+IF('ชื่อ-คะแนน'!L$4="P",'ชื่อ-คะแนน'!L48,IF('ชื่อ-คะแนน'!L$4="K","0",IF('ชื่อ-คะแนน'!L$4="A","0","0")))+IF('ชื่อ-คะแนน'!M$4="P",'ชื่อ-คะแนน'!M48,IF('ชื่อ-คะแนน'!M$4="K","0",IF('ชื่อ-คะแนน'!M$4="A","0","0")))+IF('ชื่อ-คะแนน'!N$4="P",'ชื่อ-คะแนน'!N48,IF('ชื่อ-คะแนน'!N$4="K","0",IF('ชื่อ-คะแนน'!N$4="A","0","0")))+IF('ชื่อ-คะแนน'!O$4="P",'ชื่อ-คะแนน'!O48,IF('ชื่อ-คะแนน'!O$4="K","0",IF('ชื่อ-คะแนน'!O$4="A","0","0")))+IF('ชื่อ-คะแนน'!P$4="P",'ชื่อ-คะแนน'!P48,IF('ชื่อ-คะแนน'!P$4="K","0",IF('ชื่อ-คะแนน'!P$4="A","0","0"))))</f>
        <v/>
      </c>
      <c r="H50" s="433" t="str">
        <f>IF('ชื่อ-คะแนน'!C48="","",IF('ชื่อ-คะแนน'!H$4="A",'ชื่อ-คะแนน'!H48,IF('ชื่อ-คะแนน'!H$4="P","0",IF('ชื่อ-คะแนน'!H$4="K","0","0")))+IF('ชื่อ-คะแนน'!I$4="A",'ชื่อ-คะแนน'!I48,IF('ชื่อ-คะแนน'!I$4="P","0",IF('ชื่อ-คะแนน'!I$4="K","0","0")))+IF('ชื่อ-คะแนน'!J$4="A",'ชื่อ-คะแนน'!J48,IF('ชื่อ-คะแนน'!J$4="P","0",IF('ชื่อ-คะแนน'!J$4="K","0","0")))+IF('ชื่อ-คะแนน'!K$4="A",'ชื่อ-คะแนน'!K48,IF('ชื่อ-คะแนน'!K$4="P","0",IF('ชื่อ-คะแนน'!K$4="K","0","0")))+IF('ชื่อ-คะแนน'!L$4="A",'ชื่อ-คะแนน'!L48,IF('ชื่อ-คะแนน'!L$4="P","0",IF('ชื่อ-คะแนน'!L$4="K","0","0")))+IF('ชื่อ-คะแนน'!M$4="A",'ชื่อ-คะแนน'!M48,IF('ชื่อ-คะแนน'!M$4="P","0",IF('ชื่อ-คะแนน'!M$4="K","0","0")))+IF('ชื่อ-คะแนน'!N$4="A",'ชื่อ-คะแนน'!N48,IF('ชื่อ-คะแนน'!N$4="P","0",IF('ชื่อ-คะแนน'!N$4="K","0","0")))+IF('ชื่อ-คะแนน'!O$4="A",'ชื่อ-คะแนน'!O48,IF('ชื่อ-คะแนน'!O$4="P","0",IF('ชื่อ-คะแนน'!O$4="K","0","0")))+IF('ชื่อ-คะแนน'!P$4="A",'ชื่อ-คะแนน'!P48,IF('ชื่อ-คะแนน'!P$4="P","0",IF('ชื่อ-คะแนน'!P$4="K","0","0"))))</f>
        <v/>
      </c>
      <c r="I50" s="434" t="str">
        <f>IF('ชื่อ-คะแนน'!C48="","",IF('ชื่อ-คะแนน'!S$4="K",'ชื่อ-คะแนน'!S48,IF('ชื่อ-คะแนน'!S$4="P","0",IF('ชื่อ-คะแนน'!S$4="A","0","0")))+IF('ชื่อ-คะแนน'!T$4="K",'ชื่อ-คะแนน'!T48,IF('ชื่อ-คะแนน'!T$4="P","0",IF('ชื่อ-คะแนน'!T$4="A","0","0")))+IF('ชื่อ-คะแนน'!U$4="K",'ชื่อ-คะแนน'!U48,IF('ชื่อ-คะแนน'!U$4="P","0",IF('ชื่อ-คะแนน'!U$4="A","0","0")))+IF('ชื่อ-คะแนน'!V$4="K",'ชื่อ-คะแนน'!V48,IF('ชื่อ-คะแนน'!V$4="P","0",IF('ชื่อ-คะแนน'!V$4="A","0","0")))+IF('ชื่อ-คะแนน'!W$4="K",'ชื่อ-คะแนน'!W48,IF('ชื่อ-คะแนน'!W$4="P","0",IF('ชื่อ-คะแนน'!W$4="A","0","0")))+IF('ชื่อ-คะแนน'!X$4="K",'ชื่อ-คะแนน'!X48,IF('ชื่อ-คะแนน'!X$4="P","0",IF('ชื่อ-คะแนน'!X$4="A","0","0"))))</f>
        <v/>
      </c>
      <c r="J50" s="435" t="str">
        <f>IF('ชื่อ-คะแนน'!C48="","",IF('ชื่อ-คะแนน'!S$4="P",'ชื่อ-คะแนน'!S48,IF('ชื่อ-คะแนน'!S$4="K","0",IF('ชื่อ-คะแนน'!S$4="A","0","0")))+IF('ชื่อ-คะแนน'!T$4="P",'ชื่อ-คะแนน'!T48,IF('ชื่อ-คะแนน'!T$4="K","0",IF('ชื่อ-คะแนน'!T$4="A","0","0")))+IF('ชื่อ-คะแนน'!U$4="P",'ชื่อ-คะแนน'!U48,IF('ชื่อ-คะแนน'!U$4="K","0",IF('ชื่อ-คะแนน'!U$4="A","0","0")))+IF('ชื่อ-คะแนน'!V$4="P",'ชื่อ-คะแนน'!V48,IF('ชื่อ-คะแนน'!V$4="K","0",IF('ชื่อ-คะแนน'!V$4="A","0","0")))+IF('ชื่อ-คะแนน'!W$4="P",'ชื่อ-คะแนน'!W48,IF('ชื่อ-คะแนน'!W$4="K","0",IF('ชื่อ-คะแนน'!W$4="A","0","0")))+IF('ชื่อ-คะแนน'!X$4="P",'ชื่อ-คะแนน'!X48,IF('ชื่อ-คะแนน'!X$4="K","0",IF('ชื่อ-คะแนน'!X$4="A","0","0"))))</f>
        <v/>
      </c>
      <c r="K50" s="436" t="str">
        <f>IF('ชื่อ-คะแนน'!C48="","",IF('ชื่อ-คะแนน'!S$4="A",'ชื่อ-คะแนน'!S48,IF('ชื่อ-คะแนน'!S$4="P","0",IF('ชื่อ-คะแนน'!S$4="K","0","0")))+IF('ชื่อ-คะแนน'!T$4="A",'ชื่อ-คะแนน'!T48,IF('ชื่อ-คะแนน'!T$4="P","0",IF('ชื่อ-คะแนน'!T$4="K","0","0")))+IF('ชื่อ-คะแนน'!U$4="A",'ชื่อ-คะแนน'!U48,IF('ชื่อ-คะแนน'!U$4="P","0",IF('ชื่อ-คะแนน'!U$4="K","0","0")))+IF('ชื่อ-คะแนน'!V$4="A",'ชื่อ-คะแนน'!V48,IF('ชื่อ-คะแนน'!V$4="P","0",IF('ชื่อ-คะแนน'!V$4="K","0","0")))+IF('ชื่อ-คะแนน'!W$4="A",'ชื่อ-คะแนน'!W48,IF('ชื่อ-คะแนน'!W$4="P","0",IF('ชื่อ-คะแนน'!W$4="K","0","0")))+IF('ชื่อ-คะแนน'!X$4="A",'ชื่อ-คะแนน'!X48,IF('ชื่อ-คะแนน'!X$4="P","0",IF('ชื่อ-คะแนน'!X$4="K","0","0"))))</f>
        <v/>
      </c>
      <c r="L50" s="431" t="str">
        <f>IF('ชื่อ-คะแนน'!C48="","",IF('ชื่อ-คะแนน'!AC$4="K",'ชื่อ-คะแนน'!AC48,IF('ชื่อ-คะแนน'!AC$4="P","0",IF('ชื่อ-คะแนน'!AC$4="A","0","0")))+IF('ชื่อ-คะแนน'!AD$4="K",'ชื่อ-คะแนน'!AD48,IF('ชื่อ-คะแนน'!AD$4="P","0",IF('ชื่อ-คะแนน'!AD$4="A","0","0")))+IF('ชื่อ-คะแนน'!AE$4="K",'ชื่อ-คะแนน'!AE48,IF('ชื่อ-คะแนน'!AE$4="P","0",IF('ชื่อ-คะแนน'!AE$4="A","0","0")))+IF('ชื่อ-คะแนน'!AF$4="K",'ชื่อ-คะแนน'!AF48,IF('ชื่อ-คะแนน'!AF$4="P","0",IF('ชื่อ-คะแนน'!AF$4="A","0","0")))+IF('ชื่อ-คะแนน'!AG$4="K",'ชื่อ-คะแนน'!AG48,IF('ชื่อ-คะแนน'!AG$4="P","0",IF('ชื่อ-คะแนน'!AG$4="A","0","0")))+IF('ชื่อ-คะแนน'!AH$4="K",'ชื่อ-คะแนน'!AH48,IF('ชื่อ-คะแนน'!AH$4="P","0",IF('ชื่อ-คะแนน'!AH$4="A","0","0")))+IF('ชื่อ-คะแนน'!AI$4="K",'ชื่อ-คะแนน'!AI48,IF('ชื่อ-คะแนน'!AI$4="P","0",IF('ชื่อ-คะแนน'!AI$4="A","0","0")))+IF('ชื่อ-คะแนน'!AJ$4="K",'ชื่อ-คะแนน'!AJ48,IF('ชื่อ-คะแนน'!AJ$4="P","0",IF('ชื่อ-คะแนน'!AJ$4="A","0","0")))+IF('ชื่อ-คะแนน'!AK$4="K",'ชื่อ-คะแนน'!AK48,IF('ชื่อ-คะแนน'!AK$4="P","0",IF('ชื่อ-คะแนน'!AK$4="A","0","0"))))</f>
        <v/>
      </c>
      <c r="M50" s="432" t="str">
        <f>IF('ชื่อ-คะแนน'!C48="","",IF('ชื่อ-คะแนน'!AC$4="P",'ชื่อ-คะแนน'!AC48,IF('ชื่อ-คะแนน'!AC$4="K","0",IF('ชื่อ-คะแนน'!AC$4="A","0","0")))+IF('ชื่อ-คะแนน'!AD$4="P",'ชื่อ-คะแนน'!AD48,IF('ชื่อ-คะแนน'!AD$4="K","0",IF('ชื่อ-คะแนน'!AD$4="A","0","0")))+IF('ชื่อ-คะแนน'!AE$4="P",'ชื่อ-คะแนน'!AE48,IF('ชื่อ-คะแนน'!AE$4="K","0",IF('ชื่อ-คะแนน'!AE$4="A","0","0")))+IF('ชื่อ-คะแนน'!AF$4="P",'ชื่อ-คะแนน'!AF48,IF('ชื่อ-คะแนน'!AF$4="K","0",IF('ชื่อ-คะแนน'!AF$4="A","0","0")))+IF('ชื่อ-คะแนน'!AG$4="P",'ชื่อ-คะแนน'!AG48,IF('ชื่อ-คะแนน'!AG$4="K","0",IF('ชื่อ-คะแนน'!AG$4="A","0","0")))+IF('ชื่อ-คะแนน'!AH$4="P",'ชื่อ-คะแนน'!AH48,IF('ชื่อ-คะแนน'!AH$4="K","0",IF('ชื่อ-คะแนน'!AH$4="A","0","0")))+IF('ชื่อ-คะแนน'!AI$4="P",'ชื่อ-คะแนน'!AI48,IF('ชื่อ-คะแนน'!AI$4="K","0",IF('ชื่อ-คะแนน'!AI$4="A","0","0")))+IF('ชื่อ-คะแนน'!AJ$4="P",'ชื่อ-คะแนน'!AJ48,IF('ชื่อ-คะแนน'!AJ$4="K","0",IF('ชื่อ-คะแนน'!AJ$4="A","0","0")))+IF('ชื่อ-คะแนน'!AK$4="P",'ชื่อ-คะแนน'!AK48,IF('ชื่อ-คะแนน'!AK$4="K","0",IF('ชื่อ-คะแนน'!AK$4="A","0","0"))))</f>
        <v/>
      </c>
      <c r="N50" s="433" t="str">
        <f>IF('ชื่อ-คะแนน'!C48="","",IF('ชื่อ-คะแนน'!AC$4="A",'ชื่อ-คะแนน'!AC48,IF('ชื่อ-คะแนน'!AC$4="P","0",IF('ชื่อ-คะแนน'!AC$4="K","0","0")))+IF('ชื่อ-คะแนน'!AD$4="A",'ชื่อ-คะแนน'!AD48,IF('ชื่อ-คะแนน'!AD$4="P","0",IF('ชื่อ-คะแนน'!AD$4="K","0","0")))+IF('ชื่อ-คะแนน'!AE$4="A",'ชื่อ-คะแนน'!AE48,IF('ชื่อ-คะแนน'!AE$4="P","0",IF('ชื่อ-คะแนน'!AE$4="K","0","0")))+IF('ชื่อ-คะแนน'!AF$4="A",'ชื่อ-คะแนน'!AF48,IF('ชื่อ-คะแนน'!AF$4="P","0",IF('ชื่อ-คะแนน'!AF$4="K","0","0")))+IF('ชื่อ-คะแนน'!AG$4="A",'ชื่อ-คะแนน'!AG48,IF('ชื่อ-คะแนน'!AG$4="P","0",IF('ชื่อ-คะแนน'!AG$4="K","0","0")))+IF('ชื่อ-คะแนน'!AH$4="A",'ชื่อ-คะแนน'!AH48,IF('ชื่อ-คะแนน'!AH$4="P","0",IF('ชื่อ-คะแนน'!AH$4="K","0","0")))+IF('ชื่อ-คะแนน'!AI$4="A",'ชื่อ-คะแนน'!AI48,IF('ชื่อ-คะแนน'!AI$4="P","0",IF('ชื่อ-คะแนน'!AI$4="K","0","0")))+IF('ชื่อ-คะแนน'!AJ$4="A",'ชื่อ-คะแนน'!AJ48,IF('ชื่อ-คะแนน'!AJ$4="P","0",IF('ชื่อ-คะแนน'!AJ$4="K","0","0")))+IF('ชื่อ-คะแนน'!AK$4="A",'ชื่อ-คะแนน'!AK48,IF('ชื่อ-คะแนน'!AK$4="P","0",IF('ชื่อ-คะแนน'!AK$4="K","0","0"))))</f>
        <v/>
      </c>
      <c r="O50" s="434" t="str">
        <f>IF('ชื่อ-คะแนน'!C48="","",IF('ชื่อ-คะแนน'!AN$4="K",'ชื่อ-คะแนน'!AN48,IF('ชื่อ-คะแนน'!AN$4="P","0",IF('ชื่อ-คะแนน'!AN$4="A","0","0")))+IF('ชื่อ-คะแนน'!AO$4="K",'ชื่อ-คะแนน'!AO48,IF('ชื่อ-คะแนน'!AO$4="P","0",IF('ชื่อ-คะแนน'!AO$4="A","0","0")))+IF('ชื่อ-คะแนน'!AP$4="K",'ชื่อ-คะแนน'!AP48,IF('ชื่อ-คะแนน'!AP$4="P","0",IF('ชื่อ-คะแนน'!AP$4="A","0","0")))+IF('ชื่อ-คะแนน'!AQ$4="K",'ชื่อ-คะแนน'!AQ48,IF('ชื่อ-คะแนน'!AQ$4="P","0",IF('ชื่อ-คะแนน'!AQ$4="A","0","0")))+IF('ชื่อ-คะแนน'!AR$4="K",'ชื่อ-คะแนน'!AR48,IF('ชื่อ-คะแนน'!AR$4="P","0",IF('ชื่อ-คะแนน'!AR$4="A","0","0")))+IF('ชื่อ-คะแนน'!AS$4="K",'ชื่อ-คะแนน'!AS48,IF('ชื่อ-คะแนน'!AS$4="P","0",IF('ชื่อ-คะแนน'!AS$4="A","0","0"))))</f>
        <v/>
      </c>
      <c r="P50" s="435" t="str">
        <f>IF('ชื่อ-คะแนน'!C48="","",IF('ชื่อ-คะแนน'!AN$4="P",'ชื่อ-คะแนน'!AN48,IF('ชื่อ-คะแนน'!AN$4="K","0",IF('ชื่อ-คะแนน'!AN$4="A","0","0")))+IF('ชื่อ-คะแนน'!AO$4="P",'ชื่อ-คะแนน'!AO48,IF('ชื่อ-คะแนน'!AO$4="K","0",IF('ชื่อ-คะแนน'!AO$4="A","0","0")))+IF('ชื่อ-คะแนน'!AP$4="P",'ชื่อ-คะแนน'!AP48,IF('ชื่อ-คะแนน'!AP$4="K","0",IF('ชื่อ-คะแนน'!AP$4="A","0","0")))+IF('ชื่อ-คะแนน'!AQ$4="P",'ชื่อ-คะแนน'!AQ48,IF('ชื่อ-คะแนน'!AQ$4="K","0",IF('ชื่อ-คะแนน'!AQ$4="A","0","0")))+IF('ชื่อ-คะแนน'!AR$4="P",'ชื่อ-คะแนน'!AR48,IF('ชื่อ-คะแนน'!AR$4="K","0",IF('ชื่อ-คะแนน'!AR$4="A","0","0")))+IF('ชื่อ-คะแนน'!AS$4="P",'ชื่อ-คะแนน'!AS48,IF('ชื่อ-คะแนน'!AS$4="K","0",IF('ชื่อ-คะแนน'!AS$4="A","0","0"))))</f>
        <v/>
      </c>
      <c r="Q50" s="436" t="str">
        <f>IF('ชื่อ-คะแนน'!C48="","",IF('ชื่อ-คะแนน'!AN$4="A",'ชื่อ-คะแนน'!AN48,IF('ชื่อ-คะแนน'!AN$4="P","0",IF('ชื่อ-คะแนน'!AN$4="K","0","0")))+IF('ชื่อ-คะแนน'!AO$4="A",'ชื่อ-คะแนน'!AO48,IF('ชื่อ-คะแนน'!AO$4="P","0",IF('ชื่อ-คะแนน'!AO$4="K","0","0")))+IF('ชื่อ-คะแนน'!AP$4="A",'ชื่อ-คะแนน'!AP48,IF('ชื่อ-คะแนน'!AP$4="P","0",IF('ชื่อ-คะแนน'!AP$4="K","0","0")))+IF('ชื่อ-คะแนน'!AQ$4="A",'ชื่อ-คะแนน'!AQ48,IF('ชื่อ-คะแนน'!AQ$4="P","0",IF('ชื่อ-คะแนน'!AQ$4="K","0","0")))+IF('ชื่อ-คะแนน'!AR$4="A",'ชื่อ-คะแนน'!AR48,IF('ชื่อ-คะแนน'!AR$4="P","0",IF('ชื่อ-คะแนน'!AR$4="K","0","0")))+IF('ชื่อ-คะแนน'!AS$4="A",'ชื่อ-คะแนน'!AS48,IF('ชื่อ-คะแนน'!AS$4="P","0",IF('ชื่อ-คะแนน'!AS$4="K","0","0"))))</f>
        <v/>
      </c>
      <c r="R50" s="1051" t="str">
        <f>IF('ชื่อ-คะแนน'!C48="","",IF('ชื่อ-คะแนน'!BA$4="K",'ชื่อ-คะแนน'!BA48,IF('ชื่อ-คะแนน'!BA$4="P","0",IF('ชื่อ-คะแนน'!BA$4="A","0","0")))+IF('ชื่อ-คะแนน'!BB$4="K",'ชื่อ-คะแนน'!BB48,IF('ชื่อ-คะแนน'!BB$4="P","0",IF('ชื่อ-คะแนน'!BB$4="A","0","0")))+IF('ชื่อ-คะแนน'!BC$4="K",'ชื่อ-คะแนน'!BC48,IF('ชื่อ-คะแนน'!BC$4="P","0",IF('ชื่อ-คะแนน'!BC$4="A","0","0")))+IF('ชื่อ-คะแนน'!BD$4="K",'ชื่อ-คะแนน'!BD48,IF('ชื่อ-คะแนน'!BD$4="P","0",IF('ชื่อ-คะแนน'!BD$4="A","0","0")))+IF('ชื่อ-คะแนน'!BE$4="K",'ชื่อ-คะแนน'!BE48,IF('ชื่อ-คะแนน'!BE$4="P","0",IF('ชื่อ-คะแนน'!BE$4="A","0","0")))+IF('ชื่อ-คะแนน'!BF$4="K",'ชื่อ-คะแนน'!BF48,IF('ชื่อ-คะแนน'!BF$4="P","0",IF('ชื่อ-คะแนน'!BF$4="A","0","0")))+IF('ชื่อ-คะแนน'!BG$4="K",'ชื่อ-คะแนน'!BG48,IF('ชื่อ-คะแนน'!BG$4="P","0",IF('ชื่อ-คะแนน'!BG$4="A","0","0")))+IF('ชื่อ-คะแนน'!BH$4="K",'ชื่อ-คะแนน'!BH48,IF('ชื่อ-คะแนน'!BH$4="P","0",IF('ชื่อ-คะแนน'!BH$4="A","0","0"))))</f>
        <v/>
      </c>
      <c r="S50" s="1052" t="str">
        <f>IF('ชื่อ-คะแนน'!C48="","",IF('ชื่อ-คะแนน'!BA$4="P",'ชื่อ-คะแนน'!BA48,IF('ชื่อ-คะแนน'!BA$4="K","0",IF('ชื่อ-คะแนน'!BA$4="A","0","0")))+IF('ชื่อ-คะแนน'!BB$4="P",'ชื่อ-คะแนน'!BB48,IF('ชื่อ-คะแนน'!BB$4="K","0",IF('ชื่อ-คะแนน'!BB$4="A","0","0")))+IF('ชื่อ-คะแนน'!BC$4="P",'ชื่อ-คะแนน'!BC48,IF('ชื่อ-คะแนน'!BC$4="K","0",IF('ชื่อ-คะแนน'!BC$4="A","0","0")))+IF('ชื่อ-คะแนน'!BD$4="P",'ชื่อ-คะแนน'!BD48,IF('ชื่อ-คะแนน'!BD$4="K","0",IF('ชื่อ-คะแนน'!BD$4="A","0","0")))+IF('ชื่อ-คะแนน'!BE$4="P",'ชื่อ-คะแนน'!BE48,IF('ชื่อ-คะแนน'!BE$4="K","0",IF('ชื่อ-คะแนน'!BE$4="A","0","0")))+IF('ชื่อ-คะแนน'!BF$4="P",'ชื่อ-คะแนน'!BF48,IF('ชื่อ-คะแนน'!BF$4="K","0",IF('ชื่อ-คะแนน'!BF$4="A","0","0")))+IF('ชื่อ-คะแนน'!BG$4="P",'ชื่อ-คะแนน'!BG48,IF('ชื่อ-คะแนน'!BG$4="K","0",IF('ชื่อ-คะแนน'!BG$4="A","0","0")))+IF('ชื่อ-คะแนน'!BH$4="P",'ชื่อ-คะแนน'!BH48,IF('ชื่อ-คะแนน'!BH$4="K","0",IF('ชื่อ-คะแนน'!BH$4="A","0","0"))))</f>
        <v/>
      </c>
      <c r="T50" s="1070" t="str">
        <f>IF('ชื่อ-คะแนน'!C48="","",IF('ชื่อ-คะแนน'!BA$4="A",'ชื่อ-คะแนน'!BA48,IF('ชื่อ-คะแนน'!BA$4="P","0",IF('ชื่อ-คะแนน'!BA$4="K","0","0")))+IF('ชื่อ-คะแนน'!BB$4="A",'ชื่อ-คะแนน'!BB48,IF('ชื่อ-คะแนน'!BB$4="P","0",IF('ชื่อ-คะแนน'!BB$4="K","0","0")))+IF('ชื่อ-คะแนน'!BC$4="A",'ชื่อ-คะแนน'!BC48,IF('ชื่อ-คะแนน'!BC$4="P","0",IF('ชื่อ-คะแนน'!BC$4="K","0","0")))+IF('ชื่อ-คะแนน'!BD$4="A",'ชื่อ-คะแนน'!BD48,IF('ชื่อ-คะแนน'!BD$4="P","0",IF('ชื่อ-คะแนน'!BD$4="K","0","0")))+IF('ชื่อ-คะแนน'!BE$4="A",'ชื่อ-คะแนน'!BE48,IF('ชื่อ-คะแนน'!BE$4="P","0",IF('ชื่อ-คะแนน'!BE$4="K","0","0")))+IF('ชื่อ-คะแนน'!BF$4="A",'ชื่อ-คะแนน'!BF48,IF('ชื่อ-คะแนน'!BF$4="P","0",IF('ชื่อ-คะแนน'!BF$4="K","0","0")))+IF('ชื่อ-คะแนน'!BG$4="A",'ชื่อ-คะแนน'!BG48,IF('ชื่อ-คะแนน'!BG$4="P","0",IF('ชื่อ-คะแนน'!BG$4="K","0","0")))+IF('ชื่อ-คะแนน'!BH$4="A",'ชื่อ-คะแนน'!BH48,IF('ชื่อ-คะแนน'!BH$4="P","0",IF('ชื่อ-คะแนน'!BH$4="K","0","0"))))</f>
        <v/>
      </c>
      <c r="U50" s="1053" t="str">
        <f>IF('ชื่อ-คะแนน'!C48="","",IF('ชื่อ-คะแนน'!BK$4="K",'ชื่อ-คะแนน'!BK48,IF('ชื่อ-คะแนน'!BK$4="P","0",IF('ชื่อ-คะแนน'!BK$4="A","0","0")))+IF('ชื่อ-คะแนน'!BL$4="K",'ชื่อ-คะแนน'!BL48,IF('ชื่อ-คะแนน'!BL$4="P","0",IF('ชื่อ-คะแนน'!BL$4="A","0","0")))+IF('ชื่อ-คะแนน'!BM$4="K",'ชื่อ-คะแนน'!BM48,IF('ชื่อ-คะแนน'!BM$4="P","0",IF('ชื่อ-คะแนน'!BM$4="A","0","0")))+IF('ชื่อ-คะแนน'!BN$4="K",'ชื่อ-คะแนน'!BN48,IF('ชื่อ-คะแนน'!BN$4="P","0",IF('ชื่อ-คะแนน'!BN$4="A","0","0")))+IF('ชื่อ-คะแนน'!BO$4="K",'ชื่อ-คะแนน'!BO48,IF('ชื่อ-คะแนน'!BO$4="P","0",IF('ชื่อ-คะแนน'!BO$4="A","0","0")))+IF('ชื่อ-คะแนน'!BP$4="K",'ชื่อ-คะแนน'!BP48,IF('ชื่อ-คะแนน'!BP$4="P","0",IF('ชื่อ-คะแนน'!BP$4="A","0","0"))))</f>
        <v/>
      </c>
      <c r="V50" s="1054" t="str">
        <f>IF('ชื่อ-คะแนน'!C48="","",IF('ชื่อ-คะแนน'!BK$4="P",'ชื่อ-คะแนน'!BK48,IF('ชื่อ-คะแนน'!BK$4="K","0",IF('ชื่อ-คะแนน'!BK$4="A","0","0")))+IF('ชื่อ-คะแนน'!BL$4="P",'ชื่อ-คะแนน'!BL48,IF('ชื่อ-คะแนน'!BL$4="K","0",IF('ชื่อ-คะแนน'!BL$4="A","0","0")))+IF('ชื่อ-คะแนน'!BM$4="P",'ชื่อ-คะแนน'!BM48,IF('ชื่อ-คะแนน'!BM$4="K","0",IF('ชื่อ-คะแนน'!BM$4="A","0","0")))+IF('ชื่อ-คะแนน'!BN$4="P",'ชื่อ-คะแนน'!BN48,IF('ชื่อ-คะแนน'!BN$4="K","0",IF('ชื่อ-คะแนน'!BN$4="A","0","0")))+IF('ชื่อ-คะแนน'!BO$4="P",'ชื่อ-คะแนน'!BO48,IF('ชื่อ-คะแนน'!BO$4="K","0",IF('ชื่อ-คะแนน'!BO$4="A","0","0")))+IF('ชื่อ-คะแนน'!BP$4="P",'ชื่อ-คะแนน'!BP48,IF('ชื่อ-คะแนน'!BP$4="K","0",IF('ชื่อ-คะแนน'!BP$4="A","0","0"))))</f>
        <v/>
      </c>
      <c r="W50" s="1055" t="str">
        <f>IF('ชื่อ-คะแนน'!C48="","",IF('ชื่อ-คะแนน'!BK$4="A",'ชื่อ-คะแนน'!BK48,IF('ชื่อ-คะแนน'!BK$4="P","0",IF('ชื่อ-คะแนน'!BK$4="K","0","0")))+IF('ชื่อ-คะแนน'!BL$4="A",'ชื่อ-คะแนน'!BL48,IF('ชื่อ-คะแนน'!BL$4="P","0",IF('ชื่อ-คะแนน'!BL$4="K","0","0")))+IF('ชื่อ-คะแนน'!BM$4="A",'ชื่อ-คะแนน'!BM48,IF('ชื่อ-คะแนน'!BM$4="P","0",IF('ชื่อ-คะแนน'!BM$4="K","0","0")))+IF('ชื่อ-คะแนน'!BN$4="A",'ชื่อ-คะแนน'!BN48,IF('ชื่อ-คะแนน'!BN$4="P","0",IF('ชื่อ-คะแนน'!BN$4="K","0","0")))+IF('ชื่อ-คะแนน'!BO$4="A",'ชื่อ-คะแนน'!BO48,IF('ชื่อ-คะแนน'!BO$4="P","0",IF('ชื่อ-คะแนน'!BO$4="K","0","0")))+IF('ชื่อ-คะแนน'!BP$4="A",'ชื่อ-คะแนน'!BP48,IF('ชื่อ-คะแนน'!BP$4="P","0",IF('ชื่อ-คะแนน'!BP$4="K","0","0"))))</f>
        <v/>
      </c>
      <c r="X50" s="1051" t="str">
        <f>IF('ชื่อ-คะแนน'!C48="","",IF('ชื่อ-คะแนน'!BU$4="K",'ชื่อ-คะแนน'!BU48,IF('ชื่อ-คะแนน'!BU$4="P","0",IF('ชื่อ-คะแนน'!BU$4="A","0","0")))+IF('ชื่อ-คะแนน'!BV$4="K",'ชื่อ-คะแนน'!BV48,IF('ชื่อ-คะแนน'!BV$4="P","0",IF('ชื่อ-คะแนน'!BV$4="A","0","0")))+IF('ชื่อ-คะแนน'!BW$4="K",'ชื่อ-คะแนน'!BW48,IF('ชื่อ-คะแนน'!BW$4="P","0",IF('ชื่อ-คะแนน'!BW$4="A","0","0")))+IF('ชื่อ-คะแนน'!BX$4="K",'ชื่อ-คะแนน'!BX48,IF('ชื่อ-คะแนน'!BX$4="P","0",IF('ชื่อ-คะแนน'!BX$4="A","0","0")))+IF('ชื่อ-คะแนน'!BY$4="K",'ชื่อ-คะแนน'!BY48,IF('ชื่อ-คะแนน'!BY$4="P","0",IF('ชื่อ-คะแนน'!BY$4="A","0","0")))+IF('ชื่อ-คะแนน'!BZ$4="K",'ชื่อ-คะแนน'!BZ48,IF('ชื่อ-คะแนน'!BZ$4="P","0",IF('ชื่อ-คะแนน'!BZ$4="A","0","0")))+IF('ชื่อ-คะแนน'!CA$4="K",'ชื่อ-คะแนน'!CA48,IF('ชื่อ-คะแนน'!CA$4="P","0",IF('ชื่อ-คะแนน'!CA$4="A","0","0")))+IF('ชื่อ-คะแนน'!CB$4="K",'ชื่อ-คะแนน'!CB48,IF('ชื่อ-คะแนน'!CB$4="P","0",IF('ชื่อ-คะแนน'!CB$4="A","0","0"))))</f>
        <v/>
      </c>
      <c r="Y50" s="1052" t="str">
        <f>IF('ชื่อ-คะแนน'!C48="","",IF('ชื่อ-คะแนน'!BU$4="P",'ชื่อ-คะแนน'!BU48,IF('ชื่อ-คะแนน'!BU$4="K","0",IF('ชื่อ-คะแนน'!BU$4="A","0","0")))+IF('ชื่อ-คะแนน'!BV$4="P",'ชื่อ-คะแนน'!BV48,IF('ชื่อ-คะแนน'!BV$4="K","0",IF('ชื่อ-คะแนน'!BV$4="A","0","0")))+IF('ชื่อ-คะแนน'!BW$4="P",'ชื่อ-คะแนน'!BW48,IF('ชื่อ-คะแนน'!BW$4="K","0",IF('ชื่อ-คะแนน'!BW$4="A","0","0")))+IF('ชื่อ-คะแนน'!BX$4="P",'ชื่อ-คะแนน'!BX48,IF('ชื่อ-คะแนน'!BX$4="K","0",IF('ชื่อ-คะแนน'!BX$4="A","0","0")))+IF('ชื่อ-คะแนน'!BY$4="P",'ชื่อ-คะแนน'!BY48,IF('ชื่อ-คะแนน'!BY$4="K","0",IF('ชื่อ-คะแนน'!BY$4="A","0","0")))+IF('ชื่อ-คะแนน'!BZ$4="P",'ชื่อ-คะแนน'!BZ48,IF('ชื่อ-คะแนน'!BZ$4="K","0",IF('ชื่อ-คะแนน'!BZ$4="A","0","0")))+IF('ชื่อ-คะแนน'!CA$4="P",'ชื่อ-คะแนน'!CA48,IF('ชื่อ-คะแนน'!CA$4="K","0",IF('ชื่อ-คะแนน'!CA$4="A","0","0")))+IF('ชื่อ-คะแนน'!CB$4="P",'ชื่อ-คะแนน'!CB48,IF('ชื่อ-คะแนน'!CB$4="K","0",IF('ชื่อ-คะแนน'!CB$4="A","0","0"))))</f>
        <v/>
      </c>
      <c r="Z50" s="1070" t="str">
        <f>IF('ชื่อ-คะแนน'!C48="","",IF('ชื่อ-คะแนน'!BU$4="A",'ชื่อ-คะแนน'!BU48,IF('ชื่อ-คะแนน'!BU$4="P","0",IF('ชื่อ-คะแนน'!BU$4="K","0","0")))+IF('ชื่อ-คะแนน'!BV$4="A",'ชื่อ-คะแนน'!BV48,IF('ชื่อ-คะแนน'!BV$4="P","0",IF('ชื่อ-คะแนน'!BV$4="K","0","0")))+IF('ชื่อ-คะแนน'!BW$4="A",'ชื่อ-คะแนน'!BW48,IF('ชื่อ-คะแนน'!BW$4="P","0",IF('ชื่อ-คะแนน'!BW$4="K","0","0")))+IF('ชื่อ-คะแนน'!BX$4="A",'ชื่อ-คะแนน'!BX48,IF('ชื่อ-คะแนน'!BX$4="P","0",IF('ชื่อ-คะแนน'!BX$4="K","0","0")))+IF('ชื่อ-คะแนน'!BY$4="A",'ชื่อ-คะแนน'!BY48,IF('ชื่อ-คะแนน'!BY$4="P","0",IF('ชื่อ-คะแนน'!BY$4="K","0","0")))+IF('ชื่อ-คะแนน'!BZ$4="A",'ชื่อ-คะแนน'!BZ48,IF('ชื่อ-คะแนน'!BZ$4="P","0",IF('ชื่อ-คะแนน'!BZ$4="K","0","0")))+IF('ชื่อ-คะแนน'!CA$4="A",'ชื่อ-คะแนน'!CA48,IF('ชื่อ-คะแนน'!CA$4="P","0",IF('ชื่อ-คะแนน'!CA$4="K","0","0")))+IF('ชื่อ-คะแนน'!CB$4="A",'ชื่อ-คะแนน'!CB48,IF('ชื่อ-คะแนน'!CB$4="P","0",IF('ชื่อ-คะแนน'!CB$4="K","0","0"))))</f>
        <v/>
      </c>
      <c r="AA50" s="1053">
        <f>IF('ชื่อ-คะแนน'!CF$4="K",'ชื่อ-คะแนน'!CF48,IF('ชื่อ-คะแนน'!CF$4="P","0",IF('ชื่อ-คะแนน'!CF$4="A","0","0")))+IF('ชื่อ-คะแนน'!CG$4="K",'ชื่อ-คะแนน'!CG48,IF('ชื่อ-คะแนน'!CG$4="P","0",IF('ชื่อ-คะแนน'!CG$4="A","0","0")))+IF('ชื่อ-คะแนน'!CH$4="K",'ชื่อ-คะแนน'!CH48,IF('ชื่อ-คะแนน'!CH$4="P","0",IF('ชื่อ-คะแนน'!CH$4="A","0","0")))</f>
        <v>0</v>
      </c>
      <c r="AB50" s="1054">
        <f>IF('ชื่อ-คะแนน'!CF$4="P",'ชื่อ-คะแนน'!CF48,IF('ชื่อ-คะแนน'!CF$4="K","0",IF('ชื่อ-คะแนน'!CF$4="A","0","0")))+IF('ชื่อ-คะแนน'!CG$4="P",'ชื่อ-คะแนน'!CG48,IF('ชื่อ-คะแนน'!CG$4="K","0",IF('ชื่อ-คะแนน'!CG$4="A","0","0")))+IF('ชื่อ-คะแนน'!CH$4="P",'ชื่อ-คะแนน'!CH48,IF('ชื่อ-คะแนน'!CH$4="K","0",IF('ชื่อ-คะแนน'!CH$4="A","0","0")))</f>
        <v>0</v>
      </c>
      <c r="AC50" s="1055">
        <f>IF('ชื่อ-คะแนน'!CF$4="A",'ชื่อ-คะแนน'!CF48,IF('ชื่อ-คะแนน'!CF$4="P","0",IF('ชื่อ-คะแนน'!CF$4="K","0","0")))+IF('ชื่อ-คะแนน'!CG$4="A",'ชื่อ-คะแนน'!CG48,IF('ชื่อ-คะแนน'!CG$4="P","0",IF('ชื่อ-คะแนน'!CG$4="K","0","0")))+IF('ชื่อ-คะแนน'!CH$4="A",'ชื่อ-คะแนน'!CH48,IF('ชื่อ-คะแนน'!CH$4="P","0",IF('ชื่อ-คะแนน'!CH$4="K","0","0")))</f>
        <v>0</v>
      </c>
      <c r="AD50" s="1071" t="str">
        <f>IF('ชื่อ-คะแนน'!C48="","",IF(E50="พัก","--",IF(E50="ออก","--",IF(E50="ย้าย","--",(F50+I50+L50+O50+R50+U50+X50+AA50)/2))))</f>
        <v/>
      </c>
      <c r="AE50" s="1056" t="str">
        <f>IF('ชื่อ-คะแนน'!C48="","",IF(E50="พัก","--",IF(E50="ออก","--",IF(E50="ย้าย","--",(G50+J50+M50+P50+S50+V50+Y50+AB50)/2))))</f>
        <v/>
      </c>
      <c r="AF50" s="1057" t="str">
        <f>IF('ชื่อ-คะแนน'!C48="","",IF(E50="พัก","--",IF(E50="ออก","--",IF(E50="ย้าย","--",(H50+K50+N50+Q50+T50+W50+Z50+AC50)/2))))</f>
        <v/>
      </c>
      <c r="AG50" s="305"/>
    </row>
    <row r="51" spans="1:33" s="5" customFormat="1" ht="18" customHeight="1" x14ac:dyDescent="0.5">
      <c r="A51" s="281"/>
      <c r="B51" s="246" t="str">
        <f>'ชื่อ-คะแนน'!A49</f>
        <v/>
      </c>
      <c r="C51" s="429">
        <f>'ชื่อ-คะแนน'!B49</f>
        <v>0</v>
      </c>
      <c r="D51" s="336" t="str">
        <f>'ชื่อ-คะแนน'!DB49</f>
        <v/>
      </c>
      <c r="E51" s="430" t="str">
        <f>'ชื่อ-คะแนน'!D49</f>
        <v/>
      </c>
      <c r="F51" s="431" t="str">
        <f>IF('ชื่อ-คะแนน'!C49="","",IF('ชื่อ-คะแนน'!H$4="K",'ชื่อ-คะแนน'!H49,IF('ชื่อ-คะแนน'!H$4="P","0",IF('ชื่อ-คะแนน'!H$4="A","0","0")))+IF('ชื่อ-คะแนน'!I$4="K",'ชื่อ-คะแนน'!I49,IF('ชื่อ-คะแนน'!I$4="P","0",IF('ชื่อ-คะแนน'!I$4="A","0","0")))+IF('ชื่อ-คะแนน'!J$4="K",'ชื่อ-คะแนน'!J49,IF('ชื่อ-คะแนน'!J$4="P","0",IF('ชื่อ-คะแนน'!J$4="A","0","0")))+IF('ชื่อ-คะแนน'!K$4="K",'ชื่อ-คะแนน'!K49,IF('ชื่อ-คะแนน'!K$4="P","0",IF('ชื่อ-คะแนน'!K$4="A","0","0")))+IF('ชื่อ-คะแนน'!L$4="K",'ชื่อ-คะแนน'!L49,IF('ชื่อ-คะแนน'!L$4="P","0",IF('ชื่อ-คะแนน'!L$4="A","0","0")))+IF('ชื่อ-คะแนน'!M$4="K",'ชื่อ-คะแนน'!M49,IF('ชื่อ-คะแนน'!M$4="P","0",IF('ชื่อ-คะแนน'!M$4="A","0","0")))+IF('ชื่อ-คะแนน'!N$4="K",'ชื่อ-คะแนน'!N49,IF('ชื่อ-คะแนน'!N$4="P","0",IF('ชื่อ-คะแนน'!N$4="A","0","0")))+IF('ชื่อ-คะแนน'!O$4="K",'ชื่อ-คะแนน'!O49,IF('ชื่อ-คะแนน'!O$4="P","0",IF('ชื่อ-คะแนน'!O$4="A","0","0")))+IF('ชื่อ-คะแนน'!P$4="K",'ชื่อ-คะแนน'!P49,IF('ชื่อ-คะแนน'!P$4="P","0",IF('ชื่อ-คะแนน'!P$4="A","0","0"))))</f>
        <v/>
      </c>
      <c r="G51" s="432" t="str">
        <f>IF('ชื่อ-คะแนน'!C49="","",IF('ชื่อ-คะแนน'!H$4="P",'ชื่อ-คะแนน'!H49,IF('ชื่อ-คะแนน'!H$4="K","0",IF('ชื่อ-คะแนน'!H$4="A","0","0")))+IF('ชื่อ-คะแนน'!I$4="P",'ชื่อ-คะแนน'!I49,IF('ชื่อ-คะแนน'!I$4="K","0",IF('ชื่อ-คะแนน'!I$4="A","0","0")))+IF('ชื่อ-คะแนน'!J$4="P",'ชื่อ-คะแนน'!J49,IF('ชื่อ-คะแนน'!J$4="K","0",IF('ชื่อ-คะแนน'!J$4="A","0","0")))+IF('ชื่อ-คะแนน'!K$4="P",'ชื่อ-คะแนน'!K49,IF('ชื่อ-คะแนน'!K$4="K","0",IF('ชื่อ-คะแนน'!K$4="A","0","0")))+IF('ชื่อ-คะแนน'!L$4="P",'ชื่อ-คะแนน'!L49,IF('ชื่อ-คะแนน'!L$4="K","0",IF('ชื่อ-คะแนน'!L$4="A","0","0")))+IF('ชื่อ-คะแนน'!M$4="P",'ชื่อ-คะแนน'!M49,IF('ชื่อ-คะแนน'!M$4="K","0",IF('ชื่อ-คะแนน'!M$4="A","0","0")))+IF('ชื่อ-คะแนน'!N$4="P",'ชื่อ-คะแนน'!N49,IF('ชื่อ-คะแนน'!N$4="K","0",IF('ชื่อ-คะแนน'!N$4="A","0","0")))+IF('ชื่อ-คะแนน'!O$4="P",'ชื่อ-คะแนน'!O49,IF('ชื่อ-คะแนน'!O$4="K","0",IF('ชื่อ-คะแนน'!O$4="A","0","0")))+IF('ชื่อ-คะแนน'!P$4="P",'ชื่อ-คะแนน'!P49,IF('ชื่อ-คะแนน'!P$4="K","0",IF('ชื่อ-คะแนน'!P$4="A","0","0"))))</f>
        <v/>
      </c>
      <c r="H51" s="433" t="str">
        <f>IF('ชื่อ-คะแนน'!C49="","",IF('ชื่อ-คะแนน'!H$4="A",'ชื่อ-คะแนน'!H49,IF('ชื่อ-คะแนน'!H$4="P","0",IF('ชื่อ-คะแนน'!H$4="K","0","0")))+IF('ชื่อ-คะแนน'!I$4="A",'ชื่อ-คะแนน'!I49,IF('ชื่อ-คะแนน'!I$4="P","0",IF('ชื่อ-คะแนน'!I$4="K","0","0")))+IF('ชื่อ-คะแนน'!J$4="A",'ชื่อ-คะแนน'!J49,IF('ชื่อ-คะแนน'!J$4="P","0",IF('ชื่อ-คะแนน'!J$4="K","0","0")))+IF('ชื่อ-คะแนน'!K$4="A",'ชื่อ-คะแนน'!K49,IF('ชื่อ-คะแนน'!K$4="P","0",IF('ชื่อ-คะแนน'!K$4="K","0","0")))+IF('ชื่อ-คะแนน'!L$4="A",'ชื่อ-คะแนน'!L49,IF('ชื่อ-คะแนน'!L$4="P","0",IF('ชื่อ-คะแนน'!L$4="K","0","0")))+IF('ชื่อ-คะแนน'!M$4="A",'ชื่อ-คะแนน'!M49,IF('ชื่อ-คะแนน'!M$4="P","0",IF('ชื่อ-คะแนน'!M$4="K","0","0")))+IF('ชื่อ-คะแนน'!N$4="A",'ชื่อ-คะแนน'!N49,IF('ชื่อ-คะแนน'!N$4="P","0",IF('ชื่อ-คะแนน'!N$4="K","0","0")))+IF('ชื่อ-คะแนน'!O$4="A",'ชื่อ-คะแนน'!O49,IF('ชื่อ-คะแนน'!O$4="P","0",IF('ชื่อ-คะแนน'!O$4="K","0","0")))+IF('ชื่อ-คะแนน'!P$4="A",'ชื่อ-คะแนน'!P49,IF('ชื่อ-คะแนน'!P$4="P","0",IF('ชื่อ-คะแนน'!P$4="K","0","0"))))</f>
        <v/>
      </c>
      <c r="I51" s="434" t="str">
        <f>IF('ชื่อ-คะแนน'!C49="","",IF('ชื่อ-คะแนน'!S$4="K",'ชื่อ-คะแนน'!S49,IF('ชื่อ-คะแนน'!S$4="P","0",IF('ชื่อ-คะแนน'!S$4="A","0","0")))+IF('ชื่อ-คะแนน'!T$4="K",'ชื่อ-คะแนน'!T49,IF('ชื่อ-คะแนน'!T$4="P","0",IF('ชื่อ-คะแนน'!T$4="A","0","0")))+IF('ชื่อ-คะแนน'!U$4="K",'ชื่อ-คะแนน'!U49,IF('ชื่อ-คะแนน'!U$4="P","0",IF('ชื่อ-คะแนน'!U$4="A","0","0")))+IF('ชื่อ-คะแนน'!V$4="K",'ชื่อ-คะแนน'!V49,IF('ชื่อ-คะแนน'!V$4="P","0",IF('ชื่อ-คะแนน'!V$4="A","0","0")))+IF('ชื่อ-คะแนน'!W$4="K",'ชื่อ-คะแนน'!W49,IF('ชื่อ-คะแนน'!W$4="P","0",IF('ชื่อ-คะแนน'!W$4="A","0","0")))+IF('ชื่อ-คะแนน'!X$4="K",'ชื่อ-คะแนน'!X49,IF('ชื่อ-คะแนน'!X$4="P","0",IF('ชื่อ-คะแนน'!X$4="A","0","0"))))</f>
        <v/>
      </c>
      <c r="J51" s="435" t="str">
        <f>IF('ชื่อ-คะแนน'!C49="","",IF('ชื่อ-คะแนน'!S$4="P",'ชื่อ-คะแนน'!S49,IF('ชื่อ-คะแนน'!S$4="K","0",IF('ชื่อ-คะแนน'!S$4="A","0","0")))+IF('ชื่อ-คะแนน'!T$4="P",'ชื่อ-คะแนน'!T49,IF('ชื่อ-คะแนน'!T$4="K","0",IF('ชื่อ-คะแนน'!T$4="A","0","0")))+IF('ชื่อ-คะแนน'!U$4="P",'ชื่อ-คะแนน'!U49,IF('ชื่อ-คะแนน'!U$4="K","0",IF('ชื่อ-คะแนน'!U$4="A","0","0")))+IF('ชื่อ-คะแนน'!V$4="P",'ชื่อ-คะแนน'!V49,IF('ชื่อ-คะแนน'!V$4="K","0",IF('ชื่อ-คะแนน'!V$4="A","0","0")))+IF('ชื่อ-คะแนน'!W$4="P",'ชื่อ-คะแนน'!W49,IF('ชื่อ-คะแนน'!W$4="K","0",IF('ชื่อ-คะแนน'!W$4="A","0","0")))+IF('ชื่อ-คะแนน'!X$4="P",'ชื่อ-คะแนน'!X49,IF('ชื่อ-คะแนน'!X$4="K","0",IF('ชื่อ-คะแนน'!X$4="A","0","0"))))</f>
        <v/>
      </c>
      <c r="K51" s="436" t="str">
        <f>IF('ชื่อ-คะแนน'!C49="","",IF('ชื่อ-คะแนน'!S$4="A",'ชื่อ-คะแนน'!S49,IF('ชื่อ-คะแนน'!S$4="P","0",IF('ชื่อ-คะแนน'!S$4="K","0","0")))+IF('ชื่อ-คะแนน'!T$4="A",'ชื่อ-คะแนน'!T49,IF('ชื่อ-คะแนน'!T$4="P","0",IF('ชื่อ-คะแนน'!T$4="K","0","0")))+IF('ชื่อ-คะแนน'!U$4="A",'ชื่อ-คะแนน'!U49,IF('ชื่อ-คะแนน'!U$4="P","0",IF('ชื่อ-คะแนน'!U$4="K","0","0")))+IF('ชื่อ-คะแนน'!V$4="A",'ชื่อ-คะแนน'!V49,IF('ชื่อ-คะแนน'!V$4="P","0",IF('ชื่อ-คะแนน'!V$4="K","0","0")))+IF('ชื่อ-คะแนน'!W$4="A",'ชื่อ-คะแนน'!W49,IF('ชื่อ-คะแนน'!W$4="P","0",IF('ชื่อ-คะแนน'!W$4="K","0","0")))+IF('ชื่อ-คะแนน'!X$4="A",'ชื่อ-คะแนน'!X49,IF('ชื่อ-คะแนน'!X$4="P","0",IF('ชื่อ-คะแนน'!X$4="K","0","0"))))</f>
        <v/>
      </c>
      <c r="L51" s="431" t="str">
        <f>IF('ชื่อ-คะแนน'!C49="","",IF('ชื่อ-คะแนน'!AC$4="K",'ชื่อ-คะแนน'!AC49,IF('ชื่อ-คะแนน'!AC$4="P","0",IF('ชื่อ-คะแนน'!AC$4="A","0","0")))+IF('ชื่อ-คะแนน'!AD$4="K",'ชื่อ-คะแนน'!AD49,IF('ชื่อ-คะแนน'!AD$4="P","0",IF('ชื่อ-คะแนน'!AD$4="A","0","0")))+IF('ชื่อ-คะแนน'!AE$4="K",'ชื่อ-คะแนน'!AE49,IF('ชื่อ-คะแนน'!AE$4="P","0",IF('ชื่อ-คะแนน'!AE$4="A","0","0")))+IF('ชื่อ-คะแนน'!AF$4="K",'ชื่อ-คะแนน'!AF49,IF('ชื่อ-คะแนน'!AF$4="P","0",IF('ชื่อ-คะแนน'!AF$4="A","0","0")))+IF('ชื่อ-คะแนน'!AG$4="K",'ชื่อ-คะแนน'!AG49,IF('ชื่อ-คะแนน'!AG$4="P","0",IF('ชื่อ-คะแนน'!AG$4="A","0","0")))+IF('ชื่อ-คะแนน'!AH$4="K",'ชื่อ-คะแนน'!AH49,IF('ชื่อ-คะแนน'!AH$4="P","0",IF('ชื่อ-คะแนน'!AH$4="A","0","0")))+IF('ชื่อ-คะแนน'!AI$4="K",'ชื่อ-คะแนน'!AI49,IF('ชื่อ-คะแนน'!AI$4="P","0",IF('ชื่อ-คะแนน'!AI$4="A","0","0")))+IF('ชื่อ-คะแนน'!AJ$4="K",'ชื่อ-คะแนน'!AJ49,IF('ชื่อ-คะแนน'!AJ$4="P","0",IF('ชื่อ-คะแนน'!AJ$4="A","0","0")))+IF('ชื่อ-คะแนน'!AK$4="K",'ชื่อ-คะแนน'!AK49,IF('ชื่อ-คะแนน'!AK$4="P","0",IF('ชื่อ-คะแนน'!AK$4="A","0","0"))))</f>
        <v/>
      </c>
      <c r="M51" s="432" t="str">
        <f>IF('ชื่อ-คะแนน'!C49="","",IF('ชื่อ-คะแนน'!AC$4="P",'ชื่อ-คะแนน'!AC49,IF('ชื่อ-คะแนน'!AC$4="K","0",IF('ชื่อ-คะแนน'!AC$4="A","0","0")))+IF('ชื่อ-คะแนน'!AD$4="P",'ชื่อ-คะแนน'!AD49,IF('ชื่อ-คะแนน'!AD$4="K","0",IF('ชื่อ-คะแนน'!AD$4="A","0","0")))+IF('ชื่อ-คะแนน'!AE$4="P",'ชื่อ-คะแนน'!AE49,IF('ชื่อ-คะแนน'!AE$4="K","0",IF('ชื่อ-คะแนน'!AE$4="A","0","0")))+IF('ชื่อ-คะแนน'!AF$4="P",'ชื่อ-คะแนน'!AF49,IF('ชื่อ-คะแนน'!AF$4="K","0",IF('ชื่อ-คะแนน'!AF$4="A","0","0")))+IF('ชื่อ-คะแนน'!AG$4="P",'ชื่อ-คะแนน'!AG49,IF('ชื่อ-คะแนน'!AG$4="K","0",IF('ชื่อ-คะแนน'!AG$4="A","0","0")))+IF('ชื่อ-คะแนน'!AH$4="P",'ชื่อ-คะแนน'!AH49,IF('ชื่อ-คะแนน'!AH$4="K","0",IF('ชื่อ-คะแนน'!AH$4="A","0","0")))+IF('ชื่อ-คะแนน'!AI$4="P",'ชื่อ-คะแนน'!AI49,IF('ชื่อ-คะแนน'!AI$4="K","0",IF('ชื่อ-คะแนน'!AI$4="A","0","0")))+IF('ชื่อ-คะแนน'!AJ$4="P",'ชื่อ-คะแนน'!AJ49,IF('ชื่อ-คะแนน'!AJ$4="K","0",IF('ชื่อ-คะแนน'!AJ$4="A","0","0")))+IF('ชื่อ-คะแนน'!AK$4="P",'ชื่อ-คะแนน'!AK49,IF('ชื่อ-คะแนน'!AK$4="K","0",IF('ชื่อ-คะแนน'!AK$4="A","0","0"))))</f>
        <v/>
      </c>
      <c r="N51" s="433" t="str">
        <f>IF('ชื่อ-คะแนน'!C49="","",IF('ชื่อ-คะแนน'!AC$4="A",'ชื่อ-คะแนน'!AC49,IF('ชื่อ-คะแนน'!AC$4="P","0",IF('ชื่อ-คะแนน'!AC$4="K","0","0")))+IF('ชื่อ-คะแนน'!AD$4="A",'ชื่อ-คะแนน'!AD49,IF('ชื่อ-คะแนน'!AD$4="P","0",IF('ชื่อ-คะแนน'!AD$4="K","0","0")))+IF('ชื่อ-คะแนน'!AE$4="A",'ชื่อ-คะแนน'!AE49,IF('ชื่อ-คะแนน'!AE$4="P","0",IF('ชื่อ-คะแนน'!AE$4="K","0","0")))+IF('ชื่อ-คะแนน'!AF$4="A",'ชื่อ-คะแนน'!AF49,IF('ชื่อ-คะแนน'!AF$4="P","0",IF('ชื่อ-คะแนน'!AF$4="K","0","0")))+IF('ชื่อ-คะแนน'!AG$4="A",'ชื่อ-คะแนน'!AG49,IF('ชื่อ-คะแนน'!AG$4="P","0",IF('ชื่อ-คะแนน'!AG$4="K","0","0")))+IF('ชื่อ-คะแนน'!AH$4="A",'ชื่อ-คะแนน'!AH49,IF('ชื่อ-คะแนน'!AH$4="P","0",IF('ชื่อ-คะแนน'!AH$4="K","0","0")))+IF('ชื่อ-คะแนน'!AI$4="A",'ชื่อ-คะแนน'!AI49,IF('ชื่อ-คะแนน'!AI$4="P","0",IF('ชื่อ-คะแนน'!AI$4="K","0","0")))+IF('ชื่อ-คะแนน'!AJ$4="A",'ชื่อ-คะแนน'!AJ49,IF('ชื่อ-คะแนน'!AJ$4="P","0",IF('ชื่อ-คะแนน'!AJ$4="K","0","0")))+IF('ชื่อ-คะแนน'!AK$4="A",'ชื่อ-คะแนน'!AK49,IF('ชื่อ-คะแนน'!AK$4="P","0",IF('ชื่อ-คะแนน'!AK$4="K","0","0"))))</f>
        <v/>
      </c>
      <c r="O51" s="434" t="str">
        <f>IF('ชื่อ-คะแนน'!C49="","",IF('ชื่อ-คะแนน'!AN$4="K",'ชื่อ-คะแนน'!AN49,IF('ชื่อ-คะแนน'!AN$4="P","0",IF('ชื่อ-คะแนน'!AN$4="A","0","0")))+IF('ชื่อ-คะแนน'!AO$4="K",'ชื่อ-คะแนน'!AO49,IF('ชื่อ-คะแนน'!AO$4="P","0",IF('ชื่อ-คะแนน'!AO$4="A","0","0")))+IF('ชื่อ-คะแนน'!AP$4="K",'ชื่อ-คะแนน'!AP49,IF('ชื่อ-คะแนน'!AP$4="P","0",IF('ชื่อ-คะแนน'!AP$4="A","0","0")))+IF('ชื่อ-คะแนน'!AQ$4="K",'ชื่อ-คะแนน'!AQ49,IF('ชื่อ-คะแนน'!AQ$4="P","0",IF('ชื่อ-คะแนน'!AQ$4="A","0","0")))+IF('ชื่อ-คะแนน'!AR$4="K",'ชื่อ-คะแนน'!AR49,IF('ชื่อ-คะแนน'!AR$4="P","0",IF('ชื่อ-คะแนน'!AR$4="A","0","0")))+IF('ชื่อ-คะแนน'!AS$4="K",'ชื่อ-คะแนน'!AS49,IF('ชื่อ-คะแนน'!AS$4="P","0",IF('ชื่อ-คะแนน'!AS$4="A","0","0"))))</f>
        <v/>
      </c>
      <c r="P51" s="435" t="str">
        <f>IF('ชื่อ-คะแนน'!C49="","",IF('ชื่อ-คะแนน'!AN$4="P",'ชื่อ-คะแนน'!AN49,IF('ชื่อ-คะแนน'!AN$4="K","0",IF('ชื่อ-คะแนน'!AN$4="A","0","0")))+IF('ชื่อ-คะแนน'!AO$4="P",'ชื่อ-คะแนน'!AO49,IF('ชื่อ-คะแนน'!AO$4="K","0",IF('ชื่อ-คะแนน'!AO$4="A","0","0")))+IF('ชื่อ-คะแนน'!AP$4="P",'ชื่อ-คะแนน'!AP49,IF('ชื่อ-คะแนน'!AP$4="K","0",IF('ชื่อ-คะแนน'!AP$4="A","0","0")))+IF('ชื่อ-คะแนน'!AQ$4="P",'ชื่อ-คะแนน'!AQ49,IF('ชื่อ-คะแนน'!AQ$4="K","0",IF('ชื่อ-คะแนน'!AQ$4="A","0","0")))+IF('ชื่อ-คะแนน'!AR$4="P",'ชื่อ-คะแนน'!AR49,IF('ชื่อ-คะแนน'!AR$4="K","0",IF('ชื่อ-คะแนน'!AR$4="A","0","0")))+IF('ชื่อ-คะแนน'!AS$4="P",'ชื่อ-คะแนน'!AS49,IF('ชื่อ-คะแนน'!AS$4="K","0",IF('ชื่อ-คะแนน'!AS$4="A","0","0"))))</f>
        <v/>
      </c>
      <c r="Q51" s="436" t="str">
        <f>IF('ชื่อ-คะแนน'!C49="","",IF('ชื่อ-คะแนน'!AN$4="A",'ชื่อ-คะแนน'!AN49,IF('ชื่อ-คะแนน'!AN$4="P","0",IF('ชื่อ-คะแนน'!AN$4="K","0","0")))+IF('ชื่อ-คะแนน'!AO$4="A",'ชื่อ-คะแนน'!AO49,IF('ชื่อ-คะแนน'!AO$4="P","0",IF('ชื่อ-คะแนน'!AO$4="K","0","0")))+IF('ชื่อ-คะแนน'!AP$4="A",'ชื่อ-คะแนน'!AP49,IF('ชื่อ-คะแนน'!AP$4="P","0",IF('ชื่อ-คะแนน'!AP$4="K","0","0")))+IF('ชื่อ-คะแนน'!AQ$4="A",'ชื่อ-คะแนน'!AQ49,IF('ชื่อ-คะแนน'!AQ$4="P","0",IF('ชื่อ-คะแนน'!AQ$4="K","0","0")))+IF('ชื่อ-คะแนน'!AR$4="A",'ชื่อ-คะแนน'!AR49,IF('ชื่อ-คะแนน'!AR$4="P","0",IF('ชื่อ-คะแนน'!AR$4="K","0","0")))+IF('ชื่อ-คะแนน'!AS$4="A",'ชื่อ-คะแนน'!AS49,IF('ชื่อ-คะแนน'!AS$4="P","0",IF('ชื่อ-คะแนน'!AS$4="K","0","0"))))</f>
        <v/>
      </c>
      <c r="R51" s="1051" t="str">
        <f>IF('ชื่อ-คะแนน'!C49="","",IF('ชื่อ-คะแนน'!BA$4="K",'ชื่อ-คะแนน'!BA49,IF('ชื่อ-คะแนน'!BA$4="P","0",IF('ชื่อ-คะแนน'!BA$4="A","0","0")))+IF('ชื่อ-คะแนน'!BB$4="K",'ชื่อ-คะแนน'!BB49,IF('ชื่อ-คะแนน'!BB$4="P","0",IF('ชื่อ-คะแนน'!BB$4="A","0","0")))+IF('ชื่อ-คะแนน'!BC$4="K",'ชื่อ-คะแนน'!BC49,IF('ชื่อ-คะแนน'!BC$4="P","0",IF('ชื่อ-คะแนน'!BC$4="A","0","0")))+IF('ชื่อ-คะแนน'!BD$4="K",'ชื่อ-คะแนน'!BD49,IF('ชื่อ-คะแนน'!BD$4="P","0",IF('ชื่อ-คะแนน'!BD$4="A","0","0")))+IF('ชื่อ-คะแนน'!BE$4="K",'ชื่อ-คะแนน'!BE49,IF('ชื่อ-คะแนน'!BE$4="P","0",IF('ชื่อ-คะแนน'!BE$4="A","0","0")))+IF('ชื่อ-คะแนน'!BF$4="K",'ชื่อ-คะแนน'!BF49,IF('ชื่อ-คะแนน'!BF$4="P","0",IF('ชื่อ-คะแนน'!BF$4="A","0","0")))+IF('ชื่อ-คะแนน'!BG$4="K",'ชื่อ-คะแนน'!BG49,IF('ชื่อ-คะแนน'!BG$4="P","0",IF('ชื่อ-คะแนน'!BG$4="A","0","0")))+IF('ชื่อ-คะแนน'!BH$4="K",'ชื่อ-คะแนน'!BH49,IF('ชื่อ-คะแนน'!BH$4="P","0",IF('ชื่อ-คะแนน'!BH$4="A","0","0"))))</f>
        <v/>
      </c>
      <c r="S51" s="1052" t="str">
        <f>IF('ชื่อ-คะแนน'!C49="","",IF('ชื่อ-คะแนน'!BA$4="P",'ชื่อ-คะแนน'!BA49,IF('ชื่อ-คะแนน'!BA$4="K","0",IF('ชื่อ-คะแนน'!BA$4="A","0","0")))+IF('ชื่อ-คะแนน'!BB$4="P",'ชื่อ-คะแนน'!BB49,IF('ชื่อ-คะแนน'!BB$4="K","0",IF('ชื่อ-คะแนน'!BB$4="A","0","0")))+IF('ชื่อ-คะแนน'!BC$4="P",'ชื่อ-คะแนน'!BC49,IF('ชื่อ-คะแนน'!BC$4="K","0",IF('ชื่อ-คะแนน'!BC$4="A","0","0")))+IF('ชื่อ-คะแนน'!BD$4="P",'ชื่อ-คะแนน'!BD49,IF('ชื่อ-คะแนน'!BD$4="K","0",IF('ชื่อ-คะแนน'!BD$4="A","0","0")))+IF('ชื่อ-คะแนน'!BE$4="P",'ชื่อ-คะแนน'!BE49,IF('ชื่อ-คะแนน'!BE$4="K","0",IF('ชื่อ-คะแนน'!BE$4="A","0","0")))+IF('ชื่อ-คะแนน'!BF$4="P",'ชื่อ-คะแนน'!BF49,IF('ชื่อ-คะแนน'!BF$4="K","0",IF('ชื่อ-คะแนน'!BF$4="A","0","0")))+IF('ชื่อ-คะแนน'!BG$4="P",'ชื่อ-คะแนน'!BG49,IF('ชื่อ-คะแนน'!BG$4="K","0",IF('ชื่อ-คะแนน'!BG$4="A","0","0")))+IF('ชื่อ-คะแนน'!BH$4="P",'ชื่อ-คะแนน'!BH49,IF('ชื่อ-คะแนน'!BH$4="K","0",IF('ชื่อ-คะแนน'!BH$4="A","0","0"))))</f>
        <v/>
      </c>
      <c r="T51" s="1070" t="str">
        <f>IF('ชื่อ-คะแนน'!C49="","",IF('ชื่อ-คะแนน'!BA$4="A",'ชื่อ-คะแนน'!BA49,IF('ชื่อ-คะแนน'!BA$4="P","0",IF('ชื่อ-คะแนน'!BA$4="K","0","0")))+IF('ชื่อ-คะแนน'!BB$4="A",'ชื่อ-คะแนน'!BB49,IF('ชื่อ-คะแนน'!BB$4="P","0",IF('ชื่อ-คะแนน'!BB$4="K","0","0")))+IF('ชื่อ-คะแนน'!BC$4="A",'ชื่อ-คะแนน'!BC49,IF('ชื่อ-คะแนน'!BC$4="P","0",IF('ชื่อ-คะแนน'!BC$4="K","0","0")))+IF('ชื่อ-คะแนน'!BD$4="A",'ชื่อ-คะแนน'!BD49,IF('ชื่อ-คะแนน'!BD$4="P","0",IF('ชื่อ-คะแนน'!BD$4="K","0","0")))+IF('ชื่อ-คะแนน'!BE$4="A",'ชื่อ-คะแนน'!BE49,IF('ชื่อ-คะแนน'!BE$4="P","0",IF('ชื่อ-คะแนน'!BE$4="K","0","0")))+IF('ชื่อ-คะแนน'!BF$4="A",'ชื่อ-คะแนน'!BF49,IF('ชื่อ-คะแนน'!BF$4="P","0",IF('ชื่อ-คะแนน'!BF$4="K","0","0")))+IF('ชื่อ-คะแนน'!BG$4="A",'ชื่อ-คะแนน'!BG49,IF('ชื่อ-คะแนน'!BG$4="P","0",IF('ชื่อ-คะแนน'!BG$4="K","0","0")))+IF('ชื่อ-คะแนน'!BH$4="A",'ชื่อ-คะแนน'!BH49,IF('ชื่อ-คะแนน'!BH$4="P","0",IF('ชื่อ-คะแนน'!BH$4="K","0","0"))))</f>
        <v/>
      </c>
      <c r="U51" s="1053" t="str">
        <f>IF('ชื่อ-คะแนน'!C49="","",IF('ชื่อ-คะแนน'!BK$4="K",'ชื่อ-คะแนน'!BK49,IF('ชื่อ-คะแนน'!BK$4="P","0",IF('ชื่อ-คะแนน'!BK$4="A","0","0")))+IF('ชื่อ-คะแนน'!BL$4="K",'ชื่อ-คะแนน'!BL49,IF('ชื่อ-คะแนน'!BL$4="P","0",IF('ชื่อ-คะแนน'!BL$4="A","0","0")))+IF('ชื่อ-คะแนน'!BM$4="K",'ชื่อ-คะแนน'!BM49,IF('ชื่อ-คะแนน'!BM$4="P","0",IF('ชื่อ-คะแนน'!BM$4="A","0","0")))+IF('ชื่อ-คะแนน'!BN$4="K",'ชื่อ-คะแนน'!BN49,IF('ชื่อ-คะแนน'!BN$4="P","0",IF('ชื่อ-คะแนน'!BN$4="A","0","0")))+IF('ชื่อ-คะแนน'!BO$4="K",'ชื่อ-คะแนน'!BO49,IF('ชื่อ-คะแนน'!BO$4="P","0",IF('ชื่อ-คะแนน'!BO$4="A","0","0")))+IF('ชื่อ-คะแนน'!BP$4="K",'ชื่อ-คะแนน'!BP49,IF('ชื่อ-คะแนน'!BP$4="P","0",IF('ชื่อ-คะแนน'!BP$4="A","0","0"))))</f>
        <v/>
      </c>
      <c r="V51" s="1054" t="str">
        <f>IF('ชื่อ-คะแนน'!C49="","",IF('ชื่อ-คะแนน'!BK$4="P",'ชื่อ-คะแนน'!BK49,IF('ชื่อ-คะแนน'!BK$4="K","0",IF('ชื่อ-คะแนน'!BK$4="A","0","0")))+IF('ชื่อ-คะแนน'!BL$4="P",'ชื่อ-คะแนน'!BL49,IF('ชื่อ-คะแนน'!BL$4="K","0",IF('ชื่อ-คะแนน'!BL$4="A","0","0")))+IF('ชื่อ-คะแนน'!BM$4="P",'ชื่อ-คะแนน'!BM49,IF('ชื่อ-คะแนน'!BM$4="K","0",IF('ชื่อ-คะแนน'!BM$4="A","0","0")))+IF('ชื่อ-คะแนน'!BN$4="P",'ชื่อ-คะแนน'!BN49,IF('ชื่อ-คะแนน'!BN$4="K","0",IF('ชื่อ-คะแนน'!BN$4="A","0","0")))+IF('ชื่อ-คะแนน'!BO$4="P",'ชื่อ-คะแนน'!BO49,IF('ชื่อ-คะแนน'!BO$4="K","0",IF('ชื่อ-คะแนน'!BO$4="A","0","0")))+IF('ชื่อ-คะแนน'!BP$4="P",'ชื่อ-คะแนน'!BP49,IF('ชื่อ-คะแนน'!BP$4="K","0",IF('ชื่อ-คะแนน'!BP$4="A","0","0"))))</f>
        <v/>
      </c>
      <c r="W51" s="1055" t="str">
        <f>IF('ชื่อ-คะแนน'!C49="","",IF('ชื่อ-คะแนน'!BK$4="A",'ชื่อ-คะแนน'!BK49,IF('ชื่อ-คะแนน'!BK$4="P","0",IF('ชื่อ-คะแนน'!BK$4="K","0","0")))+IF('ชื่อ-คะแนน'!BL$4="A",'ชื่อ-คะแนน'!BL49,IF('ชื่อ-คะแนน'!BL$4="P","0",IF('ชื่อ-คะแนน'!BL$4="K","0","0")))+IF('ชื่อ-คะแนน'!BM$4="A",'ชื่อ-คะแนน'!BM49,IF('ชื่อ-คะแนน'!BM$4="P","0",IF('ชื่อ-คะแนน'!BM$4="K","0","0")))+IF('ชื่อ-คะแนน'!BN$4="A",'ชื่อ-คะแนน'!BN49,IF('ชื่อ-คะแนน'!BN$4="P","0",IF('ชื่อ-คะแนน'!BN$4="K","0","0")))+IF('ชื่อ-คะแนน'!BO$4="A",'ชื่อ-คะแนน'!BO49,IF('ชื่อ-คะแนน'!BO$4="P","0",IF('ชื่อ-คะแนน'!BO$4="K","0","0")))+IF('ชื่อ-คะแนน'!BP$4="A",'ชื่อ-คะแนน'!BP49,IF('ชื่อ-คะแนน'!BP$4="P","0",IF('ชื่อ-คะแนน'!BP$4="K","0","0"))))</f>
        <v/>
      </c>
      <c r="X51" s="1051" t="str">
        <f>IF('ชื่อ-คะแนน'!C49="","",IF('ชื่อ-คะแนน'!BU$4="K",'ชื่อ-คะแนน'!BU49,IF('ชื่อ-คะแนน'!BU$4="P","0",IF('ชื่อ-คะแนน'!BU$4="A","0","0")))+IF('ชื่อ-คะแนน'!BV$4="K",'ชื่อ-คะแนน'!BV49,IF('ชื่อ-คะแนน'!BV$4="P","0",IF('ชื่อ-คะแนน'!BV$4="A","0","0")))+IF('ชื่อ-คะแนน'!BW$4="K",'ชื่อ-คะแนน'!BW49,IF('ชื่อ-คะแนน'!BW$4="P","0",IF('ชื่อ-คะแนน'!BW$4="A","0","0")))+IF('ชื่อ-คะแนน'!BX$4="K",'ชื่อ-คะแนน'!BX49,IF('ชื่อ-คะแนน'!BX$4="P","0",IF('ชื่อ-คะแนน'!BX$4="A","0","0")))+IF('ชื่อ-คะแนน'!BY$4="K",'ชื่อ-คะแนน'!BY49,IF('ชื่อ-คะแนน'!BY$4="P","0",IF('ชื่อ-คะแนน'!BY$4="A","0","0")))+IF('ชื่อ-คะแนน'!BZ$4="K",'ชื่อ-คะแนน'!BZ49,IF('ชื่อ-คะแนน'!BZ$4="P","0",IF('ชื่อ-คะแนน'!BZ$4="A","0","0")))+IF('ชื่อ-คะแนน'!CA$4="K",'ชื่อ-คะแนน'!CA49,IF('ชื่อ-คะแนน'!CA$4="P","0",IF('ชื่อ-คะแนน'!CA$4="A","0","0")))+IF('ชื่อ-คะแนน'!CB$4="K",'ชื่อ-คะแนน'!CB49,IF('ชื่อ-คะแนน'!CB$4="P","0",IF('ชื่อ-คะแนน'!CB$4="A","0","0"))))</f>
        <v/>
      </c>
      <c r="Y51" s="1052" t="str">
        <f>IF('ชื่อ-คะแนน'!C49="","",IF('ชื่อ-คะแนน'!BU$4="P",'ชื่อ-คะแนน'!BU49,IF('ชื่อ-คะแนน'!BU$4="K","0",IF('ชื่อ-คะแนน'!BU$4="A","0","0")))+IF('ชื่อ-คะแนน'!BV$4="P",'ชื่อ-คะแนน'!BV49,IF('ชื่อ-คะแนน'!BV$4="K","0",IF('ชื่อ-คะแนน'!BV$4="A","0","0")))+IF('ชื่อ-คะแนน'!BW$4="P",'ชื่อ-คะแนน'!BW49,IF('ชื่อ-คะแนน'!BW$4="K","0",IF('ชื่อ-คะแนน'!BW$4="A","0","0")))+IF('ชื่อ-คะแนน'!BX$4="P",'ชื่อ-คะแนน'!BX49,IF('ชื่อ-คะแนน'!BX$4="K","0",IF('ชื่อ-คะแนน'!BX$4="A","0","0")))+IF('ชื่อ-คะแนน'!BY$4="P",'ชื่อ-คะแนน'!BY49,IF('ชื่อ-คะแนน'!BY$4="K","0",IF('ชื่อ-คะแนน'!BY$4="A","0","0")))+IF('ชื่อ-คะแนน'!BZ$4="P",'ชื่อ-คะแนน'!BZ49,IF('ชื่อ-คะแนน'!BZ$4="K","0",IF('ชื่อ-คะแนน'!BZ$4="A","0","0")))+IF('ชื่อ-คะแนน'!CA$4="P",'ชื่อ-คะแนน'!CA49,IF('ชื่อ-คะแนน'!CA$4="K","0",IF('ชื่อ-คะแนน'!CA$4="A","0","0")))+IF('ชื่อ-คะแนน'!CB$4="P",'ชื่อ-คะแนน'!CB49,IF('ชื่อ-คะแนน'!CB$4="K","0",IF('ชื่อ-คะแนน'!CB$4="A","0","0"))))</f>
        <v/>
      </c>
      <c r="Z51" s="1070" t="str">
        <f>IF('ชื่อ-คะแนน'!C49="","",IF('ชื่อ-คะแนน'!BU$4="A",'ชื่อ-คะแนน'!BU49,IF('ชื่อ-คะแนน'!BU$4="P","0",IF('ชื่อ-คะแนน'!BU$4="K","0","0")))+IF('ชื่อ-คะแนน'!BV$4="A",'ชื่อ-คะแนน'!BV49,IF('ชื่อ-คะแนน'!BV$4="P","0",IF('ชื่อ-คะแนน'!BV$4="K","0","0")))+IF('ชื่อ-คะแนน'!BW$4="A",'ชื่อ-คะแนน'!BW49,IF('ชื่อ-คะแนน'!BW$4="P","0",IF('ชื่อ-คะแนน'!BW$4="K","0","0")))+IF('ชื่อ-คะแนน'!BX$4="A",'ชื่อ-คะแนน'!BX49,IF('ชื่อ-คะแนน'!BX$4="P","0",IF('ชื่อ-คะแนน'!BX$4="K","0","0")))+IF('ชื่อ-คะแนน'!BY$4="A",'ชื่อ-คะแนน'!BY49,IF('ชื่อ-คะแนน'!BY$4="P","0",IF('ชื่อ-คะแนน'!BY$4="K","0","0")))+IF('ชื่อ-คะแนน'!BZ$4="A",'ชื่อ-คะแนน'!BZ49,IF('ชื่อ-คะแนน'!BZ$4="P","0",IF('ชื่อ-คะแนน'!BZ$4="K","0","0")))+IF('ชื่อ-คะแนน'!CA$4="A",'ชื่อ-คะแนน'!CA49,IF('ชื่อ-คะแนน'!CA$4="P","0",IF('ชื่อ-คะแนน'!CA$4="K","0","0")))+IF('ชื่อ-คะแนน'!CB$4="A",'ชื่อ-คะแนน'!CB49,IF('ชื่อ-คะแนน'!CB$4="P","0",IF('ชื่อ-คะแนน'!CB$4="K","0","0"))))</f>
        <v/>
      </c>
      <c r="AA51" s="1053">
        <f>IF('ชื่อ-คะแนน'!CF$4="K",'ชื่อ-คะแนน'!CF49,IF('ชื่อ-คะแนน'!CF$4="P","0",IF('ชื่อ-คะแนน'!CF$4="A","0","0")))+IF('ชื่อ-คะแนน'!CG$4="K",'ชื่อ-คะแนน'!CG49,IF('ชื่อ-คะแนน'!CG$4="P","0",IF('ชื่อ-คะแนน'!CG$4="A","0","0")))+IF('ชื่อ-คะแนน'!CH$4="K",'ชื่อ-คะแนน'!CH49,IF('ชื่อ-คะแนน'!CH$4="P","0",IF('ชื่อ-คะแนน'!CH$4="A","0","0")))</f>
        <v>0</v>
      </c>
      <c r="AB51" s="1054">
        <f>IF('ชื่อ-คะแนน'!CF$4="P",'ชื่อ-คะแนน'!CF49,IF('ชื่อ-คะแนน'!CF$4="K","0",IF('ชื่อ-คะแนน'!CF$4="A","0","0")))+IF('ชื่อ-คะแนน'!CG$4="P",'ชื่อ-คะแนน'!CG49,IF('ชื่อ-คะแนน'!CG$4="K","0",IF('ชื่อ-คะแนน'!CG$4="A","0","0")))+IF('ชื่อ-คะแนน'!CH$4="P",'ชื่อ-คะแนน'!CH49,IF('ชื่อ-คะแนน'!CH$4="K","0",IF('ชื่อ-คะแนน'!CH$4="A","0","0")))</f>
        <v>0</v>
      </c>
      <c r="AC51" s="1055">
        <f>IF('ชื่อ-คะแนน'!CF$4="A",'ชื่อ-คะแนน'!CF49,IF('ชื่อ-คะแนน'!CF$4="P","0",IF('ชื่อ-คะแนน'!CF$4="K","0","0")))+IF('ชื่อ-คะแนน'!CG$4="A",'ชื่อ-คะแนน'!CG49,IF('ชื่อ-คะแนน'!CG$4="P","0",IF('ชื่อ-คะแนน'!CG$4="K","0","0")))+IF('ชื่อ-คะแนน'!CH$4="A",'ชื่อ-คะแนน'!CH49,IF('ชื่อ-คะแนน'!CH$4="P","0",IF('ชื่อ-คะแนน'!CH$4="K","0","0")))</f>
        <v>0</v>
      </c>
      <c r="AD51" s="1071" t="str">
        <f>IF('ชื่อ-คะแนน'!C49="","",IF(E51="พัก","--",IF(E51="ออก","--",IF(E51="ย้าย","--",(F51+I51+L51+O51+R51+U51+X51+AA51)/2))))</f>
        <v/>
      </c>
      <c r="AE51" s="1056" t="str">
        <f>IF('ชื่อ-คะแนน'!C49="","",IF(E51="พัก","--",IF(E51="ออก","--",IF(E51="ย้าย","--",(G51+J51+M51+P51+S51+V51+Y51+AB51)/2))))</f>
        <v/>
      </c>
      <c r="AF51" s="1057" t="str">
        <f>IF('ชื่อ-คะแนน'!C49="","",IF(E51="พัก","--",IF(E51="ออก","--",IF(E51="ย้าย","--",(H51+K51+N51+Q51+T51+W51+Z51+AC51)/2))))</f>
        <v/>
      </c>
      <c r="AG51" s="305"/>
    </row>
    <row r="52" spans="1:33" s="5" customFormat="1" ht="18" customHeight="1" thickBot="1" x14ac:dyDescent="0.55000000000000004">
      <c r="A52" s="281"/>
      <c r="B52" s="246" t="str">
        <f>'ชื่อ-คะแนน'!A50</f>
        <v/>
      </c>
      <c r="C52" s="429">
        <f>'ชื่อ-คะแนน'!B50</f>
        <v>0</v>
      </c>
      <c r="D52" s="336" t="str">
        <f>'ชื่อ-คะแนน'!DB50</f>
        <v/>
      </c>
      <c r="E52" s="437" t="str">
        <f>'ชื่อ-คะแนน'!D50</f>
        <v/>
      </c>
      <c r="F52" s="438" t="str">
        <f>IF('ชื่อ-คะแนน'!C50="","",IF('ชื่อ-คะแนน'!H$4="K",'ชื่อ-คะแนน'!H50,IF('ชื่อ-คะแนน'!H$4="P","0",IF('ชื่อ-คะแนน'!H$4="A","0","0")))+IF('ชื่อ-คะแนน'!I$4="K",'ชื่อ-คะแนน'!I50,IF('ชื่อ-คะแนน'!I$4="P","0",IF('ชื่อ-คะแนน'!I$4="A","0","0")))+IF('ชื่อ-คะแนน'!J$4="K",'ชื่อ-คะแนน'!J50,IF('ชื่อ-คะแนน'!J$4="P","0",IF('ชื่อ-คะแนน'!J$4="A","0","0")))+IF('ชื่อ-คะแนน'!K$4="K",'ชื่อ-คะแนน'!K50,IF('ชื่อ-คะแนน'!K$4="P","0",IF('ชื่อ-คะแนน'!K$4="A","0","0")))+IF('ชื่อ-คะแนน'!L$4="K",'ชื่อ-คะแนน'!L50,IF('ชื่อ-คะแนน'!L$4="P","0",IF('ชื่อ-คะแนน'!L$4="A","0","0")))+IF('ชื่อ-คะแนน'!M$4="K",'ชื่อ-คะแนน'!M50,IF('ชื่อ-คะแนน'!M$4="P","0",IF('ชื่อ-คะแนน'!M$4="A","0","0")))+IF('ชื่อ-คะแนน'!N$4="K",'ชื่อ-คะแนน'!N50,IF('ชื่อ-คะแนน'!N$4="P","0",IF('ชื่อ-คะแนน'!N$4="A","0","0")))+IF('ชื่อ-คะแนน'!O$4="K",'ชื่อ-คะแนน'!O50,IF('ชื่อ-คะแนน'!O$4="P","0",IF('ชื่อ-คะแนน'!O$4="A","0","0")))+IF('ชื่อ-คะแนน'!P$4="K",'ชื่อ-คะแนน'!P50,IF('ชื่อ-คะแนน'!P$4="P","0",IF('ชื่อ-คะแนน'!P$4="A","0","0"))))</f>
        <v/>
      </c>
      <c r="G52" s="439" t="str">
        <f>IF('ชื่อ-คะแนน'!C50="","",IF('ชื่อ-คะแนน'!H$4="P",'ชื่อ-คะแนน'!H50,IF('ชื่อ-คะแนน'!H$4="K","0",IF('ชื่อ-คะแนน'!H$4="A","0","0")))+IF('ชื่อ-คะแนน'!I$4="P",'ชื่อ-คะแนน'!I50,IF('ชื่อ-คะแนน'!I$4="K","0",IF('ชื่อ-คะแนน'!I$4="A","0","0")))+IF('ชื่อ-คะแนน'!J$4="P",'ชื่อ-คะแนน'!J50,IF('ชื่อ-คะแนน'!J$4="K","0",IF('ชื่อ-คะแนน'!J$4="A","0","0")))+IF('ชื่อ-คะแนน'!K$4="P",'ชื่อ-คะแนน'!K50,IF('ชื่อ-คะแนน'!K$4="K","0",IF('ชื่อ-คะแนน'!K$4="A","0","0")))+IF('ชื่อ-คะแนน'!L$4="P",'ชื่อ-คะแนน'!L50,IF('ชื่อ-คะแนน'!L$4="K","0",IF('ชื่อ-คะแนน'!L$4="A","0","0")))+IF('ชื่อ-คะแนน'!M$4="P",'ชื่อ-คะแนน'!M50,IF('ชื่อ-คะแนน'!M$4="K","0",IF('ชื่อ-คะแนน'!M$4="A","0","0")))+IF('ชื่อ-คะแนน'!N$4="P",'ชื่อ-คะแนน'!N50,IF('ชื่อ-คะแนน'!N$4="K","0",IF('ชื่อ-คะแนน'!N$4="A","0","0")))+IF('ชื่อ-คะแนน'!O$4="P",'ชื่อ-คะแนน'!O50,IF('ชื่อ-คะแนน'!O$4="K","0",IF('ชื่อ-คะแนน'!O$4="A","0","0")))+IF('ชื่อ-คะแนน'!P$4="P",'ชื่อ-คะแนน'!P50,IF('ชื่อ-คะแนน'!P$4="K","0",IF('ชื่อ-คะแนน'!P$4="A","0","0"))))</f>
        <v/>
      </c>
      <c r="H52" s="440" t="str">
        <f>IF('ชื่อ-คะแนน'!C50="","",IF('ชื่อ-คะแนน'!H$4="A",'ชื่อ-คะแนน'!H50,IF('ชื่อ-คะแนน'!H$4="P","0",IF('ชื่อ-คะแนน'!H$4="K","0","0")))+IF('ชื่อ-คะแนน'!I$4="A",'ชื่อ-คะแนน'!I50,IF('ชื่อ-คะแนน'!I$4="P","0",IF('ชื่อ-คะแนน'!I$4="K","0","0")))+IF('ชื่อ-คะแนน'!J$4="A",'ชื่อ-คะแนน'!J50,IF('ชื่อ-คะแนน'!J$4="P","0",IF('ชื่อ-คะแนน'!J$4="K","0","0")))+IF('ชื่อ-คะแนน'!K$4="A",'ชื่อ-คะแนน'!K50,IF('ชื่อ-คะแนน'!K$4="P","0",IF('ชื่อ-คะแนน'!K$4="K","0","0")))+IF('ชื่อ-คะแนน'!L$4="A",'ชื่อ-คะแนน'!L50,IF('ชื่อ-คะแนน'!L$4="P","0",IF('ชื่อ-คะแนน'!L$4="K","0","0")))+IF('ชื่อ-คะแนน'!M$4="A",'ชื่อ-คะแนน'!M50,IF('ชื่อ-คะแนน'!M$4="P","0",IF('ชื่อ-คะแนน'!M$4="K","0","0")))+IF('ชื่อ-คะแนน'!N$4="A",'ชื่อ-คะแนน'!N50,IF('ชื่อ-คะแนน'!N$4="P","0",IF('ชื่อ-คะแนน'!N$4="K","0","0")))+IF('ชื่อ-คะแนน'!O$4="A",'ชื่อ-คะแนน'!O50,IF('ชื่อ-คะแนน'!O$4="P","0",IF('ชื่อ-คะแนน'!O$4="K","0","0")))+IF('ชื่อ-คะแนน'!P$4="A",'ชื่อ-คะแนน'!P50,IF('ชื่อ-คะแนน'!P$4="P","0",IF('ชื่อ-คะแนน'!P$4="K","0","0"))))</f>
        <v/>
      </c>
      <c r="I52" s="441" t="str">
        <f>IF('ชื่อ-คะแนน'!C50="","",IF('ชื่อ-คะแนน'!S$4="K",'ชื่อ-คะแนน'!S50,IF('ชื่อ-คะแนน'!S$4="P","0",IF('ชื่อ-คะแนน'!S$4="A","0","0")))+IF('ชื่อ-คะแนน'!T$4="K",'ชื่อ-คะแนน'!T50,IF('ชื่อ-คะแนน'!T$4="P","0",IF('ชื่อ-คะแนน'!T$4="A","0","0")))+IF('ชื่อ-คะแนน'!U$4="K",'ชื่อ-คะแนน'!U50,IF('ชื่อ-คะแนน'!U$4="P","0",IF('ชื่อ-คะแนน'!U$4="A","0","0")))+IF('ชื่อ-คะแนน'!V$4="K",'ชื่อ-คะแนน'!V50,IF('ชื่อ-คะแนน'!V$4="P","0",IF('ชื่อ-คะแนน'!V$4="A","0","0")))+IF('ชื่อ-คะแนน'!W$4="K",'ชื่อ-คะแนน'!W50,IF('ชื่อ-คะแนน'!W$4="P","0",IF('ชื่อ-คะแนน'!W$4="A","0","0")))+IF('ชื่อ-คะแนน'!X$4="K",'ชื่อ-คะแนน'!X50,IF('ชื่อ-คะแนน'!X$4="P","0",IF('ชื่อ-คะแนน'!X$4="A","0","0"))))</f>
        <v/>
      </c>
      <c r="J52" s="442" t="str">
        <f>IF('ชื่อ-คะแนน'!C50="","",IF('ชื่อ-คะแนน'!S$4="P",'ชื่อ-คะแนน'!S50,IF('ชื่อ-คะแนน'!S$4="K","0",IF('ชื่อ-คะแนน'!S$4="A","0","0")))+IF('ชื่อ-คะแนน'!T$4="P",'ชื่อ-คะแนน'!T50,IF('ชื่อ-คะแนน'!T$4="K","0",IF('ชื่อ-คะแนน'!T$4="A","0","0")))+IF('ชื่อ-คะแนน'!U$4="P",'ชื่อ-คะแนน'!U50,IF('ชื่อ-คะแนน'!U$4="K","0",IF('ชื่อ-คะแนน'!U$4="A","0","0")))+IF('ชื่อ-คะแนน'!V$4="P",'ชื่อ-คะแนน'!V50,IF('ชื่อ-คะแนน'!V$4="K","0",IF('ชื่อ-คะแนน'!V$4="A","0","0")))+IF('ชื่อ-คะแนน'!W$4="P",'ชื่อ-คะแนน'!W50,IF('ชื่อ-คะแนน'!W$4="K","0",IF('ชื่อ-คะแนน'!W$4="A","0","0")))+IF('ชื่อ-คะแนน'!X$4="P",'ชื่อ-คะแนน'!X50,IF('ชื่อ-คะแนน'!X$4="K","0",IF('ชื่อ-คะแนน'!X$4="A","0","0"))))</f>
        <v/>
      </c>
      <c r="K52" s="443" t="str">
        <f>IF('ชื่อ-คะแนน'!C50="","",IF('ชื่อ-คะแนน'!S$4="A",'ชื่อ-คะแนน'!S50,IF('ชื่อ-คะแนน'!S$4="P","0",IF('ชื่อ-คะแนน'!S$4="K","0","0")))+IF('ชื่อ-คะแนน'!T$4="A",'ชื่อ-คะแนน'!T50,IF('ชื่อ-คะแนน'!T$4="P","0",IF('ชื่อ-คะแนน'!T$4="K","0","0")))+IF('ชื่อ-คะแนน'!U$4="A",'ชื่อ-คะแนน'!U50,IF('ชื่อ-คะแนน'!U$4="P","0",IF('ชื่อ-คะแนน'!U$4="K","0","0")))+IF('ชื่อ-คะแนน'!V$4="A",'ชื่อ-คะแนน'!V50,IF('ชื่อ-คะแนน'!V$4="P","0",IF('ชื่อ-คะแนน'!V$4="K","0","0")))+IF('ชื่อ-คะแนน'!W$4="A",'ชื่อ-คะแนน'!W50,IF('ชื่อ-คะแนน'!W$4="P","0",IF('ชื่อ-คะแนน'!W$4="K","0","0")))+IF('ชื่อ-คะแนน'!X$4="A",'ชื่อ-คะแนน'!X50,IF('ชื่อ-คะแนน'!X$4="P","0",IF('ชื่อ-คะแนน'!X$4="K","0","0"))))</f>
        <v/>
      </c>
      <c r="L52" s="438" t="str">
        <f>IF('ชื่อ-คะแนน'!C50="","",IF('ชื่อ-คะแนน'!AC$4="K",'ชื่อ-คะแนน'!AC50,IF('ชื่อ-คะแนน'!AC$4="P","0",IF('ชื่อ-คะแนน'!AC$4="A","0","0")))+IF('ชื่อ-คะแนน'!AD$4="K",'ชื่อ-คะแนน'!AD50,IF('ชื่อ-คะแนน'!AD$4="P","0",IF('ชื่อ-คะแนน'!AD$4="A","0","0")))+IF('ชื่อ-คะแนน'!AE$4="K",'ชื่อ-คะแนน'!AE50,IF('ชื่อ-คะแนน'!AE$4="P","0",IF('ชื่อ-คะแนน'!AE$4="A","0","0")))+IF('ชื่อ-คะแนน'!AF$4="K",'ชื่อ-คะแนน'!AF50,IF('ชื่อ-คะแนน'!AF$4="P","0",IF('ชื่อ-คะแนน'!AF$4="A","0","0")))+IF('ชื่อ-คะแนน'!AG$4="K",'ชื่อ-คะแนน'!AG50,IF('ชื่อ-คะแนน'!AG$4="P","0",IF('ชื่อ-คะแนน'!AG$4="A","0","0")))+IF('ชื่อ-คะแนน'!AH$4="K",'ชื่อ-คะแนน'!AH50,IF('ชื่อ-คะแนน'!AH$4="P","0",IF('ชื่อ-คะแนน'!AH$4="A","0","0")))+IF('ชื่อ-คะแนน'!AI$4="K",'ชื่อ-คะแนน'!AI50,IF('ชื่อ-คะแนน'!AI$4="P","0",IF('ชื่อ-คะแนน'!AI$4="A","0","0")))+IF('ชื่อ-คะแนน'!AJ$4="K",'ชื่อ-คะแนน'!AJ50,IF('ชื่อ-คะแนน'!AJ$4="P","0",IF('ชื่อ-คะแนน'!AJ$4="A","0","0")))+IF('ชื่อ-คะแนน'!AK$4="K",'ชื่อ-คะแนน'!AK50,IF('ชื่อ-คะแนน'!AK$4="P","0",IF('ชื่อ-คะแนน'!AK$4="A","0","0"))))</f>
        <v/>
      </c>
      <c r="M52" s="439" t="str">
        <f>IF('ชื่อ-คะแนน'!C50="","",IF('ชื่อ-คะแนน'!AC$4="P",'ชื่อ-คะแนน'!AC50,IF('ชื่อ-คะแนน'!AC$4="K","0",IF('ชื่อ-คะแนน'!AC$4="A","0","0")))+IF('ชื่อ-คะแนน'!AD$4="P",'ชื่อ-คะแนน'!AD50,IF('ชื่อ-คะแนน'!AD$4="K","0",IF('ชื่อ-คะแนน'!AD$4="A","0","0")))+IF('ชื่อ-คะแนน'!AE$4="P",'ชื่อ-คะแนน'!AE50,IF('ชื่อ-คะแนน'!AE$4="K","0",IF('ชื่อ-คะแนน'!AE$4="A","0","0")))+IF('ชื่อ-คะแนน'!AF$4="P",'ชื่อ-คะแนน'!AF50,IF('ชื่อ-คะแนน'!AF$4="K","0",IF('ชื่อ-คะแนน'!AF$4="A","0","0")))+IF('ชื่อ-คะแนน'!AG$4="P",'ชื่อ-คะแนน'!AG50,IF('ชื่อ-คะแนน'!AG$4="K","0",IF('ชื่อ-คะแนน'!AG$4="A","0","0")))+IF('ชื่อ-คะแนน'!AH$4="P",'ชื่อ-คะแนน'!AH50,IF('ชื่อ-คะแนน'!AH$4="K","0",IF('ชื่อ-คะแนน'!AH$4="A","0","0")))+IF('ชื่อ-คะแนน'!AI$4="P",'ชื่อ-คะแนน'!AI50,IF('ชื่อ-คะแนน'!AI$4="K","0",IF('ชื่อ-คะแนน'!AI$4="A","0","0")))+IF('ชื่อ-คะแนน'!AJ$4="P",'ชื่อ-คะแนน'!AJ50,IF('ชื่อ-คะแนน'!AJ$4="K","0",IF('ชื่อ-คะแนน'!AJ$4="A","0","0")))+IF('ชื่อ-คะแนน'!AK$4="P",'ชื่อ-คะแนน'!AK50,IF('ชื่อ-คะแนน'!AK$4="K","0",IF('ชื่อ-คะแนน'!AK$4="A","0","0"))))</f>
        <v/>
      </c>
      <c r="N52" s="440" t="str">
        <f>IF('ชื่อ-คะแนน'!C50="","",IF('ชื่อ-คะแนน'!AC$4="A",'ชื่อ-คะแนน'!AC50,IF('ชื่อ-คะแนน'!AC$4="P","0",IF('ชื่อ-คะแนน'!AC$4="K","0","0")))+IF('ชื่อ-คะแนน'!AD$4="A",'ชื่อ-คะแนน'!AD50,IF('ชื่อ-คะแนน'!AD$4="P","0",IF('ชื่อ-คะแนน'!AD$4="K","0","0")))+IF('ชื่อ-คะแนน'!AE$4="A",'ชื่อ-คะแนน'!AE50,IF('ชื่อ-คะแนน'!AE$4="P","0",IF('ชื่อ-คะแนน'!AE$4="K","0","0")))+IF('ชื่อ-คะแนน'!AF$4="A",'ชื่อ-คะแนน'!AF50,IF('ชื่อ-คะแนน'!AF$4="P","0",IF('ชื่อ-คะแนน'!AF$4="K","0","0")))+IF('ชื่อ-คะแนน'!AG$4="A",'ชื่อ-คะแนน'!AG50,IF('ชื่อ-คะแนน'!AG$4="P","0",IF('ชื่อ-คะแนน'!AG$4="K","0","0")))+IF('ชื่อ-คะแนน'!AH$4="A",'ชื่อ-คะแนน'!AH50,IF('ชื่อ-คะแนน'!AH$4="P","0",IF('ชื่อ-คะแนน'!AH$4="K","0","0")))+IF('ชื่อ-คะแนน'!AI$4="A",'ชื่อ-คะแนน'!AI50,IF('ชื่อ-คะแนน'!AI$4="P","0",IF('ชื่อ-คะแนน'!AI$4="K","0","0")))+IF('ชื่อ-คะแนน'!AJ$4="A",'ชื่อ-คะแนน'!AJ50,IF('ชื่อ-คะแนน'!AJ$4="P","0",IF('ชื่อ-คะแนน'!AJ$4="K","0","0")))+IF('ชื่อ-คะแนน'!AK$4="A",'ชื่อ-คะแนน'!AK50,IF('ชื่อ-คะแนน'!AK$4="P","0",IF('ชื่อ-คะแนน'!AK$4="K","0","0"))))</f>
        <v/>
      </c>
      <c r="O52" s="441" t="str">
        <f>IF('ชื่อ-คะแนน'!C50="","",IF('ชื่อ-คะแนน'!AN$4="K",'ชื่อ-คะแนน'!AN50,IF('ชื่อ-คะแนน'!AN$4="P","0",IF('ชื่อ-คะแนน'!AN$4="A","0","0")))+IF('ชื่อ-คะแนน'!AO$4="K",'ชื่อ-คะแนน'!AO50,IF('ชื่อ-คะแนน'!AO$4="P","0",IF('ชื่อ-คะแนน'!AO$4="A","0","0")))+IF('ชื่อ-คะแนน'!AP$4="K",'ชื่อ-คะแนน'!AP50,IF('ชื่อ-คะแนน'!AP$4="P","0",IF('ชื่อ-คะแนน'!AP$4="A","0","0")))+IF('ชื่อ-คะแนน'!AQ$4="K",'ชื่อ-คะแนน'!AQ50,IF('ชื่อ-คะแนน'!AQ$4="P","0",IF('ชื่อ-คะแนน'!AQ$4="A","0","0")))+IF('ชื่อ-คะแนน'!AR$4="K",'ชื่อ-คะแนน'!AR50,IF('ชื่อ-คะแนน'!AR$4="P","0",IF('ชื่อ-คะแนน'!AR$4="A","0","0")))+IF('ชื่อ-คะแนน'!AS$4="K",'ชื่อ-คะแนน'!AS50,IF('ชื่อ-คะแนน'!AS$4="P","0",IF('ชื่อ-คะแนน'!AS$4="A","0","0"))))</f>
        <v/>
      </c>
      <c r="P52" s="442" t="str">
        <f>IF('ชื่อ-คะแนน'!C50="","",IF('ชื่อ-คะแนน'!AN$4="P",'ชื่อ-คะแนน'!AN50,IF('ชื่อ-คะแนน'!AN$4="K","0",IF('ชื่อ-คะแนน'!AN$4="A","0","0")))+IF('ชื่อ-คะแนน'!AO$4="P",'ชื่อ-คะแนน'!AO50,IF('ชื่อ-คะแนน'!AO$4="K","0",IF('ชื่อ-คะแนน'!AO$4="A","0","0")))+IF('ชื่อ-คะแนน'!AP$4="P",'ชื่อ-คะแนน'!AP50,IF('ชื่อ-คะแนน'!AP$4="K","0",IF('ชื่อ-คะแนน'!AP$4="A","0","0")))+IF('ชื่อ-คะแนน'!AQ$4="P",'ชื่อ-คะแนน'!AQ50,IF('ชื่อ-คะแนน'!AQ$4="K","0",IF('ชื่อ-คะแนน'!AQ$4="A","0","0")))+IF('ชื่อ-คะแนน'!AR$4="P",'ชื่อ-คะแนน'!AR50,IF('ชื่อ-คะแนน'!AR$4="K","0",IF('ชื่อ-คะแนน'!AR$4="A","0","0")))+IF('ชื่อ-คะแนน'!AS$4="P",'ชื่อ-คะแนน'!AS50,IF('ชื่อ-คะแนน'!AS$4="K","0",IF('ชื่อ-คะแนน'!AS$4="A","0","0"))))</f>
        <v/>
      </c>
      <c r="Q52" s="443" t="str">
        <f>IF('ชื่อ-คะแนน'!C50="","",IF('ชื่อ-คะแนน'!AN$4="A",'ชื่อ-คะแนน'!AN50,IF('ชื่อ-คะแนน'!AN$4="P","0",IF('ชื่อ-คะแนน'!AN$4="K","0","0")))+IF('ชื่อ-คะแนน'!AO$4="A",'ชื่อ-คะแนน'!AO50,IF('ชื่อ-คะแนน'!AO$4="P","0",IF('ชื่อ-คะแนน'!AO$4="K","0","0")))+IF('ชื่อ-คะแนน'!AP$4="A",'ชื่อ-คะแนน'!AP50,IF('ชื่อ-คะแนน'!AP$4="P","0",IF('ชื่อ-คะแนน'!AP$4="K","0","0")))+IF('ชื่อ-คะแนน'!AQ$4="A",'ชื่อ-คะแนน'!AQ50,IF('ชื่อ-คะแนน'!AQ$4="P","0",IF('ชื่อ-คะแนน'!AQ$4="K","0","0")))+IF('ชื่อ-คะแนน'!AR$4="A",'ชื่อ-คะแนน'!AR50,IF('ชื่อ-คะแนน'!AR$4="P","0",IF('ชื่อ-คะแนน'!AR$4="K","0","0")))+IF('ชื่อ-คะแนน'!AS$4="A",'ชื่อ-คะแนน'!AS50,IF('ชื่อ-คะแนน'!AS$4="P","0",IF('ชื่อ-คะแนน'!AS$4="K","0","0"))))</f>
        <v/>
      </c>
      <c r="R52" s="1058" t="str">
        <f>IF('ชื่อ-คะแนน'!C50="","",IF('ชื่อ-คะแนน'!BA$4="K",'ชื่อ-คะแนน'!BA50,IF('ชื่อ-คะแนน'!BA$4="P","0",IF('ชื่อ-คะแนน'!BA$4="A","0","0")))+IF('ชื่อ-คะแนน'!BB$4="K",'ชื่อ-คะแนน'!BB50,IF('ชื่อ-คะแนน'!BB$4="P","0",IF('ชื่อ-คะแนน'!BB$4="A","0","0")))+IF('ชื่อ-คะแนน'!BC$4="K",'ชื่อ-คะแนน'!BC50,IF('ชื่อ-คะแนน'!BC$4="P","0",IF('ชื่อ-คะแนน'!BC$4="A","0","0")))+IF('ชื่อ-คะแนน'!BD$4="K",'ชื่อ-คะแนน'!BD50,IF('ชื่อ-คะแนน'!BD$4="P","0",IF('ชื่อ-คะแนน'!BD$4="A","0","0")))+IF('ชื่อ-คะแนน'!BE$4="K",'ชื่อ-คะแนน'!BE50,IF('ชื่อ-คะแนน'!BE$4="P","0",IF('ชื่อ-คะแนน'!BE$4="A","0","0")))+IF('ชื่อ-คะแนน'!BF$4="K",'ชื่อ-คะแนน'!BF50,IF('ชื่อ-คะแนน'!BF$4="P","0",IF('ชื่อ-คะแนน'!BF$4="A","0","0")))+IF('ชื่อ-คะแนน'!BG$4="K",'ชื่อ-คะแนน'!BG50,IF('ชื่อ-คะแนน'!BG$4="P","0",IF('ชื่อ-คะแนน'!BG$4="A","0","0")))+IF('ชื่อ-คะแนน'!BH$4="K",'ชื่อ-คะแนน'!BH50,IF('ชื่อ-คะแนน'!BH$4="P","0",IF('ชื่อ-คะแนน'!BH$4="A","0","0"))))</f>
        <v/>
      </c>
      <c r="S52" s="1059" t="str">
        <f>IF('ชื่อ-คะแนน'!C50="","",IF('ชื่อ-คะแนน'!BA$4="P",'ชื่อ-คะแนน'!BA50,IF('ชื่อ-คะแนน'!BA$4="K","0",IF('ชื่อ-คะแนน'!BA$4="A","0","0")))+IF('ชื่อ-คะแนน'!BB$4="P",'ชื่อ-คะแนน'!BB50,IF('ชื่อ-คะแนน'!BB$4="K","0",IF('ชื่อ-คะแนน'!BB$4="A","0","0")))+IF('ชื่อ-คะแนน'!BC$4="P",'ชื่อ-คะแนน'!BC50,IF('ชื่อ-คะแนน'!BC$4="K","0",IF('ชื่อ-คะแนน'!BC$4="A","0","0")))+IF('ชื่อ-คะแนน'!BD$4="P",'ชื่อ-คะแนน'!BD50,IF('ชื่อ-คะแนน'!BD$4="K","0",IF('ชื่อ-คะแนน'!BD$4="A","0","0")))+IF('ชื่อ-คะแนน'!BE$4="P",'ชื่อ-คะแนน'!BE50,IF('ชื่อ-คะแนน'!BE$4="K","0",IF('ชื่อ-คะแนน'!BE$4="A","0","0")))+IF('ชื่อ-คะแนน'!BF$4="P",'ชื่อ-คะแนน'!BF50,IF('ชื่อ-คะแนน'!BF$4="K","0",IF('ชื่อ-คะแนน'!BF$4="A","0","0")))+IF('ชื่อ-คะแนน'!BG$4="P",'ชื่อ-คะแนน'!BG50,IF('ชื่อ-คะแนน'!BG$4="K","0",IF('ชื่อ-คะแนน'!BG$4="A","0","0")))+IF('ชื่อ-คะแนน'!BH$4="P",'ชื่อ-คะแนน'!BH50,IF('ชื่อ-คะแนน'!BH$4="K","0",IF('ชื่อ-คะแนน'!BH$4="A","0","0"))))</f>
        <v/>
      </c>
      <c r="T52" s="1072" t="str">
        <f>IF('ชื่อ-คะแนน'!C50="","",IF('ชื่อ-คะแนน'!BA$4="A",'ชื่อ-คะแนน'!BA50,IF('ชื่อ-คะแนน'!BA$4="P","0",IF('ชื่อ-คะแนน'!BA$4="K","0","0")))+IF('ชื่อ-คะแนน'!BB$4="A",'ชื่อ-คะแนน'!BB50,IF('ชื่อ-คะแนน'!BB$4="P","0",IF('ชื่อ-คะแนน'!BB$4="K","0","0")))+IF('ชื่อ-คะแนน'!BC$4="A",'ชื่อ-คะแนน'!BC50,IF('ชื่อ-คะแนน'!BC$4="P","0",IF('ชื่อ-คะแนน'!BC$4="K","0","0")))+IF('ชื่อ-คะแนน'!BD$4="A",'ชื่อ-คะแนน'!BD50,IF('ชื่อ-คะแนน'!BD$4="P","0",IF('ชื่อ-คะแนน'!BD$4="K","0","0")))+IF('ชื่อ-คะแนน'!BE$4="A",'ชื่อ-คะแนน'!BE50,IF('ชื่อ-คะแนน'!BE$4="P","0",IF('ชื่อ-คะแนน'!BE$4="K","0","0")))+IF('ชื่อ-คะแนน'!BF$4="A",'ชื่อ-คะแนน'!BF50,IF('ชื่อ-คะแนน'!BF$4="P","0",IF('ชื่อ-คะแนน'!BF$4="K","0","0")))+IF('ชื่อ-คะแนน'!BG$4="A",'ชื่อ-คะแนน'!BG50,IF('ชื่อ-คะแนน'!BG$4="P","0",IF('ชื่อ-คะแนน'!BG$4="K","0","0")))+IF('ชื่อ-คะแนน'!BH$4="A",'ชื่อ-คะแนน'!BH50,IF('ชื่อ-คะแนน'!BH$4="P","0",IF('ชื่อ-คะแนน'!BH$4="K","0","0"))))</f>
        <v/>
      </c>
      <c r="U52" s="1060" t="str">
        <f>IF('ชื่อ-คะแนน'!C50="","",IF('ชื่อ-คะแนน'!BK$4="K",'ชื่อ-คะแนน'!BK50,IF('ชื่อ-คะแนน'!BK$4="P","0",IF('ชื่อ-คะแนน'!BK$4="A","0","0")))+IF('ชื่อ-คะแนน'!BL$4="K",'ชื่อ-คะแนน'!BL50,IF('ชื่อ-คะแนน'!BL$4="P","0",IF('ชื่อ-คะแนน'!BL$4="A","0","0")))+IF('ชื่อ-คะแนน'!BM$4="K",'ชื่อ-คะแนน'!BM50,IF('ชื่อ-คะแนน'!BM$4="P","0",IF('ชื่อ-คะแนน'!BM$4="A","0","0")))+IF('ชื่อ-คะแนน'!BN$4="K",'ชื่อ-คะแนน'!BN50,IF('ชื่อ-คะแนน'!BN$4="P","0",IF('ชื่อ-คะแนน'!BN$4="A","0","0")))+IF('ชื่อ-คะแนน'!BO$4="K",'ชื่อ-คะแนน'!BO50,IF('ชื่อ-คะแนน'!BO$4="P","0",IF('ชื่อ-คะแนน'!BO$4="A","0","0")))+IF('ชื่อ-คะแนน'!BP$4="K",'ชื่อ-คะแนน'!BP50,IF('ชื่อ-คะแนน'!BP$4="P","0",IF('ชื่อ-คะแนน'!BP$4="A","0","0"))))</f>
        <v/>
      </c>
      <c r="V52" s="1061" t="str">
        <f>IF('ชื่อ-คะแนน'!C50="","",IF('ชื่อ-คะแนน'!BK$4="P",'ชื่อ-คะแนน'!BK50,IF('ชื่อ-คะแนน'!BK$4="K","0",IF('ชื่อ-คะแนน'!BK$4="A","0","0")))+IF('ชื่อ-คะแนน'!BL$4="P",'ชื่อ-คะแนน'!BL50,IF('ชื่อ-คะแนน'!BL$4="K","0",IF('ชื่อ-คะแนน'!BL$4="A","0","0")))+IF('ชื่อ-คะแนน'!BM$4="P",'ชื่อ-คะแนน'!BM50,IF('ชื่อ-คะแนน'!BM$4="K","0",IF('ชื่อ-คะแนน'!BM$4="A","0","0")))+IF('ชื่อ-คะแนน'!BN$4="P",'ชื่อ-คะแนน'!BN50,IF('ชื่อ-คะแนน'!BN$4="K","0",IF('ชื่อ-คะแนน'!BN$4="A","0","0")))+IF('ชื่อ-คะแนน'!BO$4="P",'ชื่อ-คะแนน'!BO50,IF('ชื่อ-คะแนน'!BO$4="K","0",IF('ชื่อ-คะแนน'!BO$4="A","0","0")))+IF('ชื่อ-คะแนน'!BP$4="P",'ชื่อ-คะแนน'!BP50,IF('ชื่อ-คะแนน'!BP$4="K","0",IF('ชื่อ-คะแนน'!BP$4="A","0","0"))))</f>
        <v/>
      </c>
      <c r="W52" s="1062" t="str">
        <f>IF('ชื่อ-คะแนน'!C50="","",IF('ชื่อ-คะแนน'!BK$4="A",'ชื่อ-คะแนน'!BK50,IF('ชื่อ-คะแนน'!BK$4="P","0",IF('ชื่อ-คะแนน'!BK$4="K","0","0")))+IF('ชื่อ-คะแนน'!BL$4="A",'ชื่อ-คะแนน'!BL50,IF('ชื่อ-คะแนน'!BL$4="P","0",IF('ชื่อ-คะแนน'!BL$4="K","0","0")))+IF('ชื่อ-คะแนน'!BM$4="A",'ชื่อ-คะแนน'!BM50,IF('ชื่อ-คะแนน'!BM$4="P","0",IF('ชื่อ-คะแนน'!BM$4="K","0","0")))+IF('ชื่อ-คะแนน'!BN$4="A",'ชื่อ-คะแนน'!BN50,IF('ชื่อ-คะแนน'!BN$4="P","0",IF('ชื่อ-คะแนน'!BN$4="K","0","0")))+IF('ชื่อ-คะแนน'!BO$4="A",'ชื่อ-คะแนน'!BO50,IF('ชื่อ-คะแนน'!BO$4="P","0",IF('ชื่อ-คะแนน'!BO$4="K","0","0")))+IF('ชื่อ-คะแนน'!BP$4="A",'ชื่อ-คะแนน'!BP50,IF('ชื่อ-คะแนน'!BP$4="P","0",IF('ชื่อ-คะแนน'!BP$4="K","0","0"))))</f>
        <v/>
      </c>
      <c r="X52" s="1058" t="str">
        <f>IF('ชื่อ-คะแนน'!C50="","",IF('ชื่อ-คะแนน'!BU$4="K",'ชื่อ-คะแนน'!BU50,IF('ชื่อ-คะแนน'!BU$4="P","0",IF('ชื่อ-คะแนน'!BU$4="A","0","0")))+IF('ชื่อ-คะแนน'!BV$4="K",'ชื่อ-คะแนน'!BV50,IF('ชื่อ-คะแนน'!BV$4="P","0",IF('ชื่อ-คะแนน'!BV$4="A","0","0")))+IF('ชื่อ-คะแนน'!BW$4="K",'ชื่อ-คะแนน'!BW50,IF('ชื่อ-คะแนน'!BW$4="P","0",IF('ชื่อ-คะแนน'!BW$4="A","0","0")))+IF('ชื่อ-คะแนน'!BX$4="K",'ชื่อ-คะแนน'!BX50,IF('ชื่อ-คะแนน'!BX$4="P","0",IF('ชื่อ-คะแนน'!BX$4="A","0","0")))+IF('ชื่อ-คะแนน'!BY$4="K",'ชื่อ-คะแนน'!BY50,IF('ชื่อ-คะแนน'!BY$4="P","0",IF('ชื่อ-คะแนน'!BY$4="A","0","0")))+IF('ชื่อ-คะแนน'!BZ$4="K",'ชื่อ-คะแนน'!BZ50,IF('ชื่อ-คะแนน'!BZ$4="P","0",IF('ชื่อ-คะแนน'!BZ$4="A","0","0")))+IF('ชื่อ-คะแนน'!CA$4="K",'ชื่อ-คะแนน'!CA50,IF('ชื่อ-คะแนน'!CA$4="P","0",IF('ชื่อ-คะแนน'!CA$4="A","0","0")))+IF('ชื่อ-คะแนน'!CB$4="K",'ชื่อ-คะแนน'!CB50,IF('ชื่อ-คะแนน'!CB$4="P","0",IF('ชื่อ-คะแนน'!CB$4="A","0","0"))))</f>
        <v/>
      </c>
      <c r="Y52" s="1059" t="str">
        <f>IF('ชื่อ-คะแนน'!C50="","",IF('ชื่อ-คะแนน'!BU$4="P",'ชื่อ-คะแนน'!BU50,IF('ชื่อ-คะแนน'!BU$4="K","0",IF('ชื่อ-คะแนน'!BU$4="A","0","0")))+IF('ชื่อ-คะแนน'!BV$4="P",'ชื่อ-คะแนน'!BV50,IF('ชื่อ-คะแนน'!BV$4="K","0",IF('ชื่อ-คะแนน'!BV$4="A","0","0")))+IF('ชื่อ-คะแนน'!BW$4="P",'ชื่อ-คะแนน'!BW50,IF('ชื่อ-คะแนน'!BW$4="K","0",IF('ชื่อ-คะแนน'!BW$4="A","0","0")))+IF('ชื่อ-คะแนน'!BX$4="P",'ชื่อ-คะแนน'!BX50,IF('ชื่อ-คะแนน'!BX$4="K","0",IF('ชื่อ-คะแนน'!BX$4="A","0","0")))+IF('ชื่อ-คะแนน'!BY$4="P",'ชื่อ-คะแนน'!BY50,IF('ชื่อ-คะแนน'!BY$4="K","0",IF('ชื่อ-คะแนน'!BY$4="A","0","0")))+IF('ชื่อ-คะแนน'!BZ$4="P",'ชื่อ-คะแนน'!BZ50,IF('ชื่อ-คะแนน'!BZ$4="K","0",IF('ชื่อ-คะแนน'!BZ$4="A","0","0")))+IF('ชื่อ-คะแนน'!CA$4="P",'ชื่อ-คะแนน'!CA50,IF('ชื่อ-คะแนน'!CA$4="K","0",IF('ชื่อ-คะแนน'!CA$4="A","0","0")))+IF('ชื่อ-คะแนน'!CB$4="P",'ชื่อ-คะแนน'!CB50,IF('ชื่อ-คะแนน'!CB$4="K","0",IF('ชื่อ-คะแนน'!CB$4="A","0","0"))))</f>
        <v/>
      </c>
      <c r="Z52" s="1072" t="str">
        <f>IF('ชื่อ-คะแนน'!C50="","",IF('ชื่อ-คะแนน'!BU$4="A",'ชื่อ-คะแนน'!BU50,IF('ชื่อ-คะแนน'!BU$4="P","0",IF('ชื่อ-คะแนน'!BU$4="K","0","0")))+IF('ชื่อ-คะแนน'!BV$4="A",'ชื่อ-คะแนน'!BV50,IF('ชื่อ-คะแนน'!BV$4="P","0",IF('ชื่อ-คะแนน'!BV$4="K","0","0")))+IF('ชื่อ-คะแนน'!BW$4="A",'ชื่อ-คะแนน'!BW50,IF('ชื่อ-คะแนน'!BW$4="P","0",IF('ชื่อ-คะแนน'!BW$4="K","0","0")))+IF('ชื่อ-คะแนน'!BX$4="A",'ชื่อ-คะแนน'!BX50,IF('ชื่อ-คะแนน'!BX$4="P","0",IF('ชื่อ-คะแนน'!BX$4="K","0","0")))+IF('ชื่อ-คะแนน'!BY$4="A",'ชื่อ-คะแนน'!BY50,IF('ชื่อ-คะแนน'!BY$4="P","0",IF('ชื่อ-คะแนน'!BY$4="K","0","0")))+IF('ชื่อ-คะแนน'!BZ$4="A",'ชื่อ-คะแนน'!BZ50,IF('ชื่อ-คะแนน'!BZ$4="P","0",IF('ชื่อ-คะแนน'!BZ$4="K","0","0")))+IF('ชื่อ-คะแนน'!CA$4="A",'ชื่อ-คะแนน'!CA50,IF('ชื่อ-คะแนน'!CA$4="P","0",IF('ชื่อ-คะแนน'!CA$4="K","0","0")))+IF('ชื่อ-คะแนน'!CB$4="A",'ชื่อ-คะแนน'!CB50,IF('ชื่อ-คะแนน'!CB$4="P","0",IF('ชื่อ-คะแนน'!CB$4="K","0","0"))))</f>
        <v/>
      </c>
      <c r="AA52" s="1060">
        <f>IF('ชื่อ-คะแนน'!CF$4="K",'ชื่อ-คะแนน'!CF50,IF('ชื่อ-คะแนน'!CF$4="P","0",IF('ชื่อ-คะแนน'!CF$4="A","0","0")))+IF('ชื่อ-คะแนน'!CG$4="K",'ชื่อ-คะแนน'!CG50,IF('ชื่อ-คะแนน'!CG$4="P","0",IF('ชื่อ-คะแนน'!CG$4="A","0","0")))+IF('ชื่อ-คะแนน'!CH$4="K",'ชื่อ-คะแนน'!CH50,IF('ชื่อ-คะแนน'!CH$4="P","0",IF('ชื่อ-คะแนน'!CH$4="A","0","0")))</f>
        <v>0</v>
      </c>
      <c r="AB52" s="1061">
        <f>IF('ชื่อ-คะแนน'!CF$4="P",'ชื่อ-คะแนน'!CF50,IF('ชื่อ-คะแนน'!CF$4="K","0",IF('ชื่อ-คะแนน'!CF$4="A","0","0")))+IF('ชื่อ-คะแนน'!CG$4="P",'ชื่อ-คะแนน'!CG50,IF('ชื่อ-คะแนน'!CG$4="K","0",IF('ชื่อ-คะแนน'!CG$4="A","0","0")))+IF('ชื่อ-คะแนน'!CH$4="P",'ชื่อ-คะแนน'!CH50,IF('ชื่อ-คะแนน'!CH$4="K","0",IF('ชื่อ-คะแนน'!CH$4="A","0","0")))</f>
        <v>0</v>
      </c>
      <c r="AC52" s="1062">
        <f>IF('ชื่อ-คะแนน'!CF$4="A",'ชื่อ-คะแนน'!CF50,IF('ชื่อ-คะแนน'!CF$4="P","0",IF('ชื่อ-คะแนน'!CF$4="K","0","0")))+IF('ชื่อ-คะแนน'!CG$4="A",'ชื่อ-คะแนน'!CG50,IF('ชื่อ-คะแนน'!CG$4="P","0",IF('ชื่อ-คะแนน'!CG$4="K","0","0")))+IF('ชื่อ-คะแนน'!CH$4="A",'ชื่อ-คะแนน'!CH50,IF('ชื่อ-คะแนน'!CH$4="P","0",IF('ชื่อ-คะแนน'!CH$4="K","0","0")))</f>
        <v>0</v>
      </c>
      <c r="AD52" s="1073" t="str">
        <f>IF('ชื่อ-คะแนน'!C50="","",IF(E52="พัก","--",IF(E52="ออก","--",IF(E52="ย้าย","--",(F52+I52+L52+O52+R52+U52+X52+AA52)/2))))</f>
        <v/>
      </c>
      <c r="AE52" s="1063" t="str">
        <f>IF('ชื่อ-คะแนน'!C50="","",IF(E52="พัก","--",IF(E52="ออก","--",IF(E52="ย้าย","--",(G52+J52+M52+P52+S52+V52+Y52+AB52)/2))))</f>
        <v/>
      </c>
      <c r="AF52" s="1064" t="str">
        <f>IF('ชื่อ-คะแนน'!C50="","",IF(E52="พัก","--",IF(E52="ออก","--",IF(E52="ย้าย","--",(H52+K52+N52+Q52+T52+W52+Z52+AC52)/2))))</f>
        <v/>
      </c>
      <c r="AG52" s="305"/>
    </row>
    <row r="53" spans="1:33" s="5" customFormat="1" ht="18" customHeight="1" x14ac:dyDescent="0.5">
      <c r="A53" s="281"/>
      <c r="B53" s="239" t="str">
        <f>'ชื่อ-คะแนน'!A51</f>
        <v/>
      </c>
      <c r="C53" s="420">
        <f>'ชื่อ-คะแนน'!B51</f>
        <v>0</v>
      </c>
      <c r="D53" s="325" t="str">
        <f>'ชื่อ-คะแนน'!DB51</f>
        <v/>
      </c>
      <c r="E53" s="422" t="str">
        <f>'ชื่อ-คะแนน'!D51</f>
        <v/>
      </c>
      <c r="F53" s="423" t="str">
        <f>IF('ชื่อ-คะแนน'!C51="","",IF('ชื่อ-คะแนน'!H$4="K",'ชื่อ-คะแนน'!H51,IF('ชื่อ-คะแนน'!H$4="P","0",IF('ชื่อ-คะแนน'!H$4="A","0","0")))+IF('ชื่อ-คะแนน'!I$4="K",'ชื่อ-คะแนน'!I51,IF('ชื่อ-คะแนน'!I$4="P","0",IF('ชื่อ-คะแนน'!I$4="A","0","0")))+IF('ชื่อ-คะแนน'!J$4="K",'ชื่อ-คะแนน'!J51,IF('ชื่อ-คะแนน'!J$4="P","0",IF('ชื่อ-คะแนน'!J$4="A","0","0")))+IF('ชื่อ-คะแนน'!K$4="K",'ชื่อ-คะแนน'!K51,IF('ชื่อ-คะแนน'!K$4="P","0",IF('ชื่อ-คะแนน'!K$4="A","0","0")))+IF('ชื่อ-คะแนน'!L$4="K",'ชื่อ-คะแนน'!L51,IF('ชื่อ-คะแนน'!L$4="P","0",IF('ชื่อ-คะแนน'!L$4="A","0","0")))+IF('ชื่อ-คะแนน'!M$4="K",'ชื่อ-คะแนน'!M51,IF('ชื่อ-คะแนน'!M$4="P","0",IF('ชื่อ-คะแนน'!M$4="A","0","0")))+IF('ชื่อ-คะแนน'!N$4="K",'ชื่อ-คะแนน'!N51,IF('ชื่อ-คะแนน'!N$4="P","0",IF('ชื่อ-คะแนน'!N$4="A","0","0")))+IF('ชื่อ-คะแนน'!O$4="K",'ชื่อ-คะแนน'!O51,IF('ชื่อ-คะแนน'!O$4="P","0",IF('ชื่อ-คะแนน'!O$4="A","0","0")))+IF('ชื่อ-คะแนน'!P$4="K",'ชื่อ-คะแนน'!P51,IF('ชื่อ-คะแนน'!P$4="P","0",IF('ชื่อ-คะแนน'!P$4="A","0","0"))))</f>
        <v/>
      </c>
      <c r="G53" s="424" t="str">
        <f>IF('ชื่อ-คะแนน'!C51="","",IF('ชื่อ-คะแนน'!H$4="P",'ชื่อ-คะแนน'!H51,IF('ชื่อ-คะแนน'!H$4="K","0",IF('ชื่อ-คะแนน'!H$4="A","0","0")))+IF('ชื่อ-คะแนน'!I$4="P",'ชื่อ-คะแนน'!I51,IF('ชื่อ-คะแนน'!I$4="K","0",IF('ชื่อ-คะแนน'!I$4="A","0","0")))+IF('ชื่อ-คะแนน'!J$4="P",'ชื่อ-คะแนน'!J51,IF('ชื่อ-คะแนน'!J$4="K","0",IF('ชื่อ-คะแนน'!J$4="A","0","0")))+IF('ชื่อ-คะแนน'!K$4="P",'ชื่อ-คะแนน'!K51,IF('ชื่อ-คะแนน'!K$4="K","0",IF('ชื่อ-คะแนน'!K$4="A","0","0")))+IF('ชื่อ-คะแนน'!L$4="P",'ชื่อ-คะแนน'!L51,IF('ชื่อ-คะแนน'!L$4="K","0",IF('ชื่อ-คะแนน'!L$4="A","0","0")))+IF('ชื่อ-คะแนน'!M$4="P",'ชื่อ-คะแนน'!M51,IF('ชื่อ-คะแนน'!M$4="K","0",IF('ชื่อ-คะแนน'!M$4="A","0","0")))+IF('ชื่อ-คะแนน'!N$4="P",'ชื่อ-คะแนน'!N51,IF('ชื่อ-คะแนน'!N$4="K","0",IF('ชื่อ-คะแนน'!N$4="A","0","0")))+IF('ชื่อ-คะแนน'!O$4="P",'ชื่อ-คะแนน'!O51,IF('ชื่อ-คะแนน'!O$4="K","0",IF('ชื่อ-คะแนน'!O$4="A","0","0")))+IF('ชื่อ-คะแนน'!P$4="P",'ชื่อ-คะแนน'!P51,IF('ชื่อ-คะแนน'!P$4="K","0",IF('ชื่อ-คะแนน'!P$4="A","0","0"))))</f>
        <v/>
      </c>
      <c r="H53" s="425" t="str">
        <f>IF('ชื่อ-คะแนน'!C51="","",IF('ชื่อ-คะแนน'!H$4="A",'ชื่อ-คะแนน'!H51,IF('ชื่อ-คะแนน'!H$4="P","0",IF('ชื่อ-คะแนน'!H$4="K","0","0")))+IF('ชื่อ-คะแนน'!I$4="A",'ชื่อ-คะแนน'!I51,IF('ชื่อ-คะแนน'!I$4="P","0",IF('ชื่อ-คะแนน'!I$4="K","0","0")))+IF('ชื่อ-คะแนน'!J$4="A",'ชื่อ-คะแนน'!J51,IF('ชื่อ-คะแนน'!J$4="P","0",IF('ชื่อ-คะแนน'!J$4="K","0","0")))+IF('ชื่อ-คะแนน'!K$4="A",'ชื่อ-คะแนน'!K51,IF('ชื่อ-คะแนน'!K$4="P","0",IF('ชื่อ-คะแนน'!K$4="K","0","0")))+IF('ชื่อ-คะแนน'!L$4="A",'ชื่อ-คะแนน'!L51,IF('ชื่อ-คะแนน'!L$4="P","0",IF('ชื่อ-คะแนน'!L$4="K","0","0")))+IF('ชื่อ-คะแนน'!M$4="A",'ชื่อ-คะแนน'!M51,IF('ชื่อ-คะแนน'!M$4="P","0",IF('ชื่อ-คะแนน'!M$4="K","0","0")))+IF('ชื่อ-คะแนน'!N$4="A",'ชื่อ-คะแนน'!N51,IF('ชื่อ-คะแนน'!N$4="P","0",IF('ชื่อ-คะแนน'!N$4="K","0","0")))+IF('ชื่อ-คะแนน'!O$4="A",'ชื่อ-คะแนน'!O51,IF('ชื่อ-คะแนน'!O$4="P","0",IF('ชื่อ-คะแนน'!O$4="K","0","0")))+IF('ชื่อ-คะแนน'!P$4="A",'ชื่อ-คะแนน'!P51,IF('ชื่อ-คะแนน'!P$4="P","0",IF('ชื่อ-คะแนน'!P$4="K","0","0"))))</f>
        <v/>
      </c>
      <c r="I53" s="426" t="str">
        <f>IF('ชื่อ-คะแนน'!C51="","",IF('ชื่อ-คะแนน'!S$4="K",'ชื่อ-คะแนน'!S51,IF('ชื่อ-คะแนน'!S$4="P","0",IF('ชื่อ-คะแนน'!S$4="A","0","0")))+IF('ชื่อ-คะแนน'!T$4="K",'ชื่อ-คะแนน'!T51,IF('ชื่อ-คะแนน'!T$4="P","0",IF('ชื่อ-คะแนน'!T$4="A","0","0")))+IF('ชื่อ-คะแนน'!U$4="K",'ชื่อ-คะแนน'!U51,IF('ชื่อ-คะแนน'!U$4="P","0",IF('ชื่อ-คะแนน'!U$4="A","0","0")))+IF('ชื่อ-คะแนน'!V$4="K",'ชื่อ-คะแนน'!V51,IF('ชื่อ-คะแนน'!V$4="P","0",IF('ชื่อ-คะแนน'!V$4="A","0","0")))+IF('ชื่อ-คะแนน'!W$4="K",'ชื่อ-คะแนน'!W51,IF('ชื่อ-คะแนน'!W$4="P","0",IF('ชื่อ-คะแนน'!W$4="A","0","0")))+IF('ชื่อ-คะแนน'!X$4="K",'ชื่อ-คะแนน'!X51,IF('ชื่อ-คะแนน'!X$4="P","0",IF('ชื่อ-คะแนน'!X$4="A","0","0"))))</f>
        <v/>
      </c>
      <c r="J53" s="427" t="str">
        <f>IF('ชื่อ-คะแนน'!C51="","",IF('ชื่อ-คะแนน'!S$4="P",'ชื่อ-คะแนน'!S51,IF('ชื่อ-คะแนน'!S$4="K","0",IF('ชื่อ-คะแนน'!S$4="A","0","0")))+IF('ชื่อ-คะแนน'!T$4="P",'ชื่อ-คะแนน'!T51,IF('ชื่อ-คะแนน'!T$4="K","0",IF('ชื่อ-คะแนน'!T$4="A","0","0")))+IF('ชื่อ-คะแนน'!U$4="P",'ชื่อ-คะแนน'!U51,IF('ชื่อ-คะแนน'!U$4="K","0",IF('ชื่อ-คะแนน'!U$4="A","0","0")))+IF('ชื่อ-คะแนน'!V$4="P",'ชื่อ-คะแนน'!V51,IF('ชื่อ-คะแนน'!V$4="K","0",IF('ชื่อ-คะแนน'!V$4="A","0","0")))+IF('ชื่อ-คะแนน'!W$4="P",'ชื่อ-คะแนน'!W51,IF('ชื่อ-คะแนน'!W$4="K","0",IF('ชื่อ-คะแนน'!W$4="A","0","0")))+IF('ชื่อ-คะแนน'!X$4="P",'ชื่อ-คะแนน'!X51,IF('ชื่อ-คะแนน'!X$4="K","0",IF('ชื่อ-คะแนน'!X$4="A","0","0"))))</f>
        <v/>
      </c>
      <c r="K53" s="428" t="str">
        <f>IF('ชื่อ-คะแนน'!C51="","",IF('ชื่อ-คะแนน'!S$4="A",'ชื่อ-คะแนน'!S51,IF('ชื่อ-คะแนน'!S$4="P","0",IF('ชื่อ-คะแนน'!S$4="K","0","0")))+IF('ชื่อ-คะแนน'!T$4="A",'ชื่อ-คะแนน'!T51,IF('ชื่อ-คะแนน'!T$4="P","0",IF('ชื่อ-คะแนน'!T$4="K","0","0")))+IF('ชื่อ-คะแนน'!U$4="A",'ชื่อ-คะแนน'!U51,IF('ชื่อ-คะแนน'!U$4="P","0",IF('ชื่อ-คะแนน'!U$4="K","0","0")))+IF('ชื่อ-คะแนน'!V$4="A",'ชื่อ-คะแนน'!V51,IF('ชื่อ-คะแนน'!V$4="P","0",IF('ชื่อ-คะแนน'!V$4="K","0","0")))+IF('ชื่อ-คะแนน'!W$4="A",'ชื่อ-คะแนน'!W51,IF('ชื่อ-คะแนน'!W$4="P","0",IF('ชื่อ-คะแนน'!W$4="K","0","0")))+IF('ชื่อ-คะแนน'!X$4="A",'ชื่อ-คะแนน'!X51,IF('ชื่อ-คะแนน'!X$4="P","0",IF('ชื่อ-คะแนน'!X$4="K","0","0"))))</f>
        <v/>
      </c>
      <c r="L53" s="423" t="str">
        <f>IF('ชื่อ-คะแนน'!C51="","",IF('ชื่อ-คะแนน'!AC$4="K",'ชื่อ-คะแนน'!AC51,IF('ชื่อ-คะแนน'!AC$4="P","0",IF('ชื่อ-คะแนน'!AC$4="A","0","0")))+IF('ชื่อ-คะแนน'!AD$4="K",'ชื่อ-คะแนน'!AD51,IF('ชื่อ-คะแนน'!AD$4="P","0",IF('ชื่อ-คะแนน'!AD$4="A","0","0")))+IF('ชื่อ-คะแนน'!AE$4="K",'ชื่อ-คะแนน'!AE51,IF('ชื่อ-คะแนน'!AE$4="P","0",IF('ชื่อ-คะแนน'!AE$4="A","0","0")))+IF('ชื่อ-คะแนน'!AF$4="K",'ชื่อ-คะแนน'!AF51,IF('ชื่อ-คะแนน'!AF$4="P","0",IF('ชื่อ-คะแนน'!AF$4="A","0","0")))+IF('ชื่อ-คะแนน'!AG$4="K",'ชื่อ-คะแนน'!AG51,IF('ชื่อ-คะแนน'!AG$4="P","0",IF('ชื่อ-คะแนน'!AG$4="A","0","0")))+IF('ชื่อ-คะแนน'!AH$4="K",'ชื่อ-คะแนน'!AH51,IF('ชื่อ-คะแนน'!AH$4="P","0",IF('ชื่อ-คะแนน'!AH$4="A","0","0")))+IF('ชื่อ-คะแนน'!AI$4="K",'ชื่อ-คะแนน'!AI51,IF('ชื่อ-คะแนน'!AI$4="P","0",IF('ชื่อ-คะแนน'!AI$4="A","0","0")))+IF('ชื่อ-คะแนน'!AJ$4="K",'ชื่อ-คะแนน'!AJ51,IF('ชื่อ-คะแนน'!AJ$4="P","0",IF('ชื่อ-คะแนน'!AJ$4="A","0","0")))+IF('ชื่อ-คะแนน'!AK$4="K",'ชื่อ-คะแนน'!AK51,IF('ชื่อ-คะแนน'!AK$4="P","0",IF('ชื่อ-คะแนน'!AK$4="A","0","0"))))</f>
        <v/>
      </c>
      <c r="M53" s="424" t="str">
        <f>IF('ชื่อ-คะแนน'!C51="","",IF('ชื่อ-คะแนน'!AC$4="P",'ชื่อ-คะแนน'!AC51,IF('ชื่อ-คะแนน'!AC$4="K","0",IF('ชื่อ-คะแนน'!AC$4="A","0","0")))+IF('ชื่อ-คะแนน'!AD$4="P",'ชื่อ-คะแนน'!AD51,IF('ชื่อ-คะแนน'!AD$4="K","0",IF('ชื่อ-คะแนน'!AD$4="A","0","0")))+IF('ชื่อ-คะแนน'!AE$4="P",'ชื่อ-คะแนน'!AE51,IF('ชื่อ-คะแนน'!AE$4="K","0",IF('ชื่อ-คะแนน'!AE$4="A","0","0")))+IF('ชื่อ-คะแนน'!AF$4="P",'ชื่อ-คะแนน'!AF51,IF('ชื่อ-คะแนน'!AF$4="K","0",IF('ชื่อ-คะแนน'!AF$4="A","0","0")))+IF('ชื่อ-คะแนน'!AG$4="P",'ชื่อ-คะแนน'!AG51,IF('ชื่อ-คะแนน'!AG$4="K","0",IF('ชื่อ-คะแนน'!AG$4="A","0","0")))+IF('ชื่อ-คะแนน'!AH$4="P",'ชื่อ-คะแนน'!AH51,IF('ชื่อ-คะแนน'!AH$4="K","0",IF('ชื่อ-คะแนน'!AH$4="A","0","0")))+IF('ชื่อ-คะแนน'!AI$4="P",'ชื่อ-คะแนน'!AI51,IF('ชื่อ-คะแนน'!AI$4="K","0",IF('ชื่อ-คะแนน'!AI$4="A","0","0")))+IF('ชื่อ-คะแนน'!AJ$4="P",'ชื่อ-คะแนน'!AJ51,IF('ชื่อ-คะแนน'!AJ$4="K","0",IF('ชื่อ-คะแนน'!AJ$4="A","0","0")))+IF('ชื่อ-คะแนน'!AK$4="P",'ชื่อ-คะแนน'!AK51,IF('ชื่อ-คะแนน'!AK$4="K","0",IF('ชื่อ-คะแนน'!AK$4="A","0","0"))))</f>
        <v/>
      </c>
      <c r="N53" s="425" t="str">
        <f>IF('ชื่อ-คะแนน'!C51="","",IF('ชื่อ-คะแนน'!AC$4="A",'ชื่อ-คะแนน'!AC51,IF('ชื่อ-คะแนน'!AC$4="P","0",IF('ชื่อ-คะแนน'!AC$4="K","0","0")))+IF('ชื่อ-คะแนน'!AD$4="A",'ชื่อ-คะแนน'!AD51,IF('ชื่อ-คะแนน'!AD$4="P","0",IF('ชื่อ-คะแนน'!AD$4="K","0","0")))+IF('ชื่อ-คะแนน'!AE$4="A",'ชื่อ-คะแนน'!AE51,IF('ชื่อ-คะแนน'!AE$4="P","0",IF('ชื่อ-คะแนน'!AE$4="K","0","0")))+IF('ชื่อ-คะแนน'!AF$4="A",'ชื่อ-คะแนน'!AF51,IF('ชื่อ-คะแนน'!AF$4="P","0",IF('ชื่อ-คะแนน'!AF$4="K","0","0")))+IF('ชื่อ-คะแนน'!AG$4="A",'ชื่อ-คะแนน'!AG51,IF('ชื่อ-คะแนน'!AG$4="P","0",IF('ชื่อ-คะแนน'!AG$4="K","0","0")))+IF('ชื่อ-คะแนน'!AH$4="A",'ชื่อ-คะแนน'!AH51,IF('ชื่อ-คะแนน'!AH$4="P","0",IF('ชื่อ-คะแนน'!AH$4="K","0","0")))+IF('ชื่อ-คะแนน'!AI$4="A",'ชื่อ-คะแนน'!AI51,IF('ชื่อ-คะแนน'!AI$4="P","0",IF('ชื่อ-คะแนน'!AI$4="K","0","0")))+IF('ชื่อ-คะแนน'!AJ$4="A",'ชื่อ-คะแนน'!AJ51,IF('ชื่อ-คะแนน'!AJ$4="P","0",IF('ชื่อ-คะแนน'!AJ$4="K","0","0")))+IF('ชื่อ-คะแนน'!AK$4="A",'ชื่อ-คะแนน'!AK51,IF('ชื่อ-คะแนน'!AK$4="P","0",IF('ชื่อ-คะแนน'!AK$4="K","0","0"))))</f>
        <v/>
      </c>
      <c r="O53" s="426" t="str">
        <f>IF('ชื่อ-คะแนน'!C51="","",IF('ชื่อ-คะแนน'!AN$4="K",'ชื่อ-คะแนน'!AN51,IF('ชื่อ-คะแนน'!AN$4="P","0",IF('ชื่อ-คะแนน'!AN$4="A","0","0")))+IF('ชื่อ-คะแนน'!AO$4="K",'ชื่อ-คะแนน'!AO51,IF('ชื่อ-คะแนน'!AO$4="P","0",IF('ชื่อ-คะแนน'!AO$4="A","0","0")))+IF('ชื่อ-คะแนน'!AP$4="K",'ชื่อ-คะแนน'!AP51,IF('ชื่อ-คะแนน'!AP$4="P","0",IF('ชื่อ-คะแนน'!AP$4="A","0","0")))+IF('ชื่อ-คะแนน'!AQ$4="K",'ชื่อ-คะแนน'!AQ51,IF('ชื่อ-คะแนน'!AQ$4="P","0",IF('ชื่อ-คะแนน'!AQ$4="A","0","0")))+IF('ชื่อ-คะแนน'!AR$4="K",'ชื่อ-คะแนน'!AR51,IF('ชื่อ-คะแนน'!AR$4="P","0",IF('ชื่อ-คะแนน'!AR$4="A","0","0")))+IF('ชื่อ-คะแนน'!AS$4="K",'ชื่อ-คะแนน'!AS51,IF('ชื่อ-คะแนน'!AS$4="P","0",IF('ชื่อ-คะแนน'!AS$4="A","0","0"))))</f>
        <v/>
      </c>
      <c r="P53" s="427" t="str">
        <f>IF('ชื่อ-คะแนน'!C51="","",IF('ชื่อ-คะแนน'!AN$4="P",'ชื่อ-คะแนน'!AN51,IF('ชื่อ-คะแนน'!AN$4="K","0",IF('ชื่อ-คะแนน'!AN$4="A","0","0")))+IF('ชื่อ-คะแนน'!AO$4="P",'ชื่อ-คะแนน'!AO51,IF('ชื่อ-คะแนน'!AO$4="K","0",IF('ชื่อ-คะแนน'!AO$4="A","0","0")))+IF('ชื่อ-คะแนน'!AP$4="P",'ชื่อ-คะแนน'!AP51,IF('ชื่อ-คะแนน'!AP$4="K","0",IF('ชื่อ-คะแนน'!AP$4="A","0","0")))+IF('ชื่อ-คะแนน'!AQ$4="P",'ชื่อ-คะแนน'!AQ51,IF('ชื่อ-คะแนน'!AQ$4="K","0",IF('ชื่อ-คะแนน'!AQ$4="A","0","0")))+IF('ชื่อ-คะแนน'!AR$4="P",'ชื่อ-คะแนน'!AR51,IF('ชื่อ-คะแนน'!AR$4="K","0",IF('ชื่อ-คะแนน'!AR$4="A","0","0")))+IF('ชื่อ-คะแนน'!AS$4="P",'ชื่อ-คะแนน'!AS51,IF('ชื่อ-คะแนน'!AS$4="K","0",IF('ชื่อ-คะแนน'!AS$4="A","0","0"))))</f>
        <v/>
      </c>
      <c r="Q53" s="428" t="str">
        <f>IF('ชื่อ-คะแนน'!C51="","",IF('ชื่อ-คะแนน'!AN$4="A",'ชื่อ-คะแนน'!AN51,IF('ชื่อ-คะแนน'!AN$4="P","0",IF('ชื่อ-คะแนน'!AN$4="K","0","0")))+IF('ชื่อ-คะแนน'!AO$4="A",'ชื่อ-คะแนน'!AO51,IF('ชื่อ-คะแนน'!AO$4="P","0",IF('ชื่อ-คะแนน'!AO$4="K","0","0")))+IF('ชื่อ-คะแนน'!AP$4="A",'ชื่อ-คะแนน'!AP51,IF('ชื่อ-คะแนน'!AP$4="P","0",IF('ชื่อ-คะแนน'!AP$4="K","0","0")))+IF('ชื่อ-คะแนน'!AQ$4="A",'ชื่อ-คะแนน'!AQ51,IF('ชื่อ-คะแนน'!AQ$4="P","0",IF('ชื่อ-คะแนน'!AQ$4="K","0","0")))+IF('ชื่อ-คะแนน'!AR$4="A",'ชื่อ-คะแนน'!AR51,IF('ชื่อ-คะแนน'!AR$4="P","0",IF('ชื่อ-คะแนน'!AR$4="K","0","0")))+IF('ชื่อ-คะแนน'!AS$4="A",'ชื่อ-คะแนน'!AS51,IF('ชื่อ-คะแนน'!AS$4="P","0",IF('ชื่อ-คะแนน'!AS$4="K","0","0"))))</f>
        <v/>
      </c>
      <c r="R53" s="1045" t="str">
        <f>IF('ชื่อ-คะแนน'!C51="","",IF('ชื่อ-คะแนน'!BA$4="K",'ชื่อ-คะแนน'!BA51,IF('ชื่อ-คะแนน'!BA$4="P","0",IF('ชื่อ-คะแนน'!BA$4="A","0","0")))+IF('ชื่อ-คะแนน'!BB$4="K",'ชื่อ-คะแนน'!BB51,IF('ชื่อ-คะแนน'!BB$4="P","0",IF('ชื่อ-คะแนน'!BB$4="A","0","0")))+IF('ชื่อ-คะแนน'!BC$4="K",'ชื่อ-คะแนน'!BC51,IF('ชื่อ-คะแนน'!BC$4="P","0",IF('ชื่อ-คะแนน'!BC$4="A","0","0")))+IF('ชื่อ-คะแนน'!BD$4="K",'ชื่อ-คะแนน'!BD51,IF('ชื่อ-คะแนน'!BD$4="P","0",IF('ชื่อ-คะแนน'!BD$4="A","0","0")))+IF('ชื่อ-คะแนน'!BE$4="K",'ชื่อ-คะแนน'!BE51,IF('ชื่อ-คะแนน'!BE$4="P","0",IF('ชื่อ-คะแนน'!BE$4="A","0","0")))+IF('ชื่อ-คะแนน'!BF$4="K",'ชื่อ-คะแนน'!BF51,IF('ชื่อ-คะแนน'!BF$4="P","0",IF('ชื่อ-คะแนน'!BF$4="A","0","0")))+IF('ชื่อ-คะแนน'!BG$4="K",'ชื่อ-คะแนน'!BG51,IF('ชื่อ-คะแนน'!BG$4="P","0",IF('ชื่อ-คะแนน'!BG$4="A","0","0")))+IF('ชื่อ-คะแนน'!BH$4="K",'ชื่อ-คะแนน'!BH51,IF('ชื่อ-คะแนน'!BH$4="P","0",IF('ชื่อ-คะแนน'!BH$4="A","0","0"))))</f>
        <v/>
      </c>
      <c r="S53" s="1046" t="str">
        <f>IF('ชื่อ-คะแนน'!C51="","",IF('ชื่อ-คะแนน'!BA$4="P",'ชื่อ-คะแนน'!BA51,IF('ชื่อ-คะแนน'!BA$4="K","0",IF('ชื่อ-คะแนน'!BA$4="A","0","0")))+IF('ชื่อ-คะแนน'!BB$4="P",'ชื่อ-คะแนน'!BB51,IF('ชื่อ-คะแนน'!BB$4="K","0",IF('ชื่อ-คะแนน'!BB$4="A","0","0")))+IF('ชื่อ-คะแนน'!BC$4="P",'ชื่อ-คะแนน'!BC51,IF('ชื่อ-คะแนน'!BC$4="K","0",IF('ชื่อ-คะแนน'!BC$4="A","0","0")))+IF('ชื่อ-คะแนน'!BD$4="P",'ชื่อ-คะแนน'!BD51,IF('ชื่อ-คะแนน'!BD$4="K","0",IF('ชื่อ-คะแนน'!BD$4="A","0","0")))+IF('ชื่อ-คะแนน'!BE$4="P",'ชื่อ-คะแนน'!BE51,IF('ชื่อ-คะแนน'!BE$4="K","0",IF('ชื่อ-คะแนน'!BE$4="A","0","0")))+IF('ชื่อ-คะแนน'!BF$4="P",'ชื่อ-คะแนน'!BF51,IF('ชื่อ-คะแนน'!BF$4="K","0",IF('ชื่อ-คะแนน'!BF$4="A","0","0")))+IF('ชื่อ-คะแนน'!BG$4="P",'ชื่อ-คะแนน'!BG51,IF('ชื่อ-คะแนน'!BG$4="K","0",IF('ชื่อ-คะแนน'!BG$4="A","0","0")))+IF('ชื่อ-คะแนน'!BH$4="P",'ชื่อ-คะแนน'!BH51,IF('ชื่อ-คะแนน'!BH$4="K","0",IF('ชื่อ-คะแนน'!BH$4="A","0","0"))))</f>
        <v/>
      </c>
      <c r="T53" s="1066" t="str">
        <f>IF('ชื่อ-คะแนน'!C51="","",IF('ชื่อ-คะแนน'!BA$4="A",'ชื่อ-คะแนน'!BA51,IF('ชื่อ-คะแนน'!BA$4="P","0",IF('ชื่อ-คะแนน'!BA$4="K","0","0")))+IF('ชื่อ-คะแนน'!BB$4="A",'ชื่อ-คะแนน'!BB51,IF('ชื่อ-คะแนน'!BB$4="P","0",IF('ชื่อ-คะแนน'!BB$4="K","0","0")))+IF('ชื่อ-คะแนน'!BC$4="A",'ชื่อ-คะแนน'!BC51,IF('ชื่อ-คะแนน'!BC$4="P","0",IF('ชื่อ-คะแนน'!BC$4="K","0","0")))+IF('ชื่อ-คะแนน'!BD$4="A",'ชื่อ-คะแนน'!BD51,IF('ชื่อ-คะแนน'!BD$4="P","0",IF('ชื่อ-คะแนน'!BD$4="K","0","0")))+IF('ชื่อ-คะแนน'!BE$4="A",'ชื่อ-คะแนน'!BE51,IF('ชื่อ-คะแนน'!BE$4="P","0",IF('ชื่อ-คะแนน'!BE$4="K","0","0")))+IF('ชื่อ-คะแนน'!BF$4="A",'ชื่อ-คะแนน'!BF51,IF('ชื่อ-คะแนน'!BF$4="P","0",IF('ชื่อ-คะแนน'!BF$4="K","0","0")))+IF('ชื่อ-คะแนน'!BG$4="A",'ชื่อ-คะแนน'!BG51,IF('ชื่อ-คะแนน'!BG$4="P","0",IF('ชื่อ-คะแนน'!BG$4="K","0","0")))+IF('ชื่อ-คะแนน'!BH$4="A",'ชื่อ-คะแนน'!BH51,IF('ชื่อ-คะแนน'!BH$4="P","0",IF('ชื่อ-คะแนน'!BH$4="K","0","0"))))</f>
        <v/>
      </c>
      <c r="U53" s="1047" t="str">
        <f>IF('ชื่อ-คะแนน'!C51="","",IF('ชื่อ-คะแนน'!BK$4="K",'ชื่อ-คะแนน'!BK51,IF('ชื่อ-คะแนน'!BK$4="P","0",IF('ชื่อ-คะแนน'!BK$4="A","0","0")))+IF('ชื่อ-คะแนน'!BL$4="K",'ชื่อ-คะแนน'!BL51,IF('ชื่อ-คะแนน'!BL$4="P","0",IF('ชื่อ-คะแนน'!BL$4="A","0","0")))+IF('ชื่อ-คะแนน'!BM$4="K",'ชื่อ-คะแนน'!BM51,IF('ชื่อ-คะแนน'!BM$4="P","0",IF('ชื่อ-คะแนน'!BM$4="A","0","0")))+IF('ชื่อ-คะแนน'!BN$4="K",'ชื่อ-คะแนน'!BN51,IF('ชื่อ-คะแนน'!BN$4="P","0",IF('ชื่อ-คะแนน'!BN$4="A","0","0")))+IF('ชื่อ-คะแนน'!BO$4="K",'ชื่อ-คะแนน'!BO51,IF('ชื่อ-คะแนน'!BO$4="P","0",IF('ชื่อ-คะแนน'!BO$4="A","0","0")))+IF('ชื่อ-คะแนน'!BP$4="K",'ชื่อ-คะแนน'!BP51,IF('ชื่อ-คะแนน'!BP$4="P","0",IF('ชื่อ-คะแนน'!BP$4="A","0","0"))))</f>
        <v/>
      </c>
      <c r="V53" s="1048" t="str">
        <f>IF('ชื่อ-คะแนน'!C51="","",IF('ชื่อ-คะแนน'!BK$4="P",'ชื่อ-คะแนน'!BK51,IF('ชื่อ-คะแนน'!BK$4="K","0",IF('ชื่อ-คะแนน'!BK$4="A","0","0")))+IF('ชื่อ-คะแนน'!BL$4="P",'ชื่อ-คะแนน'!BL51,IF('ชื่อ-คะแนน'!BL$4="K","0",IF('ชื่อ-คะแนน'!BL$4="A","0","0")))+IF('ชื่อ-คะแนน'!BM$4="P",'ชื่อ-คะแนน'!BM51,IF('ชื่อ-คะแนน'!BM$4="K","0",IF('ชื่อ-คะแนน'!BM$4="A","0","0")))+IF('ชื่อ-คะแนน'!BN$4="P",'ชื่อ-คะแนน'!BN51,IF('ชื่อ-คะแนน'!BN$4="K","0",IF('ชื่อ-คะแนน'!BN$4="A","0","0")))+IF('ชื่อ-คะแนน'!BO$4="P",'ชื่อ-คะแนน'!BO51,IF('ชื่อ-คะแนน'!BO$4="K","0",IF('ชื่อ-คะแนน'!BO$4="A","0","0")))+IF('ชื่อ-คะแนน'!BP$4="P",'ชื่อ-คะแนน'!BP51,IF('ชื่อ-คะแนน'!BP$4="K","0",IF('ชื่อ-คะแนน'!BP$4="A","0","0"))))</f>
        <v/>
      </c>
      <c r="W53" s="1049" t="str">
        <f>IF('ชื่อ-คะแนน'!C51="","",IF('ชื่อ-คะแนน'!BK$4="A",'ชื่อ-คะแนน'!BK51,IF('ชื่อ-คะแนน'!BK$4="P","0",IF('ชื่อ-คะแนน'!BK$4="K","0","0")))+IF('ชื่อ-คะแนน'!BL$4="A",'ชื่อ-คะแนน'!BL51,IF('ชื่อ-คะแนน'!BL$4="P","0",IF('ชื่อ-คะแนน'!BL$4="K","0","0")))+IF('ชื่อ-คะแนน'!BM$4="A",'ชื่อ-คะแนน'!BM51,IF('ชื่อ-คะแนน'!BM$4="P","0",IF('ชื่อ-คะแนน'!BM$4="K","0","0")))+IF('ชื่อ-คะแนน'!BN$4="A",'ชื่อ-คะแนน'!BN51,IF('ชื่อ-คะแนน'!BN$4="P","0",IF('ชื่อ-คะแนน'!BN$4="K","0","0")))+IF('ชื่อ-คะแนน'!BO$4="A",'ชื่อ-คะแนน'!BO51,IF('ชื่อ-คะแนน'!BO$4="P","0",IF('ชื่อ-คะแนน'!BO$4="K","0","0")))+IF('ชื่อ-คะแนน'!BP$4="A",'ชื่อ-คะแนน'!BP51,IF('ชื่อ-คะแนน'!BP$4="P","0",IF('ชื่อ-คะแนน'!BP$4="K","0","0"))))</f>
        <v/>
      </c>
      <c r="X53" s="1045" t="str">
        <f>IF('ชื่อ-คะแนน'!C51="","",IF('ชื่อ-คะแนน'!BU$4="K",'ชื่อ-คะแนน'!BU51,IF('ชื่อ-คะแนน'!BU$4="P","0",IF('ชื่อ-คะแนน'!BU$4="A","0","0")))+IF('ชื่อ-คะแนน'!BV$4="K",'ชื่อ-คะแนน'!BV51,IF('ชื่อ-คะแนน'!BV$4="P","0",IF('ชื่อ-คะแนน'!BV$4="A","0","0")))+IF('ชื่อ-คะแนน'!BW$4="K",'ชื่อ-คะแนน'!BW51,IF('ชื่อ-คะแนน'!BW$4="P","0",IF('ชื่อ-คะแนน'!BW$4="A","0","0")))+IF('ชื่อ-คะแนน'!BX$4="K",'ชื่อ-คะแนน'!BX51,IF('ชื่อ-คะแนน'!BX$4="P","0",IF('ชื่อ-คะแนน'!BX$4="A","0","0")))+IF('ชื่อ-คะแนน'!BY$4="K",'ชื่อ-คะแนน'!BY51,IF('ชื่อ-คะแนน'!BY$4="P","0",IF('ชื่อ-คะแนน'!BY$4="A","0","0")))+IF('ชื่อ-คะแนน'!BZ$4="K",'ชื่อ-คะแนน'!BZ51,IF('ชื่อ-คะแนน'!BZ$4="P","0",IF('ชื่อ-คะแนน'!BZ$4="A","0","0")))+IF('ชื่อ-คะแนน'!CA$4="K",'ชื่อ-คะแนน'!CA51,IF('ชื่อ-คะแนน'!CA$4="P","0",IF('ชื่อ-คะแนน'!CA$4="A","0","0")))+IF('ชื่อ-คะแนน'!CB$4="K",'ชื่อ-คะแนน'!CB51,IF('ชื่อ-คะแนน'!CB$4="P","0",IF('ชื่อ-คะแนน'!CB$4="A","0","0"))))</f>
        <v/>
      </c>
      <c r="Y53" s="1046" t="str">
        <f>IF('ชื่อ-คะแนน'!C51="","",IF('ชื่อ-คะแนน'!BU$4="P",'ชื่อ-คะแนน'!BU51,IF('ชื่อ-คะแนน'!BU$4="K","0",IF('ชื่อ-คะแนน'!BU$4="A","0","0")))+IF('ชื่อ-คะแนน'!BV$4="P",'ชื่อ-คะแนน'!BV51,IF('ชื่อ-คะแนน'!BV$4="K","0",IF('ชื่อ-คะแนน'!BV$4="A","0","0")))+IF('ชื่อ-คะแนน'!BW$4="P",'ชื่อ-คะแนน'!BW51,IF('ชื่อ-คะแนน'!BW$4="K","0",IF('ชื่อ-คะแนน'!BW$4="A","0","0")))+IF('ชื่อ-คะแนน'!BX$4="P",'ชื่อ-คะแนน'!BX51,IF('ชื่อ-คะแนน'!BX$4="K","0",IF('ชื่อ-คะแนน'!BX$4="A","0","0")))+IF('ชื่อ-คะแนน'!BY$4="P",'ชื่อ-คะแนน'!BY51,IF('ชื่อ-คะแนน'!BY$4="K","0",IF('ชื่อ-คะแนน'!BY$4="A","0","0")))+IF('ชื่อ-คะแนน'!BZ$4="P",'ชื่อ-คะแนน'!BZ51,IF('ชื่อ-คะแนน'!BZ$4="K","0",IF('ชื่อ-คะแนน'!BZ$4="A","0","0")))+IF('ชื่อ-คะแนน'!CA$4="P",'ชื่อ-คะแนน'!CA51,IF('ชื่อ-คะแนน'!CA$4="K","0",IF('ชื่อ-คะแนน'!CA$4="A","0","0")))+IF('ชื่อ-คะแนน'!CB$4="P",'ชื่อ-คะแนน'!CB51,IF('ชื่อ-คะแนน'!CB$4="K","0",IF('ชื่อ-คะแนน'!CB$4="A","0","0"))))</f>
        <v/>
      </c>
      <c r="Z53" s="1066" t="str">
        <f>IF('ชื่อ-คะแนน'!C51="","",IF('ชื่อ-คะแนน'!BU$4="A",'ชื่อ-คะแนน'!BU51,IF('ชื่อ-คะแนน'!BU$4="P","0",IF('ชื่อ-คะแนน'!BU$4="K","0","0")))+IF('ชื่อ-คะแนน'!BV$4="A",'ชื่อ-คะแนน'!BV51,IF('ชื่อ-คะแนน'!BV$4="P","0",IF('ชื่อ-คะแนน'!BV$4="K","0","0")))+IF('ชื่อ-คะแนน'!BW$4="A",'ชื่อ-คะแนน'!BW51,IF('ชื่อ-คะแนน'!BW$4="P","0",IF('ชื่อ-คะแนน'!BW$4="K","0","0")))+IF('ชื่อ-คะแนน'!BX$4="A",'ชื่อ-คะแนน'!BX51,IF('ชื่อ-คะแนน'!BX$4="P","0",IF('ชื่อ-คะแนน'!BX$4="K","0","0")))+IF('ชื่อ-คะแนน'!BY$4="A",'ชื่อ-คะแนน'!BY51,IF('ชื่อ-คะแนน'!BY$4="P","0",IF('ชื่อ-คะแนน'!BY$4="K","0","0")))+IF('ชื่อ-คะแนน'!BZ$4="A",'ชื่อ-คะแนน'!BZ51,IF('ชื่อ-คะแนน'!BZ$4="P","0",IF('ชื่อ-คะแนน'!BZ$4="K","0","0")))+IF('ชื่อ-คะแนน'!CA$4="A",'ชื่อ-คะแนน'!CA51,IF('ชื่อ-คะแนน'!CA$4="P","0",IF('ชื่อ-คะแนน'!CA$4="K","0","0")))+IF('ชื่อ-คะแนน'!CB$4="A",'ชื่อ-คะแนน'!CB51,IF('ชื่อ-คะแนน'!CB$4="P","0",IF('ชื่อ-คะแนน'!CB$4="K","0","0"))))</f>
        <v/>
      </c>
      <c r="AA53" s="1047">
        <f>IF('ชื่อ-คะแนน'!CF$4="K",'ชื่อ-คะแนน'!CF51,IF('ชื่อ-คะแนน'!CF$4="P","0",IF('ชื่อ-คะแนน'!CF$4="A","0","0")))+IF('ชื่อ-คะแนน'!CG$4="K",'ชื่อ-คะแนน'!CG51,IF('ชื่อ-คะแนน'!CG$4="P","0",IF('ชื่อ-คะแนน'!CG$4="A","0","0")))+IF('ชื่อ-คะแนน'!CH$4="K",'ชื่อ-คะแนน'!CH51,IF('ชื่อ-คะแนน'!CH$4="P","0",IF('ชื่อ-คะแนน'!CH$4="A","0","0")))</f>
        <v>0</v>
      </c>
      <c r="AB53" s="1048">
        <f>IF('ชื่อ-คะแนน'!CF$4="P",'ชื่อ-คะแนน'!CF51,IF('ชื่อ-คะแนน'!CF$4="K","0",IF('ชื่อ-คะแนน'!CF$4="A","0","0")))+IF('ชื่อ-คะแนน'!CG$4="P",'ชื่อ-คะแนน'!CG51,IF('ชื่อ-คะแนน'!CG$4="K","0",IF('ชื่อ-คะแนน'!CG$4="A","0","0")))+IF('ชื่อ-คะแนน'!CH$4="P",'ชื่อ-คะแนน'!CH51,IF('ชื่อ-คะแนน'!CH$4="K","0",IF('ชื่อ-คะแนน'!CH$4="A","0","0")))</f>
        <v>0</v>
      </c>
      <c r="AC53" s="1049">
        <f>IF('ชื่อ-คะแนน'!CF$4="A",'ชื่อ-คะแนน'!CF51,IF('ชื่อ-คะแนน'!CF$4="P","0",IF('ชื่อ-คะแนน'!CF$4="K","0","0")))+IF('ชื่อ-คะแนน'!CG$4="A",'ชื่อ-คะแนน'!CG51,IF('ชื่อ-คะแนน'!CG$4="P","0",IF('ชื่อ-คะแนน'!CG$4="K","0","0")))+IF('ชื่อ-คะแนน'!CH$4="A",'ชื่อ-คะแนน'!CH51,IF('ชื่อ-คะแนน'!CH$4="P","0",IF('ชื่อ-คะแนน'!CH$4="K","0","0")))</f>
        <v>0</v>
      </c>
      <c r="AD53" s="1067" t="str">
        <f>IF('ชื่อ-คะแนน'!C51="","",IF(E53="พัก","--",IF(E53="ออก","--",IF(E53="ย้าย","--",(F53+I53+L53+O53+R53+U53+X53+AA53)/2))))</f>
        <v/>
      </c>
      <c r="AE53" s="1068" t="str">
        <f>IF('ชื่อ-คะแนน'!C51="","",IF(E53="พัก","--",IF(E53="ออก","--",IF(E53="ย้าย","--",(G53+J53+M53+P53+S53+V53+Y53+AB53)/2))))</f>
        <v/>
      </c>
      <c r="AF53" s="1069" t="str">
        <f>IF('ชื่อ-คะแนน'!C51="","",IF(E53="พัก","--",IF(E53="ออก","--",IF(E53="ย้าย","--",(H53+K53+N53+Q53+T53+W53+Z53+AC53)/2))))</f>
        <v/>
      </c>
      <c r="AG53" s="304"/>
    </row>
    <row r="54" spans="1:33" s="5" customFormat="1" ht="18" customHeight="1" x14ac:dyDescent="0.5">
      <c r="A54" s="281"/>
      <c r="B54" s="246" t="str">
        <f>'ชื่อ-คะแนน'!A52</f>
        <v/>
      </c>
      <c r="C54" s="429">
        <f>'ชื่อ-คะแนน'!B52</f>
        <v>0</v>
      </c>
      <c r="D54" s="336" t="str">
        <f>'ชื่อ-คะแนน'!DB52</f>
        <v/>
      </c>
      <c r="E54" s="430" t="str">
        <f>'ชื่อ-คะแนน'!D52</f>
        <v/>
      </c>
      <c r="F54" s="431" t="str">
        <f>IF('ชื่อ-คะแนน'!C52="","",IF('ชื่อ-คะแนน'!H$4="K",'ชื่อ-คะแนน'!H52,IF('ชื่อ-คะแนน'!H$4="P","0",IF('ชื่อ-คะแนน'!H$4="A","0","0")))+IF('ชื่อ-คะแนน'!I$4="K",'ชื่อ-คะแนน'!I52,IF('ชื่อ-คะแนน'!I$4="P","0",IF('ชื่อ-คะแนน'!I$4="A","0","0")))+IF('ชื่อ-คะแนน'!J$4="K",'ชื่อ-คะแนน'!J52,IF('ชื่อ-คะแนน'!J$4="P","0",IF('ชื่อ-คะแนน'!J$4="A","0","0")))+IF('ชื่อ-คะแนน'!K$4="K",'ชื่อ-คะแนน'!K52,IF('ชื่อ-คะแนน'!K$4="P","0",IF('ชื่อ-คะแนน'!K$4="A","0","0")))+IF('ชื่อ-คะแนน'!L$4="K",'ชื่อ-คะแนน'!L52,IF('ชื่อ-คะแนน'!L$4="P","0",IF('ชื่อ-คะแนน'!L$4="A","0","0")))+IF('ชื่อ-คะแนน'!M$4="K",'ชื่อ-คะแนน'!M52,IF('ชื่อ-คะแนน'!M$4="P","0",IF('ชื่อ-คะแนน'!M$4="A","0","0")))+IF('ชื่อ-คะแนน'!N$4="K",'ชื่อ-คะแนน'!N52,IF('ชื่อ-คะแนน'!N$4="P","0",IF('ชื่อ-คะแนน'!N$4="A","0","0")))+IF('ชื่อ-คะแนน'!O$4="K",'ชื่อ-คะแนน'!O52,IF('ชื่อ-คะแนน'!O$4="P","0",IF('ชื่อ-คะแนน'!O$4="A","0","0")))+IF('ชื่อ-คะแนน'!P$4="K",'ชื่อ-คะแนน'!P52,IF('ชื่อ-คะแนน'!P$4="P","0",IF('ชื่อ-คะแนน'!P$4="A","0","0"))))</f>
        <v/>
      </c>
      <c r="G54" s="432" t="str">
        <f>IF('ชื่อ-คะแนน'!C52="","",IF('ชื่อ-คะแนน'!H$4="P",'ชื่อ-คะแนน'!H52,IF('ชื่อ-คะแนน'!H$4="K","0",IF('ชื่อ-คะแนน'!H$4="A","0","0")))+IF('ชื่อ-คะแนน'!I$4="P",'ชื่อ-คะแนน'!I52,IF('ชื่อ-คะแนน'!I$4="K","0",IF('ชื่อ-คะแนน'!I$4="A","0","0")))+IF('ชื่อ-คะแนน'!J$4="P",'ชื่อ-คะแนน'!J52,IF('ชื่อ-คะแนน'!J$4="K","0",IF('ชื่อ-คะแนน'!J$4="A","0","0")))+IF('ชื่อ-คะแนน'!K$4="P",'ชื่อ-คะแนน'!K52,IF('ชื่อ-คะแนน'!K$4="K","0",IF('ชื่อ-คะแนน'!K$4="A","0","0")))+IF('ชื่อ-คะแนน'!L$4="P",'ชื่อ-คะแนน'!L52,IF('ชื่อ-คะแนน'!L$4="K","0",IF('ชื่อ-คะแนน'!L$4="A","0","0")))+IF('ชื่อ-คะแนน'!M$4="P",'ชื่อ-คะแนน'!M52,IF('ชื่อ-คะแนน'!M$4="K","0",IF('ชื่อ-คะแนน'!M$4="A","0","0")))+IF('ชื่อ-คะแนน'!N$4="P",'ชื่อ-คะแนน'!N52,IF('ชื่อ-คะแนน'!N$4="K","0",IF('ชื่อ-คะแนน'!N$4="A","0","0")))+IF('ชื่อ-คะแนน'!O$4="P",'ชื่อ-คะแนน'!O52,IF('ชื่อ-คะแนน'!O$4="K","0",IF('ชื่อ-คะแนน'!O$4="A","0","0")))+IF('ชื่อ-คะแนน'!P$4="P",'ชื่อ-คะแนน'!P52,IF('ชื่อ-คะแนน'!P$4="K","0",IF('ชื่อ-คะแนน'!P$4="A","0","0"))))</f>
        <v/>
      </c>
      <c r="H54" s="433" t="str">
        <f>IF('ชื่อ-คะแนน'!C52="","",IF('ชื่อ-คะแนน'!H$4="A",'ชื่อ-คะแนน'!H52,IF('ชื่อ-คะแนน'!H$4="P","0",IF('ชื่อ-คะแนน'!H$4="K","0","0")))+IF('ชื่อ-คะแนน'!I$4="A",'ชื่อ-คะแนน'!I52,IF('ชื่อ-คะแนน'!I$4="P","0",IF('ชื่อ-คะแนน'!I$4="K","0","0")))+IF('ชื่อ-คะแนน'!J$4="A",'ชื่อ-คะแนน'!J52,IF('ชื่อ-คะแนน'!J$4="P","0",IF('ชื่อ-คะแนน'!J$4="K","0","0")))+IF('ชื่อ-คะแนน'!K$4="A",'ชื่อ-คะแนน'!K52,IF('ชื่อ-คะแนน'!K$4="P","0",IF('ชื่อ-คะแนน'!K$4="K","0","0")))+IF('ชื่อ-คะแนน'!L$4="A",'ชื่อ-คะแนน'!L52,IF('ชื่อ-คะแนน'!L$4="P","0",IF('ชื่อ-คะแนน'!L$4="K","0","0")))+IF('ชื่อ-คะแนน'!M$4="A",'ชื่อ-คะแนน'!M52,IF('ชื่อ-คะแนน'!M$4="P","0",IF('ชื่อ-คะแนน'!M$4="K","0","0")))+IF('ชื่อ-คะแนน'!N$4="A",'ชื่อ-คะแนน'!N52,IF('ชื่อ-คะแนน'!N$4="P","0",IF('ชื่อ-คะแนน'!N$4="K","0","0")))+IF('ชื่อ-คะแนน'!O$4="A",'ชื่อ-คะแนน'!O52,IF('ชื่อ-คะแนน'!O$4="P","0",IF('ชื่อ-คะแนน'!O$4="K","0","0")))+IF('ชื่อ-คะแนน'!P$4="A",'ชื่อ-คะแนน'!P52,IF('ชื่อ-คะแนน'!P$4="P","0",IF('ชื่อ-คะแนน'!P$4="K","0","0"))))</f>
        <v/>
      </c>
      <c r="I54" s="434" t="str">
        <f>IF('ชื่อ-คะแนน'!C52="","",IF('ชื่อ-คะแนน'!S$4="K",'ชื่อ-คะแนน'!S52,IF('ชื่อ-คะแนน'!S$4="P","0",IF('ชื่อ-คะแนน'!S$4="A","0","0")))+IF('ชื่อ-คะแนน'!T$4="K",'ชื่อ-คะแนน'!T52,IF('ชื่อ-คะแนน'!T$4="P","0",IF('ชื่อ-คะแนน'!T$4="A","0","0")))+IF('ชื่อ-คะแนน'!U$4="K",'ชื่อ-คะแนน'!U52,IF('ชื่อ-คะแนน'!U$4="P","0",IF('ชื่อ-คะแนน'!U$4="A","0","0")))+IF('ชื่อ-คะแนน'!V$4="K",'ชื่อ-คะแนน'!V52,IF('ชื่อ-คะแนน'!V$4="P","0",IF('ชื่อ-คะแนน'!V$4="A","0","0")))+IF('ชื่อ-คะแนน'!W$4="K",'ชื่อ-คะแนน'!W52,IF('ชื่อ-คะแนน'!W$4="P","0",IF('ชื่อ-คะแนน'!W$4="A","0","0")))+IF('ชื่อ-คะแนน'!X$4="K",'ชื่อ-คะแนน'!X52,IF('ชื่อ-คะแนน'!X$4="P","0",IF('ชื่อ-คะแนน'!X$4="A","0","0"))))</f>
        <v/>
      </c>
      <c r="J54" s="435" t="str">
        <f>IF('ชื่อ-คะแนน'!C52="","",IF('ชื่อ-คะแนน'!S$4="P",'ชื่อ-คะแนน'!S52,IF('ชื่อ-คะแนน'!S$4="K","0",IF('ชื่อ-คะแนน'!S$4="A","0","0")))+IF('ชื่อ-คะแนน'!T$4="P",'ชื่อ-คะแนน'!T52,IF('ชื่อ-คะแนน'!T$4="K","0",IF('ชื่อ-คะแนน'!T$4="A","0","0")))+IF('ชื่อ-คะแนน'!U$4="P",'ชื่อ-คะแนน'!U52,IF('ชื่อ-คะแนน'!U$4="K","0",IF('ชื่อ-คะแนน'!U$4="A","0","0")))+IF('ชื่อ-คะแนน'!V$4="P",'ชื่อ-คะแนน'!V52,IF('ชื่อ-คะแนน'!V$4="K","0",IF('ชื่อ-คะแนน'!V$4="A","0","0")))+IF('ชื่อ-คะแนน'!W$4="P",'ชื่อ-คะแนน'!W52,IF('ชื่อ-คะแนน'!W$4="K","0",IF('ชื่อ-คะแนน'!W$4="A","0","0")))+IF('ชื่อ-คะแนน'!X$4="P",'ชื่อ-คะแนน'!X52,IF('ชื่อ-คะแนน'!X$4="K","0",IF('ชื่อ-คะแนน'!X$4="A","0","0"))))</f>
        <v/>
      </c>
      <c r="K54" s="436" t="str">
        <f>IF('ชื่อ-คะแนน'!C52="","",IF('ชื่อ-คะแนน'!S$4="A",'ชื่อ-คะแนน'!S52,IF('ชื่อ-คะแนน'!S$4="P","0",IF('ชื่อ-คะแนน'!S$4="K","0","0")))+IF('ชื่อ-คะแนน'!T$4="A",'ชื่อ-คะแนน'!T52,IF('ชื่อ-คะแนน'!T$4="P","0",IF('ชื่อ-คะแนน'!T$4="K","0","0")))+IF('ชื่อ-คะแนน'!U$4="A",'ชื่อ-คะแนน'!U52,IF('ชื่อ-คะแนน'!U$4="P","0",IF('ชื่อ-คะแนน'!U$4="K","0","0")))+IF('ชื่อ-คะแนน'!V$4="A",'ชื่อ-คะแนน'!V52,IF('ชื่อ-คะแนน'!V$4="P","0",IF('ชื่อ-คะแนน'!V$4="K","0","0")))+IF('ชื่อ-คะแนน'!W$4="A",'ชื่อ-คะแนน'!W52,IF('ชื่อ-คะแนน'!W$4="P","0",IF('ชื่อ-คะแนน'!W$4="K","0","0")))+IF('ชื่อ-คะแนน'!X$4="A",'ชื่อ-คะแนน'!X52,IF('ชื่อ-คะแนน'!X$4="P","0",IF('ชื่อ-คะแนน'!X$4="K","0","0"))))</f>
        <v/>
      </c>
      <c r="L54" s="431" t="str">
        <f>IF('ชื่อ-คะแนน'!C52="","",IF('ชื่อ-คะแนน'!AC$4="K",'ชื่อ-คะแนน'!AC52,IF('ชื่อ-คะแนน'!AC$4="P","0",IF('ชื่อ-คะแนน'!AC$4="A","0","0")))+IF('ชื่อ-คะแนน'!AD$4="K",'ชื่อ-คะแนน'!AD52,IF('ชื่อ-คะแนน'!AD$4="P","0",IF('ชื่อ-คะแนน'!AD$4="A","0","0")))+IF('ชื่อ-คะแนน'!AE$4="K",'ชื่อ-คะแนน'!AE52,IF('ชื่อ-คะแนน'!AE$4="P","0",IF('ชื่อ-คะแนน'!AE$4="A","0","0")))+IF('ชื่อ-คะแนน'!AF$4="K",'ชื่อ-คะแนน'!AF52,IF('ชื่อ-คะแนน'!AF$4="P","0",IF('ชื่อ-คะแนน'!AF$4="A","0","0")))+IF('ชื่อ-คะแนน'!AG$4="K",'ชื่อ-คะแนน'!AG52,IF('ชื่อ-คะแนน'!AG$4="P","0",IF('ชื่อ-คะแนน'!AG$4="A","0","0")))+IF('ชื่อ-คะแนน'!AH$4="K",'ชื่อ-คะแนน'!AH52,IF('ชื่อ-คะแนน'!AH$4="P","0",IF('ชื่อ-คะแนน'!AH$4="A","0","0")))+IF('ชื่อ-คะแนน'!AI$4="K",'ชื่อ-คะแนน'!AI52,IF('ชื่อ-คะแนน'!AI$4="P","0",IF('ชื่อ-คะแนน'!AI$4="A","0","0")))+IF('ชื่อ-คะแนน'!AJ$4="K",'ชื่อ-คะแนน'!AJ52,IF('ชื่อ-คะแนน'!AJ$4="P","0",IF('ชื่อ-คะแนน'!AJ$4="A","0","0")))+IF('ชื่อ-คะแนน'!AK$4="K",'ชื่อ-คะแนน'!AK52,IF('ชื่อ-คะแนน'!AK$4="P","0",IF('ชื่อ-คะแนน'!AK$4="A","0","0"))))</f>
        <v/>
      </c>
      <c r="M54" s="432" t="str">
        <f>IF('ชื่อ-คะแนน'!C52="","",IF('ชื่อ-คะแนน'!AC$4="P",'ชื่อ-คะแนน'!AC52,IF('ชื่อ-คะแนน'!AC$4="K","0",IF('ชื่อ-คะแนน'!AC$4="A","0","0")))+IF('ชื่อ-คะแนน'!AD$4="P",'ชื่อ-คะแนน'!AD52,IF('ชื่อ-คะแนน'!AD$4="K","0",IF('ชื่อ-คะแนน'!AD$4="A","0","0")))+IF('ชื่อ-คะแนน'!AE$4="P",'ชื่อ-คะแนน'!AE52,IF('ชื่อ-คะแนน'!AE$4="K","0",IF('ชื่อ-คะแนน'!AE$4="A","0","0")))+IF('ชื่อ-คะแนน'!AF$4="P",'ชื่อ-คะแนน'!AF52,IF('ชื่อ-คะแนน'!AF$4="K","0",IF('ชื่อ-คะแนน'!AF$4="A","0","0")))+IF('ชื่อ-คะแนน'!AG$4="P",'ชื่อ-คะแนน'!AG52,IF('ชื่อ-คะแนน'!AG$4="K","0",IF('ชื่อ-คะแนน'!AG$4="A","0","0")))+IF('ชื่อ-คะแนน'!AH$4="P",'ชื่อ-คะแนน'!AH52,IF('ชื่อ-คะแนน'!AH$4="K","0",IF('ชื่อ-คะแนน'!AH$4="A","0","0")))+IF('ชื่อ-คะแนน'!AI$4="P",'ชื่อ-คะแนน'!AI52,IF('ชื่อ-คะแนน'!AI$4="K","0",IF('ชื่อ-คะแนน'!AI$4="A","0","0")))+IF('ชื่อ-คะแนน'!AJ$4="P",'ชื่อ-คะแนน'!AJ52,IF('ชื่อ-คะแนน'!AJ$4="K","0",IF('ชื่อ-คะแนน'!AJ$4="A","0","0")))+IF('ชื่อ-คะแนน'!AK$4="P",'ชื่อ-คะแนน'!AK52,IF('ชื่อ-คะแนน'!AK$4="K","0",IF('ชื่อ-คะแนน'!AK$4="A","0","0"))))</f>
        <v/>
      </c>
      <c r="N54" s="433" t="str">
        <f>IF('ชื่อ-คะแนน'!C52="","",IF('ชื่อ-คะแนน'!AC$4="A",'ชื่อ-คะแนน'!AC52,IF('ชื่อ-คะแนน'!AC$4="P","0",IF('ชื่อ-คะแนน'!AC$4="K","0","0")))+IF('ชื่อ-คะแนน'!AD$4="A",'ชื่อ-คะแนน'!AD52,IF('ชื่อ-คะแนน'!AD$4="P","0",IF('ชื่อ-คะแนน'!AD$4="K","0","0")))+IF('ชื่อ-คะแนน'!AE$4="A",'ชื่อ-คะแนน'!AE52,IF('ชื่อ-คะแนน'!AE$4="P","0",IF('ชื่อ-คะแนน'!AE$4="K","0","0")))+IF('ชื่อ-คะแนน'!AF$4="A",'ชื่อ-คะแนน'!AF52,IF('ชื่อ-คะแนน'!AF$4="P","0",IF('ชื่อ-คะแนน'!AF$4="K","0","0")))+IF('ชื่อ-คะแนน'!AG$4="A",'ชื่อ-คะแนน'!AG52,IF('ชื่อ-คะแนน'!AG$4="P","0",IF('ชื่อ-คะแนน'!AG$4="K","0","0")))+IF('ชื่อ-คะแนน'!AH$4="A",'ชื่อ-คะแนน'!AH52,IF('ชื่อ-คะแนน'!AH$4="P","0",IF('ชื่อ-คะแนน'!AH$4="K","0","0")))+IF('ชื่อ-คะแนน'!AI$4="A",'ชื่อ-คะแนน'!AI52,IF('ชื่อ-คะแนน'!AI$4="P","0",IF('ชื่อ-คะแนน'!AI$4="K","0","0")))+IF('ชื่อ-คะแนน'!AJ$4="A",'ชื่อ-คะแนน'!AJ52,IF('ชื่อ-คะแนน'!AJ$4="P","0",IF('ชื่อ-คะแนน'!AJ$4="K","0","0")))+IF('ชื่อ-คะแนน'!AK$4="A",'ชื่อ-คะแนน'!AK52,IF('ชื่อ-คะแนน'!AK$4="P","0",IF('ชื่อ-คะแนน'!AK$4="K","0","0"))))</f>
        <v/>
      </c>
      <c r="O54" s="434" t="str">
        <f>IF('ชื่อ-คะแนน'!C52="","",IF('ชื่อ-คะแนน'!AN$4="K",'ชื่อ-คะแนน'!AN52,IF('ชื่อ-คะแนน'!AN$4="P","0",IF('ชื่อ-คะแนน'!AN$4="A","0","0")))+IF('ชื่อ-คะแนน'!AO$4="K",'ชื่อ-คะแนน'!AO52,IF('ชื่อ-คะแนน'!AO$4="P","0",IF('ชื่อ-คะแนน'!AO$4="A","0","0")))+IF('ชื่อ-คะแนน'!AP$4="K",'ชื่อ-คะแนน'!AP52,IF('ชื่อ-คะแนน'!AP$4="P","0",IF('ชื่อ-คะแนน'!AP$4="A","0","0")))+IF('ชื่อ-คะแนน'!AQ$4="K",'ชื่อ-คะแนน'!AQ52,IF('ชื่อ-คะแนน'!AQ$4="P","0",IF('ชื่อ-คะแนน'!AQ$4="A","0","0")))+IF('ชื่อ-คะแนน'!AR$4="K",'ชื่อ-คะแนน'!AR52,IF('ชื่อ-คะแนน'!AR$4="P","0",IF('ชื่อ-คะแนน'!AR$4="A","0","0")))+IF('ชื่อ-คะแนน'!AS$4="K",'ชื่อ-คะแนน'!AS52,IF('ชื่อ-คะแนน'!AS$4="P","0",IF('ชื่อ-คะแนน'!AS$4="A","0","0"))))</f>
        <v/>
      </c>
      <c r="P54" s="435" t="str">
        <f>IF('ชื่อ-คะแนน'!C52="","",IF('ชื่อ-คะแนน'!AN$4="P",'ชื่อ-คะแนน'!AN52,IF('ชื่อ-คะแนน'!AN$4="K","0",IF('ชื่อ-คะแนน'!AN$4="A","0","0")))+IF('ชื่อ-คะแนน'!AO$4="P",'ชื่อ-คะแนน'!AO52,IF('ชื่อ-คะแนน'!AO$4="K","0",IF('ชื่อ-คะแนน'!AO$4="A","0","0")))+IF('ชื่อ-คะแนน'!AP$4="P",'ชื่อ-คะแนน'!AP52,IF('ชื่อ-คะแนน'!AP$4="K","0",IF('ชื่อ-คะแนน'!AP$4="A","0","0")))+IF('ชื่อ-คะแนน'!AQ$4="P",'ชื่อ-คะแนน'!AQ52,IF('ชื่อ-คะแนน'!AQ$4="K","0",IF('ชื่อ-คะแนน'!AQ$4="A","0","0")))+IF('ชื่อ-คะแนน'!AR$4="P",'ชื่อ-คะแนน'!AR52,IF('ชื่อ-คะแนน'!AR$4="K","0",IF('ชื่อ-คะแนน'!AR$4="A","0","0")))+IF('ชื่อ-คะแนน'!AS$4="P",'ชื่อ-คะแนน'!AS52,IF('ชื่อ-คะแนน'!AS$4="K","0",IF('ชื่อ-คะแนน'!AS$4="A","0","0"))))</f>
        <v/>
      </c>
      <c r="Q54" s="436" t="str">
        <f>IF('ชื่อ-คะแนน'!C52="","",IF('ชื่อ-คะแนน'!AN$4="A",'ชื่อ-คะแนน'!AN52,IF('ชื่อ-คะแนน'!AN$4="P","0",IF('ชื่อ-คะแนน'!AN$4="K","0","0")))+IF('ชื่อ-คะแนน'!AO$4="A",'ชื่อ-คะแนน'!AO52,IF('ชื่อ-คะแนน'!AO$4="P","0",IF('ชื่อ-คะแนน'!AO$4="K","0","0")))+IF('ชื่อ-คะแนน'!AP$4="A",'ชื่อ-คะแนน'!AP52,IF('ชื่อ-คะแนน'!AP$4="P","0",IF('ชื่อ-คะแนน'!AP$4="K","0","0")))+IF('ชื่อ-คะแนน'!AQ$4="A",'ชื่อ-คะแนน'!AQ52,IF('ชื่อ-คะแนน'!AQ$4="P","0",IF('ชื่อ-คะแนน'!AQ$4="K","0","0")))+IF('ชื่อ-คะแนน'!AR$4="A",'ชื่อ-คะแนน'!AR52,IF('ชื่อ-คะแนน'!AR$4="P","0",IF('ชื่อ-คะแนน'!AR$4="K","0","0")))+IF('ชื่อ-คะแนน'!AS$4="A",'ชื่อ-คะแนน'!AS52,IF('ชื่อ-คะแนน'!AS$4="P","0",IF('ชื่อ-คะแนน'!AS$4="K","0","0"))))</f>
        <v/>
      </c>
      <c r="R54" s="1051" t="str">
        <f>IF('ชื่อ-คะแนน'!C52="","",IF('ชื่อ-คะแนน'!BA$4="K",'ชื่อ-คะแนน'!BA52,IF('ชื่อ-คะแนน'!BA$4="P","0",IF('ชื่อ-คะแนน'!BA$4="A","0","0")))+IF('ชื่อ-คะแนน'!BB$4="K",'ชื่อ-คะแนน'!BB52,IF('ชื่อ-คะแนน'!BB$4="P","0",IF('ชื่อ-คะแนน'!BB$4="A","0","0")))+IF('ชื่อ-คะแนน'!BC$4="K",'ชื่อ-คะแนน'!BC52,IF('ชื่อ-คะแนน'!BC$4="P","0",IF('ชื่อ-คะแนน'!BC$4="A","0","0")))+IF('ชื่อ-คะแนน'!BD$4="K",'ชื่อ-คะแนน'!BD52,IF('ชื่อ-คะแนน'!BD$4="P","0",IF('ชื่อ-คะแนน'!BD$4="A","0","0")))+IF('ชื่อ-คะแนน'!BE$4="K",'ชื่อ-คะแนน'!BE52,IF('ชื่อ-คะแนน'!BE$4="P","0",IF('ชื่อ-คะแนน'!BE$4="A","0","0")))+IF('ชื่อ-คะแนน'!BF$4="K",'ชื่อ-คะแนน'!BF52,IF('ชื่อ-คะแนน'!BF$4="P","0",IF('ชื่อ-คะแนน'!BF$4="A","0","0")))+IF('ชื่อ-คะแนน'!BG$4="K",'ชื่อ-คะแนน'!BG52,IF('ชื่อ-คะแนน'!BG$4="P","0",IF('ชื่อ-คะแนน'!BG$4="A","0","0")))+IF('ชื่อ-คะแนน'!BH$4="K",'ชื่อ-คะแนน'!BH52,IF('ชื่อ-คะแนน'!BH$4="P","0",IF('ชื่อ-คะแนน'!BH$4="A","0","0"))))</f>
        <v/>
      </c>
      <c r="S54" s="1052" t="str">
        <f>IF('ชื่อ-คะแนน'!C52="","",IF('ชื่อ-คะแนน'!BA$4="P",'ชื่อ-คะแนน'!BA52,IF('ชื่อ-คะแนน'!BA$4="K","0",IF('ชื่อ-คะแนน'!BA$4="A","0","0")))+IF('ชื่อ-คะแนน'!BB$4="P",'ชื่อ-คะแนน'!BB52,IF('ชื่อ-คะแนน'!BB$4="K","0",IF('ชื่อ-คะแนน'!BB$4="A","0","0")))+IF('ชื่อ-คะแนน'!BC$4="P",'ชื่อ-คะแนน'!BC52,IF('ชื่อ-คะแนน'!BC$4="K","0",IF('ชื่อ-คะแนน'!BC$4="A","0","0")))+IF('ชื่อ-คะแนน'!BD$4="P",'ชื่อ-คะแนน'!BD52,IF('ชื่อ-คะแนน'!BD$4="K","0",IF('ชื่อ-คะแนน'!BD$4="A","0","0")))+IF('ชื่อ-คะแนน'!BE$4="P",'ชื่อ-คะแนน'!BE52,IF('ชื่อ-คะแนน'!BE$4="K","0",IF('ชื่อ-คะแนน'!BE$4="A","0","0")))+IF('ชื่อ-คะแนน'!BF$4="P",'ชื่อ-คะแนน'!BF52,IF('ชื่อ-คะแนน'!BF$4="K","0",IF('ชื่อ-คะแนน'!BF$4="A","0","0")))+IF('ชื่อ-คะแนน'!BG$4="P",'ชื่อ-คะแนน'!BG52,IF('ชื่อ-คะแนน'!BG$4="K","0",IF('ชื่อ-คะแนน'!BG$4="A","0","0")))+IF('ชื่อ-คะแนน'!BH$4="P",'ชื่อ-คะแนน'!BH52,IF('ชื่อ-คะแนน'!BH$4="K","0",IF('ชื่อ-คะแนน'!BH$4="A","0","0"))))</f>
        <v/>
      </c>
      <c r="T54" s="1070" t="str">
        <f>IF('ชื่อ-คะแนน'!C52="","",IF('ชื่อ-คะแนน'!BA$4="A",'ชื่อ-คะแนน'!BA52,IF('ชื่อ-คะแนน'!BA$4="P","0",IF('ชื่อ-คะแนน'!BA$4="K","0","0")))+IF('ชื่อ-คะแนน'!BB$4="A",'ชื่อ-คะแนน'!BB52,IF('ชื่อ-คะแนน'!BB$4="P","0",IF('ชื่อ-คะแนน'!BB$4="K","0","0")))+IF('ชื่อ-คะแนน'!BC$4="A",'ชื่อ-คะแนน'!BC52,IF('ชื่อ-คะแนน'!BC$4="P","0",IF('ชื่อ-คะแนน'!BC$4="K","0","0")))+IF('ชื่อ-คะแนน'!BD$4="A",'ชื่อ-คะแนน'!BD52,IF('ชื่อ-คะแนน'!BD$4="P","0",IF('ชื่อ-คะแนน'!BD$4="K","0","0")))+IF('ชื่อ-คะแนน'!BE$4="A",'ชื่อ-คะแนน'!BE52,IF('ชื่อ-คะแนน'!BE$4="P","0",IF('ชื่อ-คะแนน'!BE$4="K","0","0")))+IF('ชื่อ-คะแนน'!BF$4="A",'ชื่อ-คะแนน'!BF52,IF('ชื่อ-คะแนน'!BF$4="P","0",IF('ชื่อ-คะแนน'!BF$4="K","0","0")))+IF('ชื่อ-คะแนน'!BG$4="A",'ชื่อ-คะแนน'!BG52,IF('ชื่อ-คะแนน'!BG$4="P","0",IF('ชื่อ-คะแนน'!BG$4="K","0","0")))+IF('ชื่อ-คะแนน'!BH$4="A",'ชื่อ-คะแนน'!BH52,IF('ชื่อ-คะแนน'!BH$4="P","0",IF('ชื่อ-คะแนน'!BH$4="K","0","0"))))</f>
        <v/>
      </c>
      <c r="U54" s="1053" t="str">
        <f>IF('ชื่อ-คะแนน'!C52="","",IF('ชื่อ-คะแนน'!BK$4="K",'ชื่อ-คะแนน'!BK52,IF('ชื่อ-คะแนน'!BK$4="P","0",IF('ชื่อ-คะแนน'!BK$4="A","0","0")))+IF('ชื่อ-คะแนน'!BL$4="K",'ชื่อ-คะแนน'!BL52,IF('ชื่อ-คะแนน'!BL$4="P","0",IF('ชื่อ-คะแนน'!BL$4="A","0","0")))+IF('ชื่อ-คะแนน'!BM$4="K",'ชื่อ-คะแนน'!BM52,IF('ชื่อ-คะแนน'!BM$4="P","0",IF('ชื่อ-คะแนน'!BM$4="A","0","0")))+IF('ชื่อ-คะแนน'!BN$4="K",'ชื่อ-คะแนน'!BN52,IF('ชื่อ-คะแนน'!BN$4="P","0",IF('ชื่อ-คะแนน'!BN$4="A","0","0")))+IF('ชื่อ-คะแนน'!BO$4="K",'ชื่อ-คะแนน'!BO52,IF('ชื่อ-คะแนน'!BO$4="P","0",IF('ชื่อ-คะแนน'!BO$4="A","0","0")))+IF('ชื่อ-คะแนน'!BP$4="K",'ชื่อ-คะแนน'!BP52,IF('ชื่อ-คะแนน'!BP$4="P","0",IF('ชื่อ-คะแนน'!BP$4="A","0","0"))))</f>
        <v/>
      </c>
      <c r="V54" s="1054" t="str">
        <f>IF('ชื่อ-คะแนน'!C52="","",IF('ชื่อ-คะแนน'!BK$4="P",'ชื่อ-คะแนน'!BK52,IF('ชื่อ-คะแนน'!BK$4="K","0",IF('ชื่อ-คะแนน'!BK$4="A","0","0")))+IF('ชื่อ-คะแนน'!BL$4="P",'ชื่อ-คะแนน'!BL52,IF('ชื่อ-คะแนน'!BL$4="K","0",IF('ชื่อ-คะแนน'!BL$4="A","0","0")))+IF('ชื่อ-คะแนน'!BM$4="P",'ชื่อ-คะแนน'!BM52,IF('ชื่อ-คะแนน'!BM$4="K","0",IF('ชื่อ-คะแนน'!BM$4="A","0","0")))+IF('ชื่อ-คะแนน'!BN$4="P",'ชื่อ-คะแนน'!BN52,IF('ชื่อ-คะแนน'!BN$4="K","0",IF('ชื่อ-คะแนน'!BN$4="A","0","0")))+IF('ชื่อ-คะแนน'!BO$4="P",'ชื่อ-คะแนน'!BO52,IF('ชื่อ-คะแนน'!BO$4="K","0",IF('ชื่อ-คะแนน'!BO$4="A","0","0")))+IF('ชื่อ-คะแนน'!BP$4="P",'ชื่อ-คะแนน'!BP52,IF('ชื่อ-คะแนน'!BP$4="K","0",IF('ชื่อ-คะแนน'!BP$4="A","0","0"))))</f>
        <v/>
      </c>
      <c r="W54" s="1055" t="str">
        <f>IF('ชื่อ-คะแนน'!C52="","",IF('ชื่อ-คะแนน'!BK$4="A",'ชื่อ-คะแนน'!BK52,IF('ชื่อ-คะแนน'!BK$4="P","0",IF('ชื่อ-คะแนน'!BK$4="K","0","0")))+IF('ชื่อ-คะแนน'!BL$4="A",'ชื่อ-คะแนน'!BL52,IF('ชื่อ-คะแนน'!BL$4="P","0",IF('ชื่อ-คะแนน'!BL$4="K","0","0")))+IF('ชื่อ-คะแนน'!BM$4="A",'ชื่อ-คะแนน'!BM52,IF('ชื่อ-คะแนน'!BM$4="P","0",IF('ชื่อ-คะแนน'!BM$4="K","0","0")))+IF('ชื่อ-คะแนน'!BN$4="A",'ชื่อ-คะแนน'!BN52,IF('ชื่อ-คะแนน'!BN$4="P","0",IF('ชื่อ-คะแนน'!BN$4="K","0","0")))+IF('ชื่อ-คะแนน'!BO$4="A",'ชื่อ-คะแนน'!BO52,IF('ชื่อ-คะแนน'!BO$4="P","0",IF('ชื่อ-คะแนน'!BO$4="K","0","0")))+IF('ชื่อ-คะแนน'!BP$4="A",'ชื่อ-คะแนน'!BP52,IF('ชื่อ-คะแนน'!BP$4="P","0",IF('ชื่อ-คะแนน'!BP$4="K","0","0"))))</f>
        <v/>
      </c>
      <c r="X54" s="1051" t="str">
        <f>IF('ชื่อ-คะแนน'!C52="","",IF('ชื่อ-คะแนน'!BU$4="K",'ชื่อ-คะแนน'!BU52,IF('ชื่อ-คะแนน'!BU$4="P","0",IF('ชื่อ-คะแนน'!BU$4="A","0","0")))+IF('ชื่อ-คะแนน'!BV$4="K",'ชื่อ-คะแนน'!BV52,IF('ชื่อ-คะแนน'!BV$4="P","0",IF('ชื่อ-คะแนน'!BV$4="A","0","0")))+IF('ชื่อ-คะแนน'!BW$4="K",'ชื่อ-คะแนน'!BW52,IF('ชื่อ-คะแนน'!BW$4="P","0",IF('ชื่อ-คะแนน'!BW$4="A","0","0")))+IF('ชื่อ-คะแนน'!BX$4="K",'ชื่อ-คะแนน'!BX52,IF('ชื่อ-คะแนน'!BX$4="P","0",IF('ชื่อ-คะแนน'!BX$4="A","0","0")))+IF('ชื่อ-คะแนน'!BY$4="K",'ชื่อ-คะแนน'!BY52,IF('ชื่อ-คะแนน'!BY$4="P","0",IF('ชื่อ-คะแนน'!BY$4="A","0","0")))+IF('ชื่อ-คะแนน'!BZ$4="K",'ชื่อ-คะแนน'!BZ52,IF('ชื่อ-คะแนน'!BZ$4="P","0",IF('ชื่อ-คะแนน'!BZ$4="A","0","0")))+IF('ชื่อ-คะแนน'!CA$4="K",'ชื่อ-คะแนน'!CA52,IF('ชื่อ-คะแนน'!CA$4="P","0",IF('ชื่อ-คะแนน'!CA$4="A","0","0")))+IF('ชื่อ-คะแนน'!CB$4="K",'ชื่อ-คะแนน'!CB52,IF('ชื่อ-คะแนน'!CB$4="P","0",IF('ชื่อ-คะแนน'!CB$4="A","0","0"))))</f>
        <v/>
      </c>
      <c r="Y54" s="1052" t="str">
        <f>IF('ชื่อ-คะแนน'!C52="","",IF('ชื่อ-คะแนน'!BU$4="P",'ชื่อ-คะแนน'!BU52,IF('ชื่อ-คะแนน'!BU$4="K","0",IF('ชื่อ-คะแนน'!BU$4="A","0","0")))+IF('ชื่อ-คะแนน'!BV$4="P",'ชื่อ-คะแนน'!BV52,IF('ชื่อ-คะแนน'!BV$4="K","0",IF('ชื่อ-คะแนน'!BV$4="A","0","0")))+IF('ชื่อ-คะแนน'!BW$4="P",'ชื่อ-คะแนน'!BW52,IF('ชื่อ-คะแนน'!BW$4="K","0",IF('ชื่อ-คะแนน'!BW$4="A","0","0")))+IF('ชื่อ-คะแนน'!BX$4="P",'ชื่อ-คะแนน'!BX52,IF('ชื่อ-คะแนน'!BX$4="K","0",IF('ชื่อ-คะแนน'!BX$4="A","0","0")))+IF('ชื่อ-คะแนน'!BY$4="P",'ชื่อ-คะแนน'!BY52,IF('ชื่อ-คะแนน'!BY$4="K","0",IF('ชื่อ-คะแนน'!BY$4="A","0","0")))+IF('ชื่อ-คะแนน'!BZ$4="P",'ชื่อ-คะแนน'!BZ52,IF('ชื่อ-คะแนน'!BZ$4="K","0",IF('ชื่อ-คะแนน'!BZ$4="A","0","0")))+IF('ชื่อ-คะแนน'!CA$4="P",'ชื่อ-คะแนน'!CA52,IF('ชื่อ-คะแนน'!CA$4="K","0",IF('ชื่อ-คะแนน'!CA$4="A","0","0")))+IF('ชื่อ-คะแนน'!CB$4="P",'ชื่อ-คะแนน'!CB52,IF('ชื่อ-คะแนน'!CB$4="K","0",IF('ชื่อ-คะแนน'!CB$4="A","0","0"))))</f>
        <v/>
      </c>
      <c r="Z54" s="1070" t="str">
        <f>IF('ชื่อ-คะแนน'!C52="","",IF('ชื่อ-คะแนน'!BU$4="A",'ชื่อ-คะแนน'!BU52,IF('ชื่อ-คะแนน'!BU$4="P","0",IF('ชื่อ-คะแนน'!BU$4="K","0","0")))+IF('ชื่อ-คะแนน'!BV$4="A",'ชื่อ-คะแนน'!BV52,IF('ชื่อ-คะแนน'!BV$4="P","0",IF('ชื่อ-คะแนน'!BV$4="K","0","0")))+IF('ชื่อ-คะแนน'!BW$4="A",'ชื่อ-คะแนน'!BW52,IF('ชื่อ-คะแนน'!BW$4="P","0",IF('ชื่อ-คะแนน'!BW$4="K","0","0")))+IF('ชื่อ-คะแนน'!BX$4="A",'ชื่อ-คะแนน'!BX52,IF('ชื่อ-คะแนน'!BX$4="P","0",IF('ชื่อ-คะแนน'!BX$4="K","0","0")))+IF('ชื่อ-คะแนน'!BY$4="A",'ชื่อ-คะแนน'!BY52,IF('ชื่อ-คะแนน'!BY$4="P","0",IF('ชื่อ-คะแนน'!BY$4="K","0","0")))+IF('ชื่อ-คะแนน'!BZ$4="A",'ชื่อ-คะแนน'!BZ52,IF('ชื่อ-คะแนน'!BZ$4="P","0",IF('ชื่อ-คะแนน'!BZ$4="K","0","0")))+IF('ชื่อ-คะแนน'!CA$4="A",'ชื่อ-คะแนน'!CA52,IF('ชื่อ-คะแนน'!CA$4="P","0",IF('ชื่อ-คะแนน'!CA$4="K","0","0")))+IF('ชื่อ-คะแนน'!CB$4="A",'ชื่อ-คะแนน'!CB52,IF('ชื่อ-คะแนน'!CB$4="P","0",IF('ชื่อ-คะแนน'!CB$4="K","0","0"))))</f>
        <v/>
      </c>
      <c r="AA54" s="1053">
        <f>IF('ชื่อ-คะแนน'!CF$4="K",'ชื่อ-คะแนน'!CF52,IF('ชื่อ-คะแนน'!CF$4="P","0",IF('ชื่อ-คะแนน'!CF$4="A","0","0")))+IF('ชื่อ-คะแนน'!CG$4="K",'ชื่อ-คะแนน'!CG52,IF('ชื่อ-คะแนน'!CG$4="P","0",IF('ชื่อ-คะแนน'!CG$4="A","0","0")))+IF('ชื่อ-คะแนน'!CH$4="K",'ชื่อ-คะแนน'!CH52,IF('ชื่อ-คะแนน'!CH$4="P","0",IF('ชื่อ-คะแนน'!CH$4="A","0","0")))</f>
        <v>0</v>
      </c>
      <c r="AB54" s="1054">
        <f>IF('ชื่อ-คะแนน'!CF$4="P",'ชื่อ-คะแนน'!CF52,IF('ชื่อ-คะแนน'!CF$4="K","0",IF('ชื่อ-คะแนน'!CF$4="A","0","0")))+IF('ชื่อ-คะแนน'!CG$4="P",'ชื่อ-คะแนน'!CG52,IF('ชื่อ-คะแนน'!CG$4="K","0",IF('ชื่อ-คะแนน'!CG$4="A","0","0")))+IF('ชื่อ-คะแนน'!CH$4="P",'ชื่อ-คะแนน'!CH52,IF('ชื่อ-คะแนน'!CH$4="K","0",IF('ชื่อ-คะแนน'!CH$4="A","0","0")))</f>
        <v>0</v>
      </c>
      <c r="AC54" s="1055">
        <f>IF('ชื่อ-คะแนน'!CF$4="A",'ชื่อ-คะแนน'!CF52,IF('ชื่อ-คะแนน'!CF$4="P","0",IF('ชื่อ-คะแนน'!CF$4="K","0","0")))+IF('ชื่อ-คะแนน'!CG$4="A",'ชื่อ-คะแนน'!CG52,IF('ชื่อ-คะแนน'!CG$4="P","0",IF('ชื่อ-คะแนน'!CG$4="K","0","0")))+IF('ชื่อ-คะแนน'!CH$4="A",'ชื่อ-คะแนน'!CH52,IF('ชื่อ-คะแนน'!CH$4="P","0",IF('ชื่อ-คะแนน'!CH$4="K","0","0")))</f>
        <v>0</v>
      </c>
      <c r="AD54" s="1071" t="str">
        <f>IF('ชื่อ-คะแนน'!C52="","",IF(E54="พัก","--",IF(E54="ออก","--",IF(E54="ย้าย","--",(F54+I54+L54+O54+R54+U54+X54+AA54)/2))))</f>
        <v/>
      </c>
      <c r="AE54" s="1056" t="str">
        <f>IF('ชื่อ-คะแนน'!C52="","",IF(E54="พัก","--",IF(E54="ออก","--",IF(E54="ย้าย","--",(G54+J54+M54+P54+S54+V54+Y54+AB54)/2))))</f>
        <v/>
      </c>
      <c r="AF54" s="1057" t="str">
        <f>IF('ชื่อ-คะแนน'!C52="","",IF(E54="พัก","--",IF(E54="ออก","--",IF(E54="ย้าย","--",(H54+K54+N54+Q54+T54+W54+Z54+AC54)/2))))</f>
        <v/>
      </c>
      <c r="AG54" s="305"/>
    </row>
    <row r="55" spans="1:33" s="5" customFormat="1" ht="18" customHeight="1" x14ac:dyDescent="0.5">
      <c r="A55" s="281"/>
      <c r="B55" s="246" t="str">
        <f>'ชื่อ-คะแนน'!A53</f>
        <v/>
      </c>
      <c r="C55" s="429">
        <f>'ชื่อ-คะแนน'!B53</f>
        <v>0</v>
      </c>
      <c r="D55" s="336" t="str">
        <f>'ชื่อ-คะแนน'!DB53</f>
        <v/>
      </c>
      <c r="E55" s="430" t="str">
        <f>'ชื่อ-คะแนน'!D53</f>
        <v/>
      </c>
      <c r="F55" s="431" t="str">
        <f>IF('ชื่อ-คะแนน'!C53="","",IF('ชื่อ-คะแนน'!H$4="K",'ชื่อ-คะแนน'!H53,IF('ชื่อ-คะแนน'!H$4="P","0",IF('ชื่อ-คะแนน'!H$4="A","0","0")))+IF('ชื่อ-คะแนน'!I$4="K",'ชื่อ-คะแนน'!I53,IF('ชื่อ-คะแนน'!I$4="P","0",IF('ชื่อ-คะแนน'!I$4="A","0","0")))+IF('ชื่อ-คะแนน'!J$4="K",'ชื่อ-คะแนน'!J53,IF('ชื่อ-คะแนน'!J$4="P","0",IF('ชื่อ-คะแนน'!J$4="A","0","0")))+IF('ชื่อ-คะแนน'!K$4="K",'ชื่อ-คะแนน'!K53,IF('ชื่อ-คะแนน'!K$4="P","0",IF('ชื่อ-คะแนน'!K$4="A","0","0")))+IF('ชื่อ-คะแนน'!L$4="K",'ชื่อ-คะแนน'!L53,IF('ชื่อ-คะแนน'!L$4="P","0",IF('ชื่อ-คะแนน'!L$4="A","0","0")))+IF('ชื่อ-คะแนน'!M$4="K",'ชื่อ-คะแนน'!M53,IF('ชื่อ-คะแนน'!M$4="P","0",IF('ชื่อ-คะแนน'!M$4="A","0","0")))+IF('ชื่อ-คะแนน'!N$4="K",'ชื่อ-คะแนน'!N53,IF('ชื่อ-คะแนน'!N$4="P","0",IF('ชื่อ-คะแนน'!N$4="A","0","0")))+IF('ชื่อ-คะแนน'!O$4="K",'ชื่อ-คะแนน'!O53,IF('ชื่อ-คะแนน'!O$4="P","0",IF('ชื่อ-คะแนน'!O$4="A","0","0")))+IF('ชื่อ-คะแนน'!P$4="K",'ชื่อ-คะแนน'!P53,IF('ชื่อ-คะแนน'!P$4="P","0",IF('ชื่อ-คะแนน'!P$4="A","0","0"))))</f>
        <v/>
      </c>
      <c r="G55" s="432" t="str">
        <f>IF('ชื่อ-คะแนน'!C53="","",IF('ชื่อ-คะแนน'!H$4="P",'ชื่อ-คะแนน'!H53,IF('ชื่อ-คะแนน'!H$4="K","0",IF('ชื่อ-คะแนน'!H$4="A","0","0")))+IF('ชื่อ-คะแนน'!I$4="P",'ชื่อ-คะแนน'!I53,IF('ชื่อ-คะแนน'!I$4="K","0",IF('ชื่อ-คะแนน'!I$4="A","0","0")))+IF('ชื่อ-คะแนน'!J$4="P",'ชื่อ-คะแนน'!J53,IF('ชื่อ-คะแนน'!J$4="K","0",IF('ชื่อ-คะแนน'!J$4="A","0","0")))+IF('ชื่อ-คะแนน'!K$4="P",'ชื่อ-คะแนน'!K53,IF('ชื่อ-คะแนน'!K$4="K","0",IF('ชื่อ-คะแนน'!K$4="A","0","0")))+IF('ชื่อ-คะแนน'!L$4="P",'ชื่อ-คะแนน'!L53,IF('ชื่อ-คะแนน'!L$4="K","0",IF('ชื่อ-คะแนน'!L$4="A","0","0")))+IF('ชื่อ-คะแนน'!M$4="P",'ชื่อ-คะแนน'!M53,IF('ชื่อ-คะแนน'!M$4="K","0",IF('ชื่อ-คะแนน'!M$4="A","0","0")))+IF('ชื่อ-คะแนน'!N$4="P",'ชื่อ-คะแนน'!N53,IF('ชื่อ-คะแนน'!N$4="K","0",IF('ชื่อ-คะแนน'!N$4="A","0","0")))+IF('ชื่อ-คะแนน'!O$4="P",'ชื่อ-คะแนน'!O53,IF('ชื่อ-คะแนน'!O$4="K","0",IF('ชื่อ-คะแนน'!O$4="A","0","0")))+IF('ชื่อ-คะแนน'!P$4="P",'ชื่อ-คะแนน'!P53,IF('ชื่อ-คะแนน'!P$4="K","0",IF('ชื่อ-คะแนน'!P$4="A","0","0"))))</f>
        <v/>
      </c>
      <c r="H55" s="433" t="str">
        <f>IF('ชื่อ-คะแนน'!C53="","",IF('ชื่อ-คะแนน'!H$4="A",'ชื่อ-คะแนน'!H53,IF('ชื่อ-คะแนน'!H$4="P","0",IF('ชื่อ-คะแนน'!H$4="K","0","0")))+IF('ชื่อ-คะแนน'!I$4="A",'ชื่อ-คะแนน'!I53,IF('ชื่อ-คะแนน'!I$4="P","0",IF('ชื่อ-คะแนน'!I$4="K","0","0")))+IF('ชื่อ-คะแนน'!J$4="A",'ชื่อ-คะแนน'!J53,IF('ชื่อ-คะแนน'!J$4="P","0",IF('ชื่อ-คะแนน'!J$4="K","0","0")))+IF('ชื่อ-คะแนน'!K$4="A",'ชื่อ-คะแนน'!K53,IF('ชื่อ-คะแนน'!K$4="P","0",IF('ชื่อ-คะแนน'!K$4="K","0","0")))+IF('ชื่อ-คะแนน'!L$4="A",'ชื่อ-คะแนน'!L53,IF('ชื่อ-คะแนน'!L$4="P","0",IF('ชื่อ-คะแนน'!L$4="K","0","0")))+IF('ชื่อ-คะแนน'!M$4="A",'ชื่อ-คะแนน'!M53,IF('ชื่อ-คะแนน'!M$4="P","0",IF('ชื่อ-คะแนน'!M$4="K","0","0")))+IF('ชื่อ-คะแนน'!N$4="A",'ชื่อ-คะแนน'!N53,IF('ชื่อ-คะแนน'!N$4="P","0",IF('ชื่อ-คะแนน'!N$4="K","0","0")))+IF('ชื่อ-คะแนน'!O$4="A",'ชื่อ-คะแนน'!O53,IF('ชื่อ-คะแนน'!O$4="P","0",IF('ชื่อ-คะแนน'!O$4="K","0","0")))+IF('ชื่อ-คะแนน'!P$4="A",'ชื่อ-คะแนน'!P53,IF('ชื่อ-คะแนน'!P$4="P","0",IF('ชื่อ-คะแนน'!P$4="K","0","0"))))</f>
        <v/>
      </c>
      <c r="I55" s="434" t="str">
        <f>IF('ชื่อ-คะแนน'!C53="","",IF('ชื่อ-คะแนน'!S$4="K",'ชื่อ-คะแนน'!S53,IF('ชื่อ-คะแนน'!S$4="P","0",IF('ชื่อ-คะแนน'!S$4="A","0","0")))+IF('ชื่อ-คะแนน'!T$4="K",'ชื่อ-คะแนน'!T53,IF('ชื่อ-คะแนน'!T$4="P","0",IF('ชื่อ-คะแนน'!T$4="A","0","0")))+IF('ชื่อ-คะแนน'!U$4="K",'ชื่อ-คะแนน'!U53,IF('ชื่อ-คะแนน'!U$4="P","0",IF('ชื่อ-คะแนน'!U$4="A","0","0")))+IF('ชื่อ-คะแนน'!V$4="K",'ชื่อ-คะแนน'!V53,IF('ชื่อ-คะแนน'!V$4="P","0",IF('ชื่อ-คะแนน'!V$4="A","0","0")))+IF('ชื่อ-คะแนน'!W$4="K",'ชื่อ-คะแนน'!W53,IF('ชื่อ-คะแนน'!W$4="P","0",IF('ชื่อ-คะแนน'!W$4="A","0","0")))+IF('ชื่อ-คะแนน'!X$4="K",'ชื่อ-คะแนน'!X53,IF('ชื่อ-คะแนน'!X$4="P","0",IF('ชื่อ-คะแนน'!X$4="A","0","0"))))</f>
        <v/>
      </c>
      <c r="J55" s="435" t="str">
        <f>IF('ชื่อ-คะแนน'!C53="","",IF('ชื่อ-คะแนน'!S$4="P",'ชื่อ-คะแนน'!S53,IF('ชื่อ-คะแนน'!S$4="K","0",IF('ชื่อ-คะแนน'!S$4="A","0","0")))+IF('ชื่อ-คะแนน'!T$4="P",'ชื่อ-คะแนน'!T53,IF('ชื่อ-คะแนน'!T$4="K","0",IF('ชื่อ-คะแนน'!T$4="A","0","0")))+IF('ชื่อ-คะแนน'!U$4="P",'ชื่อ-คะแนน'!U53,IF('ชื่อ-คะแนน'!U$4="K","0",IF('ชื่อ-คะแนน'!U$4="A","0","0")))+IF('ชื่อ-คะแนน'!V$4="P",'ชื่อ-คะแนน'!V53,IF('ชื่อ-คะแนน'!V$4="K","0",IF('ชื่อ-คะแนน'!V$4="A","0","0")))+IF('ชื่อ-คะแนน'!W$4="P",'ชื่อ-คะแนน'!W53,IF('ชื่อ-คะแนน'!W$4="K","0",IF('ชื่อ-คะแนน'!W$4="A","0","0")))+IF('ชื่อ-คะแนน'!X$4="P",'ชื่อ-คะแนน'!X53,IF('ชื่อ-คะแนน'!X$4="K","0",IF('ชื่อ-คะแนน'!X$4="A","0","0"))))</f>
        <v/>
      </c>
      <c r="K55" s="436" t="str">
        <f>IF('ชื่อ-คะแนน'!C53="","",IF('ชื่อ-คะแนน'!S$4="A",'ชื่อ-คะแนน'!S53,IF('ชื่อ-คะแนน'!S$4="P","0",IF('ชื่อ-คะแนน'!S$4="K","0","0")))+IF('ชื่อ-คะแนน'!T$4="A",'ชื่อ-คะแนน'!T53,IF('ชื่อ-คะแนน'!T$4="P","0",IF('ชื่อ-คะแนน'!T$4="K","0","0")))+IF('ชื่อ-คะแนน'!U$4="A",'ชื่อ-คะแนน'!U53,IF('ชื่อ-คะแนน'!U$4="P","0",IF('ชื่อ-คะแนน'!U$4="K","0","0")))+IF('ชื่อ-คะแนน'!V$4="A",'ชื่อ-คะแนน'!V53,IF('ชื่อ-คะแนน'!V$4="P","0",IF('ชื่อ-คะแนน'!V$4="K","0","0")))+IF('ชื่อ-คะแนน'!W$4="A",'ชื่อ-คะแนน'!W53,IF('ชื่อ-คะแนน'!W$4="P","0",IF('ชื่อ-คะแนน'!W$4="K","0","0")))+IF('ชื่อ-คะแนน'!X$4="A",'ชื่อ-คะแนน'!X53,IF('ชื่อ-คะแนน'!X$4="P","0",IF('ชื่อ-คะแนน'!X$4="K","0","0"))))</f>
        <v/>
      </c>
      <c r="L55" s="431" t="str">
        <f>IF('ชื่อ-คะแนน'!C53="","",IF('ชื่อ-คะแนน'!AC$4="K",'ชื่อ-คะแนน'!AC53,IF('ชื่อ-คะแนน'!AC$4="P","0",IF('ชื่อ-คะแนน'!AC$4="A","0","0")))+IF('ชื่อ-คะแนน'!AD$4="K",'ชื่อ-คะแนน'!AD53,IF('ชื่อ-คะแนน'!AD$4="P","0",IF('ชื่อ-คะแนน'!AD$4="A","0","0")))+IF('ชื่อ-คะแนน'!AE$4="K",'ชื่อ-คะแนน'!AE53,IF('ชื่อ-คะแนน'!AE$4="P","0",IF('ชื่อ-คะแนน'!AE$4="A","0","0")))+IF('ชื่อ-คะแนน'!AF$4="K",'ชื่อ-คะแนน'!AF53,IF('ชื่อ-คะแนน'!AF$4="P","0",IF('ชื่อ-คะแนน'!AF$4="A","0","0")))+IF('ชื่อ-คะแนน'!AG$4="K",'ชื่อ-คะแนน'!AG53,IF('ชื่อ-คะแนน'!AG$4="P","0",IF('ชื่อ-คะแนน'!AG$4="A","0","0")))+IF('ชื่อ-คะแนน'!AH$4="K",'ชื่อ-คะแนน'!AH53,IF('ชื่อ-คะแนน'!AH$4="P","0",IF('ชื่อ-คะแนน'!AH$4="A","0","0")))+IF('ชื่อ-คะแนน'!AI$4="K",'ชื่อ-คะแนน'!AI53,IF('ชื่อ-คะแนน'!AI$4="P","0",IF('ชื่อ-คะแนน'!AI$4="A","0","0")))+IF('ชื่อ-คะแนน'!AJ$4="K",'ชื่อ-คะแนน'!AJ53,IF('ชื่อ-คะแนน'!AJ$4="P","0",IF('ชื่อ-คะแนน'!AJ$4="A","0","0")))+IF('ชื่อ-คะแนน'!AK$4="K",'ชื่อ-คะแนน'!AK53,IF('ชื่อ-คะแนน'!AK$4="P","0",IF('ชื่อ-คะแนน'!AK$4="A","0","0"))))</f>
        <v/>
      </c>
      <c r="M55" s="432" t="str">
        <f>IF('ชื่อ-คะแนน'!C53="","",IF('ชื่อ-คะแนน'!AC$4="P",'ชื่อ-คะแนน'!AC53,IF('ชื่อ-คะแนน'!AC$4="K","0",IF('ชื่อ-คะแนน'!AC$4="A","0","0")))+IF('ชื่อ-คะแนน'!AD$4="P",'ชื่อ-คะแนน'!AD53,IF('ชื่อ-คะแนน'!AD$4="K","0",IF('ชื่อ-คะแนน'!AD$4="A","0","0")))+IF('ชื่อ-คะแนน'!AE$4="P",'ชื่อ-คะแนน'!AE53,IF('ชื่อ-คะแนน'!AE$4="K","0",IF('ชื่อ-คะแนน'!AE$4="A","0","0")))+IF('ชื่อ-คะแนน'!AF$4="P",'ชื่อ-คะแนน'!AF53,IF('ชื่อ-คะแนน'!AF$4="K","0",IF('ชื่อ-คะแนน'!AF$4="A","0","0")))+IF('ชื่อ-คะแนน'!AG$4="P",'ชื่อ-คะแนน'!AG53,IF('ชื่อ-คะแนน'!AG$4="K","0",IF('ชื่อ-คะแนน'!AG$4="A","0","0")))+IF('ชื่อ-คะแนน'!AH$4="P",'ชื่อ-คะแนน'!AH53,IF('ชื่อ-คะแนน'!AH$4="K","0",IF('ชื่อ-คะแนน'!AH$4="A","0","0")))+IF('ชื่อ-คะแนน'!AI$4="P",'ชื่อ-คะแนน'!AI53,IF('ชื่อ-คะแนน'!AI$4="K","0",IF('ชื่อ-คะแนน'!AI$4="A","0","0")))+IF('ชื่อ-คะแนน'!AJ$4="P",'ชื่อ-คะแนน'!AJ53,IF('ชื่อ-คะแนน'!AJ$4="K","0",IF('ชื่อ-คะแนน'!AJ$4="A","0","0")))+IF('ชื่อ-คะแนน'!AK$4="P",'ชื่อ-คะแนน'!AK53,IF('ชื่อ-คะแนน'!AK$4="K","0",IF('ชื่อ-คะแนน'!AK$4="A","0","0"))))</f>
        <v/>
      </c>
      <c r="N55" s="433" t="str">
        <f>IF('ชื่อ-คะแนน'!C53="","",IF('ชื่อ-คะแนน'!AC$4="A",'ชื่อ-คะแนน'!AC53,IF('ชื่อ-คะแนน'!AC$4="P","0",IF('ชื่อ-คะแนน'!AC$4="K","0","0")))+IF('ชื่อ-คะแนน'!AD$4="A",'ชื่อ-คะแนน'!AD53,IF('ชื่อ-คะแนน'!AD$4="P","0",IF('ชื่อ-คะแนน'!AD$4="K","0","0")))+IF('ชื่อ-คะแนน'!AE$4="A",'ชื่อ-คะแนน'!AE53,IF('ชื่อ-คะแนน'!AE$4="P","0",IF('ชื่อ-คะแนน'!AE$4="K","0","0")))+IF('ชื่อ-คะแนน'!AF$4="A",'ชื่อ-คะแนน'!AF53,IF('ชื่อ-คะแนน'!AF$4="P","0",IF('ชื่อ-คะแนน'!AF$4="K","0","0")))+IF('ชื่อ-คะแนน'!AG$4="A",'ชื่อ-คะแนน'!AG53,IF('ชื่อ-คะแนน'!AG$4="P","0",IF('ชื่อ-คะแนน'!AG$4="K","0","0")))+IF('ชื่อ-คะแนน'!AH$4="A",'ชื่อ-คะแนน'!AH53,IF('ชื่อ-คะแนน'!AH$4="P","0",IF('ชื่อ-คะแนน'!AH$4="K","0","0")))+IF('ชื่อ-คะแนน'!AI$4="A",'ชื่อ-คะแนน'!AI53,IF('ชื่อ-คะแนน'!AI$4="P","0",IF('ชื่อ-คะแนน'!AI$4="K","0","0")))+IF('ชื่อ-คะแนน'!AJ$4="A",'ชื่อ-คะแนน'!AJ53,IF('ชื่อ-คะแนน'!AJ$4="P","0",IF('ชื่อ-คะแนน'!AJ$4="K","0","0")))+IF('ชื่อ-คะแนน'!AK$4="A",'ชื่อ-คะแนน'!AK53,IF('ชื่อ-คะแนน'!AK$4="P","0",IF('ชื่อ-คะแนน'!AK$4="K","0","0"))))</f>
        <v/>
      </c>
      <c r="O55" s="434" t="str">
        <f>IF('ชื่อ-คะแนน'!C53="","",IF('ชื่อ-คะแนน'!AN$4="K",'ชื่อ-คะแนน'!AN53,IF('ชื่อ-คะแนน'!AN$4="P","0",IF('ชื่อ-คะแนน'!AN$4="A","0","0")))+IF('ชื่อ-คะแนน'!AO$4="K",'ชื่อ-คะแนน'!AO53,IF('ชื่อ-คะแนน'!AO$4="P","0",IF('ชื่อ-คะแนน'!AO$4="A","0","0")))+IF('ชื่อ-คะแนน'!AP$4="K",'ชื่อ-คะแนน'!AP53,IF('ชื่อ-คะแนน'!AP$4="P","0",IF('ชื่อ-คะแนน'!AP$4="A","0","0")))+IF('ชื่อ-คะแนน'!AQ$4="K",'ชื่อ-คะแนน'!AQ53,IF('ชื่อ-คะแนน'!AQ$4="P","0",IF('ชื่อ-คะแนน'!AQ$4="A","0","0")))+IF('ชื่อ-คะแนน'!AR$4="K",'ชื่อ-คะแนน'!AR53,IF('ชื่อ-คะแนน'!AR$4="P","0",IF('ชื่อ-คะแนน'!AR$4="A","0","0")))+IF('ชื่อ-คะแนน'!AS$4="K",'ชื่อ-คะแนน'!AS53,IF('ชื่อ-คะแนน'!AS$4="P","0",IF('ชื่อ-คะแนน'!AS$4="A","0","0"))))</f>
        <v/>
      </c>
      <c r="P55" s="435" t="str">
        <f>IF('ชื่อ-คะแนน'!C53="","",IF('ชื่อ-คะแนน'!AN$4="P",'ชื่อ-คะแนน'!AN53,IF('ชื่อ-คะแนน'!AN$4="K","0",IF('ชื่อ-คะแนน'!AN$4="A","0","0")))+IF('ชื่อ-คะแนน'!AO$4="P",'ชื่อ-คะแนน'!AO53,IF('ชื่อ-คะแนน'!AO$4="K","0",IF('ชื่อ-คะแนน'!AO$4="A","0","0")))+IF('ชื่อ-คะแนน'!AP$4="P",'ชื่อ-คะแนน'!AP53,IF('ชื่อ-คะแนน'!AP$4="K","0",IF('ชื่อ-คะแนน'!AP$4="A","0","0")))+IF('ชื่อ-คะแนน'!AQ$4="P",'ชื่อ-คะแนน'!AQ53,IF('ชื่อ-คะแนน'!AQ$4="K","0",IF('ชื่อ-คะแนน'!AQ$4="A","0","0")))+IF('ชื่อ-คะแนน'!AR$4="P",'ชื่อ-คะแนน'!AR53,IF('ชื่อ-คะแนน'!AR$4="K","0",IF('ชื่อ-คะแนน'!AR$4="A","0","0")))+IF('ชื่อ-คะแนน'!AS$4="P",'ชื่อ-คะแนน'!AS53,IF('ชื่อ-คะแนน'!AS$4="K","0",IF('ชื่อ-คะแนน'!AS$4="A","0","0"))))</f>
        <v/>
      </c>
      <c r="Q55" s="436" t="str">
        <f>IF('ชื่อ-คะแนน'!C53="","",IF('ชื่อ-คะแนน'!AN$4="A",'ชื่อ-คะแนน'!AN53,IF('ชื่อ-คะแนน'!AN$4="P","0",IF('ชื่อ-คะแนน'!AN$4="K","0","0")))+IF('ชื่อ-คะแนน'!AO$4="A",'ชื่อ-คะแนน'!AO53,IF('ชื่อ-คะแนน'!AO$4="P","0",IF('ชื่อ-คะแนน'!AO$4="K","0","0")))+IF('ชื่อ-คะแนน'!AP$4="A",'ชื่อ-คะแนน'!AP53,IF('ชื่อ-คะแนน'!AP$4="P","0",IF('ชื่อ-คะแนน'!AP$4="K","0","0")))+IF('ชื่อ-คะแนน'!AQ$4="A",'ชื่อ-คะแนน'!AQ53,IF('ชื่อ-คะแนน'!AQ$4="P","0",IF('ชื่อ-คะแนน'!AQ$4="K","0","0")))+IF('ชื่อ-คะแนน'!AR$4="A",'ชื่อ-คะแนน'!AR53,IF('ชื่อ-คะแนน'!AR$4="P","0",IF('ชื่อ-คะแนน'!AR$4="K","0","0")))+IF('ชื่อ-คะแนน'!AS$4="A",'ชื่อ-คะแนน'!AS53,IF('ชื่อ-คะแนน'!AS$4="P","0",IF('ชื่อ-คะแนน'!AS$4="K","0","0"))))</f>
        <v/>
      </c>
      <c r="R55" s="1051" t="str">
        <f>IF('ชื่อ-คะแนน'!C53="","",IF('ชื่อ-คะแนน'!BA$4="K",'ชื่อ-คะแนน'!BA53,IF('ชื่อ-คะแนน'!BA$4="P","0",IF('ชื่อ-คะแนน'!BA$4="A","0","0")))+IF('ชื่อ-คะแนน'!BB$4="K",'ชื่อ-คะแนน'!BB53,IF('ชื่อ-คะแนน'!BB$4="P","0",IF('ชื่อ-คะแนน'!BB$4="A","0","0")))+IF('ชื่อ-คะแนน'!BC$4="K",'ชื่อ-คะแนน'!BC53,IF('ชื่อ-คะแนน'!BC$4="P","0",IF('ชื่อ-คะแนน'!BC$4="A","0","0")))+IF('ชื่อ-คะแนน'!BD$4="K",'ชื่อ-คะแนน'!BD53,IF('ชื่อ-คะแนน'!BD$4="P","0",IF('ชื่อ-คะแนน'!BD$4="A","0","0")))+IF('ชื่อ-คะแนน'!BE$4="K",'ชื่อ-คะแนน'!BE53,IF('ชื่อ-คะแนน'!BE$4="P","0",IF('ชื่อ-คะแนน'!BE$4="A","0","0")))+IF('ชื่อ-คะแนน'!BF$4="K",'ชื่อ-คะแนน'!BF53,IF('ชื่อ-คะแนน'!BF$4="P","0",IF('ชื่อ-คะแนน'!BF$4="A","0","0")))+IF('ชื่อ-คะแนน'!BG$4="K",'ชื่อ-คะแนน'!BG53,IF('ชื่อ-คะแนน'!BG$4="P","0",IF('ชื่อ-คะแนน'!BG$4="A","0","0")))+IF('ชื่อ-คะแนน'!BH$4="K",'ชื่อ-คะแนน'!BH53,IF('ชื่อ-คะแนน'!BH$4="P","0",IF('ชื่อ-คะแนน'!BH$4="A","0","0"))))</f>
        <v/>
      </c>
      <c r="S55" s="1052" t="str">
        <f>IF('ชื่อ-คะแนน'!C53="","",IF('ชื่อ-คะแนน'!BA$4="P",'ชื่อ-คะแนน'!BA53,IF('ชื่อ-คะแนน'!BA$4="K","0",IF('ชื่อ-คะแนน'!BA$4="A","0","0")))+IF('ชื่อ-คะแนน'!BB$4="P",'ชื่อ-คะแนน'!BB53,IF('ชื่อ-คะแนน'!BB$4="K","0",IF('ชื่อ-คะแนน'!BB$4="A","0","0")))+IF('ชื่อ-คะแนน'!BC$4="P",'ชื่อ-คะแนน'!BC53,IF('ชื่อ-คะแนน'!BC$4="K","0",IF('ชื่อ-คะแนน'!BC$4="A","0","0")))+IF('ชื่อ-คะแนน'!BD$4="P",'ชื่อ-คะแนน'!BD53,IF('ชื่อ-คะแนน'!BD$4="K","0",IF('ชื่อ-คะแนน'!BD$4="A","0","0")))+IF('ชื่อ-คะแนน'!BE$4="P",'ชื่อ-คะแนน'!BE53,IF('ชื่อ-คะแนน'!BE$4="K","0",IF('ชื่อ-คะแนน'!BE$4="A","0","0")))+IF('ชื่อ-คะแนน'!BF$4="P",'ชื่อ-คะแนน'!BF53,IF('ชื่อ-คะแนน'!BF$4="K","0",IF('ชื่อ-คะแนน'!BF$4="A","0","0")))+IF('ชื่อ-คะแนน'!BG$4="P",'ชื่อ-คะแนน'!BG53,IF('ชื่อ-คะแนน'!BG$4="K","0",IF('ชื่อ-คะแนน'!BG$4="A","0","0")))+IF('ชื่อ-คะแนน'!BH$4="P",'ชื่อ-คะแนน'!BH53,IF('ชื่อ-คะแนน'!BH$4="K","0",IF('ชื่อ-คะแนน'!BH$4="A","0","0"))))</f>
        <v/>
      </c>
      <c r="T55" s="1070" t="str">
        <f>IF('ชื่อ-คะแนน'!C53="","",IF('ชื่อ-คะแนน'!BA$4="A",'ชื่อ-คะแนน'!BA53,IF('ชื่อ-คะแนน'!BA$4="P","0",IF('ชื่อ-คะแนน'!BA$4="K","0","0")))+IF('ชื่อ-คะแนน'!BB$4="A",'ชื่อ-คะแนน'!BB53,IF('ชื่อ-คะแนน'!BB$4="P","0",IF('ชื่อ-คะแนน'!BB$4="K","0","0")))+IF('ชื่อ-คะแนน'!BC$4="A",'ชื่อ-คะแนน'!BC53,IF('ชื่อ-คะแนน'!BC$4="P","0",IF('ชื่อ-คะแนน'!BC$4="K","0","0")))+IF('ชื่อ-คะแนน'!BD$4="A",'ชื่อ-คะแนน'!BD53,IF('ชื่อ-คะแนน'!BD$4="P","0",IF('ชื่อ-คะแนน'!BD$4="K","0","0")))+IF('ชื่อ-คะแนน'!BE$4="A",'ชื่อ-คะแนน'!BE53,IF('ชื่อ-คะแนน'!BE$4="P","0",IF('ชื่อ-คะแนน'!BE$4="K","0","0")))+IF('ชื่อ-คะแนน'!BF$4="A",'ชื่อ-คะแนน'!BF53,IF('ชื่อ-คะแนน'!BF$4="P","0",IF('ชื่อ-คะแนน'!BF$4="K","0","0")))+IF('ชื่อ-คะแนน'!BG$4="A",'ชื่อ-คะแนน'!BG53,IF('ชื่อ-คะแนน'!BG$4="P","0",IF('ชื่อ-คะแนน'!BG$4="K","0","0")))+IF('ชื่อ-คะแนน'!BH$4="A",'ชื่อ-คะแนน'!BH53,IF('ชื่อ-คะแนน'!BH$4="P","0",IF('ชื่อ-คะแนน'!BH$4="K","0","0"))))</f>
        <v/>
      </c>
      <c r="U55" s="1053" t="str">
        <f>IF('ชื่อ-คะแนน'!C53="","",IF('ชื่อ-คะแนน'!BK$4="K",'ชื่อ-คะแนน'!BK53,IF('ชื่อ-คะแนน'!BK$4="P","0",IF('ชื่อ-คะแนน'!BK$4="A","0","0")))+IF('ชื่อ-คะแนน'!BL$4="K",'ชื่อ-คะแนน'!BL53,IF('ชื่อ-คะแนน'!BL$4="P","0",IF('ชื่อ-คะแนน'!BL$4="A","0","0")))+IF('ชื่อ-คะแนน'!BM$4="K",'ชื่อ-คะแนน'!BM53,IF('ชื่อ-คะแนน'!BM$4="P","0",IF('ชื่อ-คะแนน'!BM$4="A","0","0")))+IF('ชื่อ-คะแนน'!BN$4="K",'ชื่อ-คะแนน'!BN53,IF('ชื่อ-คะแนน'!BN$4="P","0",IF('ชื่อ-คะแนน'!BN$4="A","0","0")))+IF('ชื่อ-คะแนน'!BO$4="K",'ชื่อ-คะแนน'!BO53,IF('ชื่อ-คะแนน'!BO$4="P","0",IF('ชื่อ-คะแนน'!BO$4="A","0","0")))+IF('ชื่อ-คะแนน'!BP$4="K",'ชื่อ-คะแนน'!BP53,IF('ชื่อ-คะแนน'!BP$4="P","0",IF('ชื่อ-คะแนน'!BP$4="A","0","0"))))</f>
        <v/>
      </c>
      <c r="V55" s="1054" t="str">
        <f>IF('ชื่อ-คะแนน'!C53="","",IF('ชื่อ-คะแนน'!BK$4="P",'ชื่อ-คะแนน'!BK53,IF('ชื่อ-คะแนน'!BK$4="K","0",IF('ชื่อ-คะแนน'!BK$4="A","0","0")))+IF('ชื่อ-คะแนน'!BL$4="P",'ชื่อ-คะแนน'!BL53,IF('ชื่อ-คะแนน'!BL$4="K","0",IF('ชื่อ-คะแนน'!BL$4="A","0","0")))+IF('ชื่อ-คะแนน'!BM$4="P",'ชื่อ-คะแนน'!BM53,IF('ชื่อ-คะแนน'!BM$4="K","0",IF('ชื่อ-คะแนน'!BM$4="A","0","0")))+IF('ชื่อ-คะแนน'!BN$4="P",'ชื่อ-คะแนน'!BN53,IF('ชื่อ-คะแนน'!BN$4="K","0",IF('ชื่อ-คะแนน'!BN$4="A","0","0")))+IF('ชื่อ-คะแนน'!BO$4="P",'ชื่อ-คะแนน'!BO53,IF('ชื่อ-คะแนน'!BO$4="K","0",IF('ชื่อ-คะแนน'!BO$4="A","0","0")))+IF('ชื่อ-คะแนน'!BP$4="P",'ชื่อ-คะแนน'!BP53,IF('ชื่อ-คะแนน'!BP$4="K","0",IF('ชื่อ-คะแนน'!BP$4="A","0","0"))))</f>
        <v/>
      </c>
      <c r="W55" s="1055" t="str">
        <f>IF('ชื่อ-คะแนน'!C53="","",IF('ชื่อ-คะแนน'!BK$4="A",'ชื่อ-คะแนน'!BK53,IF('ชื่อ-คะแนน'!BK$4="P","0",IF('ชื่อ-คะแนน'!BK$4="K","0","0")))+IF('ชื่อ-คะแนน'!BL$4="A",'ชื่อ-คะแนน'!BL53,IF('ชื่อ-คะแนน'!BL$4="P","0",IF('ชื่อ-คะแนน'!BL$4="K","0","0")))+IF('ชื่อ-คะแนน'!BM$4="A",'ชื่อ-คะแนน'!BM53,IF('ชื่อ-คะแนน'!BM$4="P","0",IF('ชื่อ-คะแนน'!BM$4="K","0","0")))+IF('ชื่อ-คะแนน'!BN$4="A",'ชื่อ-คะแนน'!BN53,IF('ชื่อ-คะแนน'!BN$4="P","0",IF('ชื่อ-คะแนน'!BN$4="K","0","0")))+IF('ชื่อ-คะแนน'!BO$4="A",'ชื่อ-คะแนน'!BO53,IF('ชื่อ-คะแนน'!BO$4="P","0",IF('ชื่อ-คะแนน'!BO$4="K","0","0")))+IF('ชื่อ-คะแนน'!BP$4="A",'ชื่อ-คะแนน'!BP53,IF('ชื่อ-คะแนน'!BP$4="P","0",IF('ชื่อ-คะแนน'!BP$4="K","0","0"))))</f>
        <v/>
      </c>
      <c r="X55" s="1051" t="str">
        <f>IF('ชื่อ-คะแนน'!C53="","",IF('ชื่อ-คะแนน'!BU$4="K",'ชื่อ-คะแนน'!BU53,IF('ชื่อ-คะแนน'!BU$4="P","0",IF('ชื่อ-คะแนน'!BU$4="A","0","0")))+IF('ชื่อ-คะแนน'!BV$4="K",'ชื่อ-คะแนน'!BV53,IF('ชื่อ-คะแนน'!BV$4="P","0",IF('ชื่อ-คะแนน'!BV$4="A","0","0")))+IF('ชื่อ-คะแนน'!BW$4="K",'ชื่อ-คะแนน'!BW53,IF('ชื่อ-คะแนน'!BW$4="P","0",IF('ชื่อ-คะแนน'!BW$4="A","0","0")))+IF('ชื่อ-คะแนน'!BX$4="K",'ชื่อ-คะแนน'!BX53,IF('ชื่อ-คะแนน'!BX$4="P","0",IF('ชื่อ-คะแนน'!BX$4="A","0","0")))+IF('ชื่อ-คะแนน'!BY$4="K",'ชื่อ-คะแนน'!BY53,IF('ชื่อ-คะแนน'!BY$4="P","0",IF('ชื่อ-คะแนน'!BY$4="A","0","0")))+IF('ชื่อ-คะแนน'!BZ$4="K",'ชื่อ-คะแนน'!BZ53,IF('ชื่อ-คะแนน'!BZ$4="P","0",IF('ชื่อ-คะแนน'!BZ$4="A","0","0")))+IF('ชื่อ-คะแนน'!CA$4="K",'ชื่อ-คะแนน'!CA53,IF('ชื่อ-คะแนน'!CA$4="P","0",IF('ชื่อ-คะแนน'!CA$4="A","0","0")))+IF('ชื่อ-คะแนน'!CB$4="K",'ชื่อ-คะแนน'!CB53,IF('ชื่อ-คะแนน'!CB$4="P","0",IF('ชื่อ-คะแนน'!CB$4="A","0","0"))))</f>
        <v/>
      </c>
      <c r="Y55" s="1052" t="str">
        <f>IF('ชื่อ-คะแนน'!C53="","",IF('ชื่อ-คะแนน'!BU$4="P",'ชื่อ-คะแนน'!BU53,IF('ชื่อ-คะแนน'!BU$4="K","0",IF('ชื่อ-คะแนน'!BU$4="A","0","0")))+IF('ชื่อ-คะแนน'!BV$4="P",'ชื่อ-คะแนน'!BV53,IF('ชื่อ-คะแนน'!BV$4="K","0",IF('ชื่อ-คะแนน'!BV$4="A","0","0")))+IF('ชื่อ-คะแนน'!BW$4="P",'ชื่อ-คะแนน'!BW53,IF('ชื่อ-คะแนน'!BW$4="K","0",IF('ชื่อ-คะแนน'!BW$4="A","0","0")))+IF('ชื่อ-คะแนน'!BX$4="P",'ชื่อ-คะแนน'!BX53,IF('ชื่อ-คะแนน'!BX$4="K","0",IF('ชื่อ-คะแนน'!BX$4="A","0","0")))+IF('ชื่อ-คะแนน'!BY$4="P",'ชื่อ-คะแนน'!BY53,IF('ชื่อ-คะแนน'!BY$4="K","0",IF('ชื่อ-คะแนน'!BY$4="A","0","0")))+IF('ชื่อ-คะแนน'!BZ$4="P",'ชื่อ-คะแนน'!BZ53,IF('ชื่อ-คะแนน'!BZ$4="K","0",IF('ชื่อ-คะแนน'!BZ$4="A","0","0")))+IF('ชื่อ-คะแนน'!CA$4="P",'ชื่อ-คะแนน'!CA53,IF('ชื่อ-คะแนน'!CA$4="K","0",IF('ชื่อ-คะแนน'!CA$4="A","0","0")))+IF('ชื่อ-คะแนน'!CB$4="P",'ชื่อ-คะแนน'!CB53,IF('ชื่อ-คะแนน'!CB$4="K","0",IF('ชื่อ-คะแนน'!CB$4="A","0","0"))))</f>
        <v/>
      </c>
      <c r="Z55" s="1070" t="str">
        <f>IF('ชื่อ-คะแนน'!C53="","",IF('ชื่อ-คะแนน'!BU$4="A",'ชื่อ-คะแนน'!BU53,IF('ชื่อ-คะแนน'!BU$4="P","0",IF('ชื่อ-คะแนน'!BU$4="K","0","0")))+IF('ชื่อ-คะแนน'!BV$4="A",'ชื่อ-คะแนน'!BV53,IF('ชื่อ-คะแนน'!BV$4="P","0",IF('ชื่อ-คะแนน'!BV$4="K","0","0")))+IF('ชื่อ-คะแนน'!BW$4="A",'ชื่อ-คะแนน'!BW53,IF('ชื่อ-คะแนน'!BW$4="P","0",IF('ชื่อ-คะแนน'!BW$4="K","0","0")))+IF('ชื่อ-คะแนน'!BX$4="A",'ชื่อ-คะแนน'!BX53,IF('ชื่อ-คะแนน'!BX$4="P","0",IF('ชื่อ-คะแนน'!BX$4="K","0","0")))+IF('ชื่อ-คะแนน'!BY$4="A",'ชื่อ-คะแนน'!BY53,IF('ชื่อ-คะแนน'!BY$4="P","0",IF('ชื่อ-คะแนน'!BY$4="K","0","0")))+IF('ชื่อ-คะแนน'!BZ$4="A",'ชื่อ-คะแนน'!BZ53,IF('ชื่อ-คะแนน'!BZ$4="P","0",IF('ชื่อ-คะแนน'!BZ$4="K","0","0")))+IF('ชื่อ-คะแนน'!CA$4="A",'ชื่อ-คะแนน'!CA53,IF('ชื่อ-คะแนน'!CA$4="P","0",IF('ชื่อ-คะแนน'!CA$4="K","0","0")))+IF('ชื่อ-คะแนน'!CB$4="A",'ชื่อ-คะแนน'!CB53,IF('ชื่อ-คะแนน'!CB$4="P","0",IF('ชื่อ-คะแนน'!CB$4="K","0","0"))))</f>
        <v/>
      </c>
      <c r="AA55" s="1053">
        <f>IF('ชื่อ-คะแนน'!CF$4="K",'ชื่อ-คะแนน'!CF53,IF('ชื่อ-คะแนน'!CF$4="P","0",IF('ชื่อ-คะแนน'!CF$4="A","0","0")))+IF('ชื่อ-คะแนน'!CG$4="K",'ชื่อ-คะแนน'!CG53,IF('ชื่อ-คะแนน'!CG$4="P","0",IF('ชื่อ-คะแนน'!CG$4="A","0","0")))+IF('ชื่อ-คะแนน'!CH$4="K",'ชื่อ-คะแนน'!CH53,IF('ชื่อ-คะแนน'!CH$4="P","0",IF('ชื่อ-คะแนน'!CH$4="A","0","0")))</f>
        <v>0</v>
      </c>
      <c r="AB55" s="1054">
        <f>IF('ชื่อ-คะแนน'!CF$4="P",'ชื่อ-คะแนน'!CF53,IF('ชื่อ-คะแนน'!CF$4="K","0",IF('ชื่อ-คะแนน'!CF$4="A","0","0")))+IF('ชื่อ-คะแนน'!CG$4="P",'ชื่อ-คะแนน'!CG53,IF('ชื่อ-คะแนน'!CG$4="K","0",IF('ชื่อ-คะแนน'!CG$4="A","0","0")))+IF('ชื่อ-คะแนน'!CH$4="P",'ชื่อ-คะแนน'!CH53,IF('ชื่อ-คะแนน'!CH$4="K","0",IF('ชื่อ-คะแนน'!CH$4="A","0","0")))</f>
        <v>0</v>
      </c>
      <c r="AC55" s="1055">
        <f>IF('ชื่อ-คะแนน'!CF$4="A",'ชื่อ-คะแนน'!CF53,IF('ชื่อ-คะแนน'!CF$4="P","0",IF('ชื่อ-คะแนน'!CF$4="K","0","0")))+IF('ชื่อ-คะแนน'!CG$4="A",'ชื่อ-คะแนน'!CG53,IF('ชื่อ-คะแนน'!CG$4="P","0",IF('ชื่อ-คะแนน'!CG$4="K","0","0")))+IF('ชื่อ-คะแนน'!CH$4="A",'ชื่อ-คะแนน'!CH53,IF('ชื่อ-คะแนน'!CH$4="P","0",IF('ชื่อ-คะแนน'!CH$4="K","0","0")))</f>
        <v>0</v>
      </c>
      <c r="AD55" s="1071" t="str">
        <f>IF('ชื่อ-คะแนน'!C53="","",IF(E55="พัก","--",IF(E55="ออก","--",IF(E55="ย้าย","--",(F55+I55+L55+O55+R55+U55+X55+AA55)/2))))</f>
        <v/>
      </c>
      <c r="AE55" s="1056" t="str">
        <f>IF('ชื่อ-คะแนน'!C53="","",IF(E55="พัก","--",IF(E55="ออก","--",IF(E55="ย้าย","--",(G55+J55+M55+P55+S55+V55+Y55+AB55)/2))))</f>
        <v/>
      </c>
      <c r="AF55" s="1057" t="str">
        <f>IF('ชื่อ-คะแนน'!C53="","",IF(E55="พัก","--",IF(E55="ออก","--",IF(E55="ย้าย","--",(H55+K55+N55+Q55+T55+W55+Z55+AC55)/2))))</f>
        <v/>
      </c>
      <c r="AG55" s="305"/>
    </row>
    <row r="56" spans="1:33" s="5" customFormat="1" ht="18" customHeight="1" x14ac:dyDescent="0.5">
      <c r="A56" s="281"/>
      <c r="B56" s="246" t="str">
        <f>'ชื่อ-คะแนน'!A54</f>
        <v/>
      </c>
      <c r="C56" s="429">
        <f>'ชื่อ-คะแนน'!B54</f>
        <v>0</v>
      </c>
      <c r="D56" s="336" t="str">
        <f>'ชื่อ-คะแนน'!DB54</f>
        <v/>
      </c>
      <c r="E56" s="430" t="str">
        <f>'ชื่อ-คะแนน'!D54</f>
        <v/>
      </c>
      <c r="F56" s="431" t="str">
        <f>IF('ชื่อ-คะแนน'!C54="","",IF('ชื่อ-คะแนน'!H$4="K",'ชื่อ-คะแนน'!H54,IF('ชื่อ-คะแนน'!H$4="P","0",IF('ชื่อ-คะแนน'!H$4="A","0","0")))+IF('ชื่อ-คะแนน'!I$4="K",'ชื่อ-คะแนน'!I54,IF('ชื่อ-คะแนน'!I$4="P","0",IF('ชื่อ-คะแนน'!I$4="A","0","0")))+IF('ชื่อ-คะแนน'!J$4="K",'ชื่อ-คะแนน'!J54,IF('ชื่อ-คะแนน'!J$4="P","0",IF('ชื่อ-คะแนน'!J$4="A","0","0")))+IF('ชื่อ-คะแนน'!K$4="K",'ชื่อ-คะแนน'!K54,IF('ชื่อ-คะแนน'!K$4="P","0",IF('ชื่อ-คะแนน'!K$4="A","0","0")))+IF('ชื่อ-คะแนน'!L$4="K",'ชื่อ-คะแนน'!L54,IF('ชื่อ-คะแนน'!L$4="P","0",IF('ชื่อ-คะแนน'!L$4="A","0","0")))+IF('ชื่อ-คะแนน'!M$4="K",'ชื่อ-คะแนน'!M54,IF('ชื่อ-คะแนน'!M$4="P","0",IF('ชื่อ-คะแนน'!M$4="A","0","0")))+IF('ชื่อ-คะแนน'!N$4="K",'ชื่อ-คะแนน'!N54,IF('ชื่อ-คะแนน'!N$4="P","0",IF('ชื่อ-คะแนน'!N$4="A","0","0")))+IF('ชื่อ-คะแนน'!O$4="K",'ชื่อ-คะแนน'!O54,IF('ชื่อ-คะแนน'!O$4="P","0",IF('ชื่อ-คะแนน'!O$4="A","0","0")))+IF('ชื่อ-คะแนน'!P$4="K",'ชื่อ-คะแนน'!P54,IF('ชื่อ-คะแนน'!P$4="P","0",IF('ชื่อ-คะแนน'!P$4="A","0","0"))))</f>
        <v/>
      </c>
      <c r="G56" s="432" t="str">
        <f>IF('ชื่อ-คะแนน'!C54="","",IF('ชื่อ-คะแนน'!H$4="P",'ชื่อ-คะแนน'!H54,IF('ชื่อ-คะแนน'!H$4="K","0",IF('ชื่อ-คะแนน'!H$4="A","0","0")))+IF('ชื่อ-คะแนน'!I$4="P",'ชื่อ-คะแนน'!I54,IF('ชื่อ-คะแนน'!I$4="K","0",IF('ชื่อ-คะแนน'!I$4="A","0","0")))+IF('ชื่อ-คะแนน'!J$4="P",'ชื่อ-คะแนน'!J54,IF('ชื่อ-คะแนน'!J$4="K","0",IF('ชื่อ-คะแนน'!J$4="A","0","0")))+IF('ชื่อ-คะแนน'!K$4="P",'ชื่อ-คะแนน'!K54,IF('ชื่อ-คะแนน'!K$4="K","0",IF('ชื่อ-คะแนน'!K$4="A","0","0")))+IF('ชื่อ-คะแนน'!L$4="P",'ชื่อ-คะแนน'!L54,IF('ชื่อ-คะแนน'!L$4="K","0",IF('ชื่อ-คะแนน'!L$4="A","0","0")))+IF('ชื่อ-คะแนน'!M$4="P",'ชื่อ-คะแนน'!M54,IF('ชื่อ-คะแนน'!M$4="K","0",IF('ชื่อ-คะแนน'!M$4="A","0","0")))+IF('ชื่อ-คะแนน'!N$4="P",'ชื่อ-คะแนน'!N54,IF('ชื่อ-คะแนน'!N$4="K","0",IF('ชื่อ-คะแนน'!N$4="A","0","0")))+IF('ชื่อ-คะแนน'!O$4="P",'ชื่อ-คะแนน'!O54,IF('ชื่อ-คะแนน'!O$4="K","0",IF('ชื่อ-คะแนน'!O$4="A","0","0")))+IF('ชื่อ-คะแนน'!P$4="P",'ชื่อ-คะแนน'!P54,IF('ชื่อ-คะแนน'!P$4="K","0",IF('ชื่อ-คะแนน'!P$4="A","0","0"))))</f>
        <v/>
      </c>
      <c r="H56" s="433" t="str">
        <f>IF('ชื่อ-คะแนน'!C54="","",IF('ชื่อ-คะแนน'!H$4="A",'ชื่อ-คะแนน'!H54,IF('ชื่อ-คะแนน'!H$4="P","0",IF('ชื่อ-คะแนน'!H$4="K","0","0")))+IF('ชื่อ-คะแนน'!I$4="A",'ชื่อ-คะแนน'!I54,IF('ชื่อ-คะแนน'!I$4="P","0",IF('ชื่อ-คะแนน'!I$4="K","0","0")))+IF('ชื่อ-คะแนน'!J$4="A",'ชื่อ-คะแนน'!J54,IF('ชื่อ-คะแนน'!J$4="P","0",IF('ชื่อ-คะแนน'!J$4="K","0","0")))+IF('ชื่อ-คะแนน'!K$4="A",'ชื่อ-คะแนน'!K54,IF('ชื่อ-คะแนน'!K$4="P","0",IF('ชื่อ-คะแนน'!K$4="K","0","0")))+IF('ชื่อ-คะแนน'!L$4="A",'ชื่อ-คะแนน'!L54,IF('ชื่อ-คะแนน'!L$4="P","0",IF('ชื่อ-คะแนน'!L$4="K","0","0")))+IF('ชื่อ-คะแนน'!M$4="A",'ชื่อ-คะแนน'!M54,IF('ชื่อ-คะแนน'!M$4="P","0",IF('ชื่อ-คะแนน'!M$4="K","0","0")))+IF('ชื่อ-คะแนน'!N$4="A",'ชื่อ-คะแนน'!N54,IF('ชื่อ-คะแนน'!N$4="P","0",IF('ชื่อ-คะแนน'!N$4="K","0","0")))+IF('ชื่อ-คะแนน'!O$4="A",'ชื่อ-คะแนน'!O54,IF('ชื่อ-คะแนน'!O$4="P","0",IF('ชื่อ-คะแนน'!O$4="K","0","0")))+IF('ชื่อ-คะแนน'!P$4="A",'ชื่อ-คะแนน'!P54,IF('ชื่อ-คะแนน'!P$4="P","0",IF('ชื่อ-คะแนน'!P$4="K","0","0"))))</f>
        <v/>
      </c>
      <c r="I56" s="434" t="str">
        <f>IF('ชื่อ-คะแนน'!C54="","",IF('ชื่อ-คะแนน'!S$4="K",'ชื่อ-คะแนน'!S54,IF('ชื่อ-คะแนน'!S$4="P","0",IF('ชื่อ-คะแนน'!S$4="A","0","0")))+IF('ชื่อ-คะแนน'!T$4="K",'ชื่อ-คะแนน'!T54,IF('ชื่อ-คะแนน'!T$4="P","0",IF('ชื่อ-คะแนน'!T$4="A","0","0")))+IF('ชื่อ-คะแนน'!U$4="K",'ชื่อ-คะแนน'!U54,IF('ชื่อ-คะแนน'!U$4="P","0",IF('ชื่อ-คะแนน'!U$4="A","0","0")))+IF('ชื่อ-คะแนน'!V$4="K",'ชื่อ-คะแนน'!V54,IF('ชื่อ-คะแนน'!V$4="P","0",IF('ชื่อ-คะแนน'!V$4="A","0","0")))+IF('ชื่อ-คะแนน'!W$4="K",'ชื่อ-คะแนน'!W54,IF('ชื่อ-คะแนน'!W$4="P","0",IF('ชื่อ-คะแนน'!W$4="A","0","0")))+IF('ชื่อ-คะแนน'!X$4="K",'ชื่อ-คะแนน'!X54,IF('ชื่อ-คะแนน'!X$4="P","0",IF('ชื่อ-คะแนน'!X$4="A","0","0"))))</f>
        <v/>
      </c>
      <c r="J56" s="435" t="str">
        <f>IF('ชื่อ-คะแนน'!C54="","",IF('ชื่อ-คะแนน'!S$4="P",'ชื่อ-คะแนน'!S54,IF('ชื่อ-คะแนน'!S$4="K","0",IF('ชื่อ-คะแนน'!S$4="A","0","0")))+IF('ชื่อ-คะแนน'!T$4="P",'ชื่อ-คะแนน'!T54,IF('ชื่อ-คะแนน'!T$4="K","0",IF('ชื่อ-คะแนน'!T$4="A","0","0")))+IF('ชื่อ-คะแนน'!U$4="P",'ชื่อ-คะแนน'!U54,IF('ชื่อ-คะแนน'!U$4="K","0",IF('ชื่อ-คะแนน'!U$4="A","0","0")))+IF('ชื่อ-คะแนน'!V$4="P",'ชื่อ-คะแนน'!V54,IF('ชื่อ-คะแนน'!V$4="K","0",IF('ชื่อ-คะแนน'!V$4="A","0","0")))+IF('ชื่อ-คะแนน'!W$4="P",'ชื่อ-คะแนน'!W54,IF('ชื่อ-คะแนน'!W$4="K","0",IF('ชื่อ-คะแนน'!W$4="A","0","0")))+IF('ชื่อ-คะแนน'!X$4="P",'ชื่อ-คะแนน'!X54,IF('ชื่อ-คะแนน'!X$4="K","0",IF('ชื่อ-คะแนน'!X$4="A","0","0"))))</f>
        <v/>
      </c>
      <c r="K56" s="436" t="str">
        <f>IF('ชื่อ-คะแนน'!C54="","",IF('ชื่อ-คะแนน'!S$4="A",'ชื่อ-คะแนน'!S54,IF('ชื่อ-คะแนน'!S$4="P","0",IF('ชื่อ-คะแนน'!S$4="K","0","0")))+IF('ชื่อ-คะแนน'!T$4="A",'ชื่อ-คะแนน'!T54,IF('ชื่อ-คะแนน'!T$4="P","0",IF('ชื่อ-คะแนน'!T$4="K","0","0")))+IF('ชื่อ-คะแนน'!U$4="A",'ชื่อ-คะแนน'!U54,IF('ชื่อ-คะแนน'!U$4="P","0",IF('ชื่อ-คะแนน'!U$4="K","0","0")))+IF('ชื่อ-คะแนน'!V$4="A",'ชื่อ-คะแนน'!V54,IF('ชื่อ-คะแนน'!V$4="P","0",IF('ชื่อ-คะแนน'!V$4="K","0","0")))+IF('ชื่อ-คะแนน'!W$4="A",'ชื่อ-คะแนน'!W54,IF('ชื่อ-คะแนน'!W$4="P","0",IF('ชื่อ-คะแนน'!W$4="K","0","0")))+IF('ชื่อ-คะแนน'!X$4="A",'ชื่อ-คะแนน'!X54,IF('ชื่อ-คะแนน'!X$4="P","0",IF('ชื่อ-คะแนน'!X$4="K","0","0"))))</f>
        <v/>
      </c>
      <c r="L56" s="431" t="str">
        <f>IF('ชื่อ-คะแนน'!C54="","",IF('ชื่อ-คะแนน'!AC$4="K",'ชื่อ-คะแนน'!AC54,IF('ชื่อ-คะแนน'!AC$4="P","0",IF('ชื่อ-คะแนน'!AC$4="A","0","0")))+IF('ชื่อ-คะแนน'!AD$4="K",'ชื่อ-คะแนน'!AD54,IF('ชื่อ-คะแนน'!AD$4="P","0",IF('ชื่อ-คะแนน'!AD$4="A","0","0")))+IF('ชื่อ-คะแนน'!AE$4="K",'ชื่อ-คะแนน'!AE54,IF('ชื่อ-คะแนน'!AE$4="P","0",IF('ชื่อ-คะแนน'!AE$4="A","0","0")))+IF('ชื่อ-คะแนน'!AF$4="K",'ชื่อ-คะแนน'!AF54,IF('ชื่อ-คะแนน'!AF$4="P","0",IF('ชื่อ-คะแนน'!AF$4="A","0","0")))+IF('ชื่อ-คะแนน'!AG$4="K",'ชื่อ-คะแนน'!AG54,IF('ชื่อ-คะแนน'!AG$4="P","0",IF('ชื่อ-คะแนน'!AG$4="A","0","0")))+IF('ชื่อ-คะแนน'!AH$4="K",'ชื่อ-คะแนน'!AH54,IF('ชื่อ-คะแนน'!AH$4="P","0",IF('ชื่อ-คะแนน'!AH$4="A","0","0")))+IF('ชื่อ-คะแนน'!AI$4="K",'ชื่อ-คะแนน'!AI54,IF('ชื่อ-คะแนน'!AI$4="P","0",IF('ชื่อ-คะแนน'!AI$4="A","0","0")))+IF('ชื่อ-คะแนน'!AJ$4="K",'ชื่อ-คะแนน'!AJ54,IF('ชื่อ-คะแนน'!AJ$4="P","0",IF('ชื่อ-คะแนน'!AJ$4="A","0","0")))+IF('ชื่อ-คะแนน'!AK$4="K",'ชื่อ-คะแนน'!AK54,IF('ชื่อ-คะแนน'!AK$4="P","0",IF('ชื่อ-คะแนน'!AK$4="A","0","0"))))</f>
        <v/>
      </c>
      <c r="M56" s="432" t="str">
        <f>IF('ชื่อ-คะแนน'!C54="","",IF('ชื่อ-คะแนน'!AC$4="P",'ชื่อ-คะแนน'!AC54,IF('ชื่อ-คะแนน'!AC$4="K","0",IF('ชื่อ-คะแนน'!AC$4="A","0","0")))+IF('ชื่อ-คะแนน'!AD$4="P",'ชื่อ-คะแนน'!AD54,IF('ชื่อ-คะแนน'!AD$4="K","0",IF('ชื่อ-คะแนน'!AD$4="A","0","0")))+IF('ชื่อ-คะแนน'!AE$4="P",'ชื่อ-คะแนน'!AE54,IF('ชื่อ-คะแนน'!AE$4="K","0",IF('ชื่อ-คะแนน'!AE$4="A","0","0")))+IF('ชื่อ-คะแนน'!AF$4="P",'ชื่อ-คะแนน'!AF54,IF('ชื่อ-คะแนน'!AF$4="K","0",IF('ชื่อ-คะแนน'!AF$4="A","0","0")))+IF('ชื่อ-คะแนน'!AG$4="P",'ชื่อ-คะแนน'!AG54,IF('ชื่อ-คะแนน'!AG$4="K","0",IF('ชื่อ-คะแนน'!AG$4="A","0","0")))+IF('ชื่อ-คะแนน'!AH$4="P",'ชื่อ-คะแนน'!AH54,IF('ชื่อ-คะแนน'!AH$4="K","0",IF('ชื่อ-คะแนน'!AH$4="A","0","0")))+IF('ชื่อ-คะแนน'!AI$4="P",'ชื่อ-คะแนน'!AI54,IF('ชื่อ-คะแนน'!AI$4="K","0",IF('ชื่อ-คะแนน'!AI$4="A","0","0")))+IF('ชื่อ-คะแนน'!AJ$4="P",'ชื่อ-คะแนน'!AJ54,IF('ชื่อ-คะแนน'!AJ$4="K","0",IF('ชื่อ-คะแนน'!AJ$4="A","0","0")))+IF('ชื่อ-คะแนน'!AK$4="P",'ชื่อ-คะแนน'!AK54,IF('ชื่อ-คะแนน'!AK$4="K","0",IF('ชื่อ-คะแนน'!AK$4="A","0","0"))))</f>
        <v/>
      </c>
      <c r="N56" s="433" t="str">
        <f>IF('ชื่อ-คะแนน'!C54="","",IF('ชื่อ-คะแนน'!AC$4="A",'ชื่อ-คะแนน'!AC54,IF('ชื่อ-คะแนน'!AC$4="P","0",IF('ชื่อ-คะแนน'!AC$4="K","0","0")))+IF('ชื่อ-คะแนน'!AD$4="A",'ชื่อ-คะแนน'!AD54,IF('ชื่อ-คะแนน'!AD$4="P","0",IF('ชื่อ-คะแนน'!AD$4="K","0","0")))+IF('ชื่อ-คะแนน'!AE$4="A",'ชื่อ-คะแนน'!AE54,IF('ชื่อ-คะแนน'!AE$4="P","0",IF('ชื่อ-คะแนน'!AE$4="K","0","0")))+IF('ชื่อ-คะแนน'!AF$4="A",'ชื่อ-คะแนน'!AF54,IF('ชื่อ-คะแนน'!AF$4="P","0",IF('ชื่อ-คะแนน'!AF$4="K","0","0")))+IF('ชื่อ-คะแนน'!AG$4="A",'ชื่อ-คะแนน'!AG54,IF('ชื่อ-คะแนน'!AG$4="P","0",IF('ชื่อ-คะแนน'!AG$4="K","0","0")))+IF('ชื่อ-คะแนน'!AH$4="A",'ชื่อ-คะแนน'!AH54,IF('ชื่อ-คะแนน'!AH$4="P","0",IF('ชื่อ-คะแนน'!AH$4="K","0","0")))+IF('ชื่อ-คะแนน'!AI$4="A",'ชื่อ-คะแนน'!AI54,IF('ชื่อ-คะแนน'!AI$4="P","0",IF('ชื่อ-คะแนน'!AI$4="K","0","0")))+IF('ชื่อ-คะแนน'!AJ$4="A",'ชื่อ-คะแนน'!AJ54,IF('ชื่อ-คะแนน'!AJ$4="P","0",IF('ชื่อ-คะแนน'!AJ$4="K","0","0")))+IF('ชื่อ-คะแนน'!AK$4="A",'ชื่อ-คะแนน'!AK54,IF('ชื่อ-คะแนน'!AK$4="P","0",IF('ชื่อ-คะแนน'!AK$4="K","0","0"))))</f>
        <v/>
      </c>
      <c r="O56" s="434" t="str">
        <f>IF('ชื่อ-คะแนน'!C54="","",IF('ชื่อ-คะแนน'!AN$4="K",'ชื่อ-คะแนน'!AN54,IF('ชื่อ-คะแนน'!AN$4="P","0",IF('ชื่อ-คะแนน'!AN$4="A","0","0")))+IF('ชื่อ-คะแนน'!AO$4="K",'ชื่อ-คะแนน'!AO54,IF('ชื่อ-คะแนน'!AO$4="P","0",IF('ชื่อ-คะแนน'!AO$4="A","0","0")))+IF('ชื่อ-คะแนน'!AP$4="K",'ชื่อ-คะแนน'!AP54,IF('ชื่อ-คะแนน'!AP$4="P","0",IF('ชื่อ-คะแนน'!AP$4="A","0","0")))+IF('ชื่อ-คะแนน'!AQ$4="K",'ชื่อ-คะแนน'!AQ54,IF('ชื่อ-คะแนน'!AQ$4="P","0",IF('ชื่อ-คะแนน'!AQ$4="A","0","0")))+IF('ชื่อ-คะแนน'!AR$4="K",'ชื่อ-คะแนน'!AR54,IF('ชื่อ-คะแนน'!AR$4="P","0",IF('ชื่อ-คะแนน'!AR$4="A","0","0")))+IF('ชื่อ-คะแนน'!AS$4="K",'ชื่อ-คะแนน'!AS54,IF('ชื่อ-คะแนน'!AS$4="P","0",IF('ชื่อ-คะแนน'!AS$4="A","0","0"))))</f>
        <v/>
      </c>
      <c r="P56" s="435" t="str">
        <f>IF('ชื่อ-คะแนน'!C54="","",IF('ชื่อ-คะแนน'!AN$4="P",'ชื่อ-คะแนน'!AN54,IF('ชื่อ-คะแนน'!AN$4="K","0",IF('ชื่อ-คะแนน'!AN$4="A","0","0")))+IF('ชื่อ-คะแนน'!AO$4="P",'ชื่อ-คะแนน'!AO54,IF('ชื่อ-คะแนน'!AO$4="K","0",IF('ชื่อ-คะแนน'!AO$4="A","0","0")))+IF('ชื่อ-คะแนน'!AP$4="P",'ชื่อ-คะแนน'!AP54,IF('ชื่อ-คะแนน'!AP$4="K","0",IF('ชื่อ-คะแนน'!AP$4="A","0","0")))+IF('ชื่อ-คะแนน'!AQ$4="P",'ชื่อ-คะแนน'!AQ54,IF('ชื่อ-คะแนน'!AQ$4="K","0",IF('ชื่อ-คะแนน'!AQ$4="A","0","0")))+IF('ชื่อ-คะแนน'!AR$4="P",'ชื่อ-คะแนน'!AR54,IF('ชื่อ-คะแนน'!AR$4="K","0",IF('ชื่อ-คะแนน'!AR$4="A","0","0")))+IF('ชื่อ-คะแนน'!AS$4="P",'ชื่อ-คะแนน'!AS54,IF('ชื่อ-คะแนน'!AS$4="K","0",IF('ชื่อ-คะแนน'!AS$4="A","0","0"))))</f>
        <v/>
      </c>
      <c r="Q56" s="436" t="str">
        <f>IF('ชื่อ-คะแนน'!C54="","",IF('ชื่อ-คะแนน'!AN$4="A",'ชื่อ-คะแนน'!AN54,IF('ชื่อ-คะแนน'!AN$4="P","0",IF('ชื่อ-คะแนน'!AN$4="K","0","0")))+IF('ชื่อ-คะแนน'!AO$4="A",'ชื่อ-คะแนน'!AO54,IF('ชื่อ-คะแนน'!AO$4="P","0",IF('ชื่อ-คะแนน'!AO$4="K","0","0")))+IF('ชื่อ-คะแนน'!AP$4="A",'ชื่อ-คะแนน'!AP54,IF('ชื่อ-คะแนน'!AP$4="P","0",IF('ชื่อ-คะแนน'!AP$4="K","0","0")))+IF('ชื่อ-คะแนน'!AQ$4="A",'ชื่อ-คะแนน'!AQ54,IF('ชื่อ-คะแนน'!AQ$4="P","0",IF('ชื่อ-คะแนน'!AQ$4="K","0","0")))+IF('ชื่อ-คะแนน'!AR$4="A",'ชื่อ-คะแนน'!AR54,IF('ชื่อ-คะแนน'!AR$4="P","0",IF('ชื่อ-คะแนน'!AR$4="K","0","0")))+IF('ชื่อ-คะแนน'!AS$4="A",'ชื่อ-คะแนน'!AS54,IF('ชื่อ-คะแนน'!AS$4="P","0",IF('ชื่อ-คะแนน'!AS$4="K","0","0"))))</f>
        <v/>
      </c>
      <c r="R56" s="1051" t="str">
        <f>IF('ชื่อ-คะแนน'!C54="","",IF('ชื่อ-คะแนน'!BA$4="K",'ชื่อ-คะแนน'!BA54,IF('ชื่อ-คะแนน'!BA$4="P","0",IF('ชื่อ-คะแนน'!BA$4="A","0","0")))+IF('ชื่อ-คะแนน'!BB$4="K",'ชื่อ-คะแนน'!BB54,IF('ชื่อ-คะแนน'!BB$4="P","0",IF('ชื่อ-คะแนน'!BB$4="A","0","0")))+IF('ชื่อ-คะแนน'!BC$4="K",'ชื่อ-คะแนน'!BC54,IF('ชื่อ-คะแนน'!BC$4="P","0",IF('ชื่อ-คะแนน'!BC$4="A","0","0")))+IF('ชื่อ-คะแนน'!BD$4="K",'ชื่อ-คะแนน'!BD54,IF('ชื่อ-คะแนน'!BD$4="P","0",IF('ชื่อ-คะแนน'!BD$4="A","0","0")))+IF('ชื่อ-คะแนน'!BE$4="K",'ชื่อ-คะแนน'!BE54,IF('ชื่อ-คะแนน'!BE$4="P","0",IF('ชื่อ-คะแนน'!BE$4="A","0","0")))+IF('ชื่อ-คะแนน'!BF$4="K",'ชื่อ-คะแนน'!BF54,IF('ชื่อ-คะแนน'!BF$4="P","0",IF('ชื่อ-คะแนน'!BF$4="A","0","0")))+IF('ชื่อ-คะแนน'!BG$4="K",'ชื่อ-คะแนน'!BG54,IF('ชื่อ-คะแนน'!BG$4="P","0",IF('ชื่อ-คะแนน'!BG$4="A","0","0")))+IF('ชื่อ-คะแนน'!BH$4="K",'ชื่อ-คะแนน'!BH54,IF('ชื่อ-คะแนน'!BH$4="P","0",IF('ชื่อ-คะแนน'!BH$4="A","0","0"))))</f>
        <v/>
      </c>
      <c r="S56" s="1052" t="str">
        <f>IF('ชื่อ-คะแนน'!C54="","",IF('ชื่อ-คะแนน'!BA$4="P",'ชื่อ-คะแนน'!BA54,IF('ชื่อ-คะแนน'!BA$4="K","0",IF('ชื่อ-คะแนน'!BA$4="A","0","0")))+IF('ชื่อ-คะแนน'!BB$4="P",'ชื่อ-คะแนน'!BB54,IF('ชื่อ-คะแนน'!BB$4="K","0",IF('ชื่อ-คะแนน'!BB$4="A","0","0")))+IF('ชื่อ-คะแนน'!BC$4="P",'ชื่อ-คะแนน'!BC54,IF('ชื่อ-คะแนน'!BC$4="K","0",IF('ชื่อ-คะแนน'!BC$4="A","0","0")))+IF('ชื่อ-คะแนน'!BD$4="P",'ชื่อ-คะแนน'!BD54,IF('ชื่อ-คะแนน'!BD$4="K","0",IF('ชื่อ-คะแนน'!BD$4="A","0","0")))+IF('ชื่อ-คะแนน'!BE$4="P",'ชื่อ-คะแนน'!BE54,IF('ชื่อ-คะแนน'!BE$4="K","0",IF('ชื่อ-คะแนน'!BE$4="A","0","0")))+IF('ชื่อ-คะแนน'!BF$4="P",'ชื่อ-คะแนน'!BF54,IF('ชื่อ-คะแนน'!BF$4="K","0",IF('ชื่อ-คะแนน'!BF$4="A","0","0")))+IF('ชื่อ-คะแนน'!BG$4="P",'ชื่อ-คะแนน'!BG54,IF('ชื่อ-คะแนน'!BG$4="K","0",IF('ชื่อ-คะแนน'!BG$4="A","0","0")))+IF('ชื่อ-คะแนน'!BH$4="P",'ชื่อ-คะแนน'!BH54,IF('ชื่อ-คะแนน'!BH$4="K","0",IF('ชื่อ-คะแนน'!BH$4="A","0","0"))))</f>
        <v/>
      </c>
      <c r="T56" s="1070" t="str">
        <f>IF('ชื่อ-คะแนน'!C54="","",IF('ชื่อ-คะแนน'!BA$4="A",'ชื่อ-คะแนน'!BA54,IF('ชื่อ-คะแนน'!BA$4="P","0",IF('ชื่อ-คะแนน'!BA$4="K","0","0")))+IF('ชื่อ-คะแนน'!BB$4="A",'ชื่อ-คะแนน'!BB54,IF('ชื่อ-คะแนน'!BB$4="P","0",IF('ชื่อ-คะแนน'!BB$4="K","0","0")))+IF('ชื่อ-คะแนน'!BC$4="A",'ชื่อ-คะแนน'!BC54,IF('ชื่อ-คะแนน'!BC$4="P","0",IF('ชื่อ-คะแนน'!BC$4="K","0","0")))+IF('ชื่อ-คะแนน'!BD$4="A",'ชื่อ-คะแนน'!BD54,IF('ชื่อ-คะแนน'!BD$4="P","0",IF('ชื่อ-คะแนน'!BD$4="K","0","0")))+IF('ชื่อ-คะแนน'!BE$4="A",'ชื่อ-คะแนน'!BE54,IF('ชื่อ-คะแนน'!BE$4="P","0",IF('ชื่อ-คะแนน'!BE$4="K","0","0")))+IF('ชื่อ-คะแนน'!BF$4="A",'ชื่อ-คะแนน'!BF54,IF('ชื่อ-คะแนน'!BF$4="P","0",IF('ชื่อ-คะแนน'!BF$4="K","0","0")))+IF('ชื่อ-คะแนน'!BG$4="A",'ชื่อ-คะแนน'!BG54,IF('ชื่อ-คะแนน'!BG$4="P","0",IF('ชื่อ-คะแนน'!BG$4="K","0","0")))+IF('ชื่อ-คะแนน'!BH$4="A",'ชื่อ-คะแนน'!BH54,IF('ชื่อ-คะแนน'!BH$4="P","0",IF('ชื่อ-คะแนน'!BH$4="K","0","0"))))</f>
        <v/>
      </c>
      <c r="U56" s="1053" t="str">
        <f>IF('ชื่อ-คะแนน'!C54="","",IF('ชื่อ-คะแนน'!BK$4="K",'ชื่อ-คะแนน'!BK54,IF('ชื่อ-คะแนน'!BK$4="P","0",IF('ชื่อ-คะแนน'!BK$4="A","0","0")))+IF('ชื่อ-คะแนน'!BL$4="K",'ชื่อ-คะแนน'!BL54,IF('ชื่อ-คะแนน'!BL$4="P","0",IF('ชื่อ-คะแนน'!BL$4="A","0","0")))+IF('ชื่อ-คะแนน'!BM$4="K",'ชื่อ-คะแนน'!BM54,IF('ชื่อ-คะแนน'!BM$4="P","0",IF('ชื่อ-คะแนน'!BM$4="A","0","0")))+IF('ชื่อ-คะแนน'!BN$4="K",'ชื่อ-คะแนน'!BN54,IF('ชื่อ-คะแนน'!BN$4="P","0",IF('ชื่อ-คะแนน'!BN$4="A","0","0")))+IF('ชื่อ-คะแนน'!BO$4="K",'ชื่อ-คะแนน'!BO54,IF('ชื่อ-คะแนน'!BO$4="P","0",IF('ชื่อ-คะแนน'!BO$4="A","0","0")))+IF('ชื่อ-คะแนน'!BP$4="K",'ชื่อ-คะแนน'!BP54,IF('ชื่อ-คะแนน'!BP$4="P","0",IF('ชื่อ-คะแนน'!BP$4="A","0","0"))))</f>
        <v/>
      </c>
      <c r="V56" s="1054" t="str">
        <f>IF('ชื่อ-คะแนน'!C54="","",IF('ชื่อ-คะแนน'!BK$4="P",'ชื่อ-คะแนน'!BK54,IF('ชื่อ-คะแนน'!BK$4="K","0",IF('ชื่อ-คะแนน'!BK$4="A","0","0")))+IF('ชื่อ-คะแนน'!BL$4="P",'ชื่อ-คะแนน'!BL54,IF('ชื่อ-คะแนน'!BL$4="K","0",IF('ชื่อ-คะแนน'!BL$4="A","0","0")))+IF('ชื่อ-คะแนน'!BM$4="P",'ชื่อ-คะแนน'!BM54,IF('ชื่อ-คะแนน'!BM$4="K","0",IF('ชื่อ-คะแนน'!BM$4="A","0","0")))+IF('ชื่อ-คะแนน'!BN$4="P",'ชื่อ-คะแนน'!BN54,IF('ชื่อ-คะแนน'!BN$4="K","0",IF('ชื่อ-คะแนน'!BN$4="A","0","0")))+IF('ชื่อ-คะแนน'!BO$4="P",'ชื่อ-คะแนน'!BO54,IF('ชื่อ-คะแนน'!BO$4="K","0",IF('ชื่อ-คะแนน'!BO$4="A","0","0")))+IF('ชื่อ-คะแนน'!BP$4="P",'ชื่อ-คะแนน'!BP54,IF('ชื่อ-คะแนน'!BP$4="K","0",IF('ชื่อ-คะแนน'!BP$4="A","0","0"))))</f>
        <v/>
      </c>
      <c r="W56" s="1055" t="str">
        <f>IF('ชื่อ-คะแนน'!C54="","",IF('ชื่อ-คะแนน'!BK$4="A",'ชื่อ-คะแนน'!BK54,IF('ชื่อ-คะแนน'!BK$4="P","0",IF('ชื่อ-คะแนน'!BK$4="K","0","0")))+IF('ชื่อ-คะแนน'!BL$4="A",'ชื่อ-คะแนน'!BL54,IF('ชื่อ-คะแนน'!BL$4="P","0",IF('ชื่อ-คะแนน'!BL$4="K","0","0")))+IF('ชื่อ-คะแนน'!BM$4="A",'ชื่อ-คะแนน'!BM54,IF('ชื่อ-คะแนน'!BM$4="P","0",IF('ชื่อ-คะแนน'!BM$4="K","0","0")))+IF('ชื่อ-คะแนน'!BN$4="A",'ชื่อ-คะแนน'!BN54,IF('ชื่อ-คะแนน'!BN$4="P","0",IF('ชื่อ-คะแนน'!BN$4="K","0","0")))+IF('ชื่อ-คะแนน'!BO$4="A",'ชื่อ-คะแนน'!BO54,IF('ชื่อ-คะแนน'!BO$4="P","0",IF('ชื่อ-คะแนน'!BO$4="K","0","0")))+IF('ชื่อ-คะแนน'!BP$4="A",'ชื่อ-คะแนน'!BP54,IF('ชื่อ-คะแนน'!BP$4="P","0",IF('ชื่อ-คะแนน'!BP$4="K","0","0"))))</f>
        <v/>
      </c>
      <c r="X56" s="1051" t="str">
        <f>IF('ชื่อ-คะแนน'!C54="","",IF('ชื่อ-คะแนน'!BU$4="K",'ชื่อ-คะแนน'!BU54,IF('ชื่อ-คะแนน'!BU$4="P","0",IF('ชื่อ-คะแนน'!BU$4="A","0","0")))+IF('ชื่อ-คะแนน'!BV$4="K",'ชื่อ-คะแนน'!BV54,IF('ชื่อ-คะแนน'!BV$4="P","0",IF('ชื่อ-คะแนน'!BV$4="A","0","0")))+IF('ชื่อ-คะแนน'!BW$4="K",'ชื่อ-คะแนน'!BW54,IF('ชื่อ-คะแนน'!BW$4="P","0",IF('ชื่อ-คะแนน'!BW$4="A","0","0")))+IF('ชื่อ-คะแนน'!BX$4="K",'ชื่อ-คะแนน'!BX54,IF('ชื่อ-คะแนน'!BX$4="P","0",IF('ชื่อ-คะแนน'!BX$4="A","0","0")))+IF('ชื่อ-คะแนน'!BY$4="K",'ชื่อ-คะแนน'!BY54,IF('ชื่อ-คะแนน'!BY$4="P","0",IF('ชื่อ-คะแนน'!BY$4="A","0","0")))+IF('ชื่อ-คะแนน'!BZ$4="K",'ชื่อ-คะแนน'!BZ54,IF('ชื่อ-คะแนน'!BZ$4="P","0",IF('ชื่อ-คะแนน'!BZ$4="A","0","0")))+IF('ชื่อ-คะแนน'!CA$4="K",'ชื่อ-คะแนน'!CA54,IF('ชื่อ-คะแนน'!CA$4="P","0",IF('ชื่อ-คะแนน'!CA$4="A","0","0")))+IF('ชื่อ-คะแนน'!CB$4="K",'ชื่อ-คะแนน'!CB54,IF('ชื่อ-คะแนน'!CB$4="P","0",IF('ชื่อ-คะแนน'!CB$4="A","0","0"))))</f>
        <v/>
      </c>
      <c r="Y56" s="1052" t="str">
        <f>IF('ชื่อ-คะแนน'!C54="","",IF('ชื่อ-คะแนน'!BU$4="P",'ชื่อ-คะแนน'!BU54,IF('ชื่อ-คะแนน'!BU$4="K","0",IF('ชื่อ-คะแนน'!BU$4="A","0","0")))+IF('ชื่อ-คะแนน'!BV$4="P",'ชื่อ-คะแนน'!BV54,IF('ชื่อ-คะแนน'!BV$4="K","0",IF('ชื่อ-คะแนน'!BV$4="A","0","0")))+IF('ชื่อ-คะแนน'!BW$4="P",'ชื่อ-คะแนน'!BW54,IF('ชื่อ-คะแนน'!BW$4="K","0",IF('ชื่อ-คะแนน'!BW$4="A","0","0")))+IF('ชื่อ-คะแนน'!BX$4="P",'ชื่อ-คะแนน'!BX54,IF('ชื่อ-คะแนน'!BX$4="K","0",IF('ชื่อ-คะแนน'!BX$4="A","0","0")))+IF('ชื่อ-คะแนน'!BY$4="P",'ชื่อ-คะแนน'!BY54,IF('ชื่อ-คะแนน'!BY$4="K","0",IF('ชื่อ-คะแนน'!BY$4="A","0","0")))+IF('ชื่อ-คะแนน'!BZ$4="P",'ชื่อ-คะแนน'!BZ54,IF('ชื่อ-คะแนน'!BZ$4="K","0",IF('ชื่อ-คะแนน'!BZ$4="A","0","0")))+IF('ชื่อ-คะแนน'!CA$4="P",'ชื่อ-คะแนน'!CA54,IF('ชื่อ-คะแนน'!CA$4="K","0",IF('ชื่อ-คะแนน'!CA$4="A","0","0")))+IF('ชื่อ-คะแนน'!CB$4="P",'ชื่อ-คะแนน'!CB54,IF('ชื่อ-คะแนน'!CB$4="K","0",IF('ชื่อ-คะแนน'!CB$4="A","0","0"))))</f>
        <v/>
      </c>
      <c r="Z56" s="1070" t="str">
        <f>IF('ชื่อ-คะแนน'!C54="","",IF('ชื่อ-คะแนน'!BU$4="A",'ชื่อ-คะแนน'!BU54,IF('ชื่อ-คะแนน'!BU$4="P","0",IF('ชื่อ-คะแนน'!BU$4="K","0","0")))+IF('ชื่อ-คะแนน'!BV$4="A",'ชื่อ-คะแนน'!BV54,IF('ชื่อ-คะแนน'!BV$4="P","0",IF('ชื่อ-คะแนน'!BV$4="K","0","0")))+IF('ชื่อ-คะแนน'!BW$4="A",'ชื่อ-คะแนน'!BW54,IF('ชื่อ-คะแนน'!BW$4="P","0",IF('ชื่อ-คะแนน'!BW$4="K","0","0")))+IF('ชื่อ-คะแนน'!BX$4="A",'ชื่อ-คะแนน'!BX54,IF('ชื่อ-คะแนน'!BX$4="P","0",IF('ชื่อ-คะแนน'!BX$4="K","0","0")))+IF('ชื่อ-คะแนน'!BY$4="A",'ชื่อ-คะแนน'!BY54,IF('ชื่อ-คะแนน'!BY$4="P","0",IF('ชื่อ-คะแนน'!BY$4="K","0","0")))+IF('ชื่อ-คะแนน'!BZ$4="A",'ชื่อ-คะแนน'!BZ54,IF('ชื่อ-คะแนน'!BZ$4="P","0",IF('ชื่อ-คะแนน'!BZ$4="K","0","0")))+IF('ชื่อ-คะแนน'!CA$4="A",'ชื่อ-คะแนน'!CA54,IF('ชื่อ-คะแนน'!CA$4="P","0",IF('ชื่อ-คะแนน'!CA$4="K","0","0")))+IF('ชื่อ-คะแนน'!CB$4="A",'ชื่อ-คะแนน'!CB54,IF('ชื่อ-คะแนน'!CB$4="P","0",IF('ชื่อ-คะแนน'!CB$4="K","0","0"))))</f>
        <v/>
      </c>
      <c r="AA56" s="1053">
        <f>IF('ชื่อ-คะแนน'!CF$4="K",'ชื่อ-คะแนน'!CF54,IF('ชื่อ-คะแนน'!CF$4="P","0",IF('ชื่อ-คะแนน'!CF$4="A","0","0")))+IF('ชื่อ-คะแนน'!CG$4="K",'ชื่อ-คะแนน'!CG54,IF('ชื่อ-คะแนน'!CG$4="P","0",IF('ชื่อ-คะแนน'!CG$4="A","0","0")))+IF('ชื่อ-คะแนน'!CH$4="K",'ชื่อ-คะแนน'!CH54,IF('ชื่อ-คะแนน'!CH$4="P","0",IF('ชื่อ-คะแนน'!CH$4="A","0","0")))</f>
        <v>0</v>
      </c>
      <c r="AB56" s="1054">
        <f>IF('ชื่อ-คะแนน'!CF$4="P",'ชื่อ-คะแนน'!CF54,IF('ชื่อ-คะแนน'!CF$4="K","0",IF('ชื่อ-คะแนน'!CF$4="A","0","0")))+IF('ชื่อ-คะแนน'!CG$4="P",'ชื่อ-คะแนน'!CG54,IF('ชื่อ-คะแนน'!CG$4="K","0",IF('ชื่อ-คะแนน'!CG$4="A","0","0")))+IF('ชื่อ-คะแนน'!CH$4="P",'ชื่อ-คะแนน'!CH54,IF('ชื่อ-คะแนน'!CH$4="K","0",IF('ชื่อ-คะแนน'!CH$4="A","0","0")))</f>
        <v>0</v>
      </c>
      <c r="AC56" s="1055">
        <f>IF('ชื่อ-คะแนน'!CF$4="A",'ชื่อ-คะแนน'!CF54,IF('ชื่อ-คะแนน'!CF$4="P","0",IF('ชื่อ-คะแนน'!CF$4="K","0","0")))+IF('ชื่อ-คะแนน'!CG$4="A",'ชื่อ-คะแนน'!CG54,IF('ชื่อ-คะแนน'!CG$4="P","0",IF('ชื่อ-คะแนน'!CG$4="K","0","0")))+IF('ชื่อ-คะแนน'!CH$4="A",'ชื่อ-คะแนน'!CH54,IF('ชื่อ-คะแนน'!CH$4="P","0",IF('ชื่อ-คะแนน'!CH$4="K","0","0")))</f>
        <v>0</v>
      </c>
      <c r="AD56" s="1071" t="str">
        <f>IF('ชื่อ-คะแนน'!C54="","",IF(E56="พัก","--",IF(E56="ออก","--",IF(E56="ย้าย","--",(F56+I56+L56+O56+R56+U56+X56+AA56)/2))))</f>
        <v/>
      </c>
      <c r="AE56" s="1056" t="str">
        <f>IF('ชื่อ-คะแนน'!C54="","",IF(E56="พัก","--",IF(E56="ออก","--",IF(E56="ย้าย","--",(G56+J56+M56+P56+S56+V56+Y56+AB56)/2))))</f>
        <v/>
      </c>
      <c r="AF56" s="1057" t="str">
        <f>IF('ชื่อ-คะแนน'!C54="","",IF(E56="พัก","--",IF(E56="ออก","--",IF(E56="ย้าย","--",(H56+K56+N56+Q56+T56+W56+Z56+AC56)/2))))</f>
        <v/>
      </c>
      <c r="AG56" s="305"/>
    </row>
    <row r="57" spans="1:33" s="5" customFormat="1" ht="18" customHeight="1" thickBot="1" x14ac:dyDescent="0.55000000000000004">
      <c r="A57" s="281"/>
      <c r="B57" s="254" t="str">
        <f>'ชื่อ-คะแนน'!A55</f>
        <v/>
      </c>
      <c r="C57" s="444">
        <f>'ชื่อ-คะแนน'!B55</f>
        <v>0</v>
      </c>
      <c r="D57" s="348" t="str">
        <f>'ชื่อ-คะแนน'!DB55</f>
        <v/>
      </c>
      <c r="E57" s="437" t="str">
        <f>'ชื่อ-คะแนน'!D55</f>
        <v/>
      </c>
      <c r="F57" s="438" t="str">
        <f>IF('ชื่อ-คะแนน'!C55="","",IF('ชื่อ-คะแนน'!H$4="K",'ชื่อ-คะแนน'!H55,IF('ชื่อ-คะแนน'!H$4="P","0",IF('ชื่อ-คะแนน'!H$4="A","0","0")))+IF('ชื่อ-คะแนน'!I$4="K",'ชื่อ-คะแนน'!I55,IF('ชื่อ-คะแนน'!I$4="P","0",IF('ชื่อ-คะแนน'!I$4="A","0","0")))+IF('ชื่อ-คะแนน'!J$4="K",'ชื่อ-คะแนน'!J55,IF('ชื่อ-คะแนน'!J$4="P","0",IF('ชื่อ-คะแนน'!J$4="A","0","0")))+IF('ชื่อ-คะแนน'!K$4="K",'ชื่อ-คะแนน'!K55,IF('ชื่อ-คะแนน'!K$4="P","0",IF('ชื่อ-คะแนน'!K$4="A","0","0")))+IF('ชื่อ-คะแนน'!L$4="K",'ชื่อ-คะแนน'!L55,IF('ชื่อ-คะแนน'!L$4="P","0",IF('ชื่อ-คะแนน'!L$4="A","0","0")))+IF('ชื่อ-คะแนน'!M$4="K",'ชื่อ-คะแนน'!M55,IF('ชื่อ-คะแนน'!M$4="P","0",IF('ชื่อ-คะแนน'!M$4="A","0","0")))+IF('ชื่อ-คะแนน'!N$4="K",'ชื่อ-คะแนน'!N55,IF('ชื่อ-คะแนน'!N$4="P","0",IF('ชื่อ-คะแนน'!N$4="A","0","0")))+IF('ชื่อ-คะแนน'!O$4="K",'ชื่อ-คะแนน'!O55,IF('ชื่อ-คะแนน'!O$4="P","0",IF('ชื่อ-คะแนน'!O$4="A","0","0")))+IF('ชื่อ-คะแนน'!P$4="K",'ชื่อ-คะแนน'!P55,IF('ชื่อ-คะแนน'!P$4="P","0",IF('ชื่อ-คะแนน'!P$4="A","0","0"))))</f>
        <v/>
      </c>
      <c r="G57" s="439" t="str">
        <f>IF('ชื่อ-คะแนน'!C55="","",IF('ชื่อ-คะแนน'!H$4="P",'ชื่อ-คะแนน'!H55,IF('ชื่อ-คะแนน'!H$4="K","0",IF('ชื่อ-คะแนน'!H$4="A","0","0")))+IF('ชื่อ-คะแนน'!I$4="P",'ชื่อ-คะแนน'!I55,IF('ชื่อ-คะแนน'!I$4="K","0",IF('ชื่อ-คะแนน'!I$4="A","0","0")))+IF('ชื่อ-คะแนน'!J$4="P",'ชื่อ-คะแนน'!J55,IF('ชื่อ-คะแนน'!J$4="K","0",IF('ชื่อ-คะแนน'!J$4="A","0","0")))+IF('ชื่อ-คะแนน'!K$4="P",'ชื่อ-คะแนน'!K55,IF('ชื่อ-คะแนน'!K$4="K","0",IF('ชื่อ-คะแนน'!K$4="A","0","0")))+IF('ชื่อ-คะแนน'!L$4="P",'ชื่อ-คะแนน'!L55,IF('ชื่อ-คะแนน'!L$4="K","0",IF('ชื่อ-คะแนน'!L$4="A","0","0")))+IF('ชื่อ-คะแนน'!M$4="P",'ชื่อ-คะแนน'!M55,IF('ชื่อ-คะแนน'!M$4="K","0",IF('ชื่อ-คะแนน'!M$4="A","0","0")))+IF('ชื่อ-คะแนน'!N$4="P",'ชื่อ-คะแนน'!N55,IF('ชื่อ-คะแนน'!N$4="K","0",IF('ชื่อ-คะแนน'!N$4="A","0","0")))+IF('ชื่อ-คะแนน'!O$4="P",'ชื่อ-คะแนน'!O55,IF('ชื่อ-คะแนน'!O$4="K","0",IF('ชื่อ-คะแนน'!O$4="A","0","0")))+IF('ชื่อ-คะแนน'!P$4="P",'ชื่อ-คะแนน'!P55,IF('ชื่อ-คะแนน'!P$4="K","0",IF('ชื่อ-คะแนน'!P$4="A","0","0"))))</f>
        <v/>
      </c>
      <c r="H57" s="440" t="str">
        <f>IF('ชื่อ-คะแนน'!C55="","",IF('ชื่อ-คะแนน'!H$4="A",'ชื่อ-คะแนน'!H55,IF('ชื่อ-คะแนน'!H$4="P","0",IF('ชื่อ-คะแนน'!H$4="K","0","0")))+IF('ชื่อ-คะแนน'!I$4="A",'ชื่อ-คะแนน'!I55,IF('ชื่อ-คะแนน'!I$4="P","0",IF('ชื่อ-คะแนน'!I$4="K","0","0")))+IF('ชื่อ-คะแนน'!J$4="A",'ชื่อ-คะแนน'!J55,IF('ชื่อ-คะแนน'!J$4="P","0",IF('ชื่อ-คะแนน'!J$4="K","0","0")))+IF('ชื่อ-คะแนน'!K$4="A",'ชื่อ-คะแนน'!K55,IF('ชื่อ-คะแนน'!K$4="P","0",IF('ชื่อ-คะแนน'!K$4="K","0","0")))+IF('ชื่อ-คะแนน'!L$4="A",'ชื่อ-คะแนน'!L55,IF('ชื่อ-คะแนน'!L$4="P","0",IF('ชื่อ-คะแนน'!L$4="K","0","0")))+IF('ชื่อ-คะแนน'!M$4="A",'ชื่อ-คะแนน'!M55,IF('ชื่อ-คะแนน'!M$4="P","0",IF('ชื่อ-คะแนน'!M$4="K","0","0")))+IF('ชื่อ-คะแนน'!N$4="A",'ชื่อ-คะแนน'!N55,IF('ชื่อ-คะแนน'!N$4="P","0",IF('ชื่อ-คะแนน'!N$4="K","0","0")))+IF('ชื่อ-คะแนน'!O$4="A",'ชื่อ-คะแนน'!O55,IF('ชื่อ-คะแนน'!O$4="P","0",IF('ชื่อ-คะแนน'!O$4="K","0","0")))+IF('ชื่อ-คะแนน'!P$4="A",'ชื่อ-คะแนน'!P55,IF('ชื่อ-คะแนน'!P$4="P","0",IF('ชื่อ-คะแนน'!P$4="K","0","0"))))</f>
        <v/>
      </c>
      <c r="I57" s="441" t="str">
        <f>IF('ชื่อ-คะแนน'!C55="","",IF('ชื่อ-คะแนน'!S$4="K",'ชื่อ-คะแนน'!S55,IF('ชื่อ-คะแนน'!S$4="P","0",IF('ชื่อ-คะแนน'!S$4="A","0","0")))+IF('ชื่อ-คะแนน'!T$4="K",'ชื่อ-คะแนน'!T55,IF('ชื่อ-คะแนน'!T$4="P","0",IF('ชื่อ-คะแนน'!T$4="A","0","0")))+IF('ชื่อ-คะแนน'!U$4="K",'ชื่อ-คะแนน'!U55,IF('ชื่อ-คะแนน'!U$4="P","0",IF('ชื่อ-คะแนน'!U$4="A","0","0")))+IF('ชื่อ-คะแนน'!V$4="K",'ชื่อ-คะแนน'!V55,IF('ชื่อ-คะแนน'!V$4="P","0",IF('ชื่อ-คะแนน'!V$4="A","0","0")))+IF('ชื่อ-คะแนน'!W$4="K",'ชื่อ-คะแนน'!W55,IF('ชื่อ-คะแนน'!W$4="P","0",IF('ชื่อ-คะแนน'!W$4="A","0","0")))+IF('ชื่อ-คะแนน'!X$4="K",'ชื่อ-คะแนน'!X55,IF('ชื่อ-คะแนน'!X$4="P","0",IF('ชื่อ-คะแนน'!X$4="A","0","0"))))</f>
        <v/>
      </c>
      <c r="J57" s="442" t="str">
        <f>IF('ชื่อ-คะแนน'!C55="","",IF('ชื่อ-คะแนน'!S$4="P",'ชื่อ-คะแนน'!S55,IF('ชื่อ-คะแนน'!S$4="K","0",IF('ชื่อ-คะแนน'!S$4="A","0","0")))+IF('ชื่อ-คะแนน'!T$4="P",'ชื่อ-คะแนน'!T55,IF('ชื่อ-คะแนน'!T$4="K","0",IF('ชื่อ-คะแนน'!T$4="A","0","0")))+IF('ชื่อ-คะแนน'!U$4="P",'ชื่อ-คะแนน'!U55,IF('ชื่อ-คะแนน'!U$4="K","0",IF('ชื่อ-คะแนน'!U$4="A","0","0")))+IF('ชื่อ-คะแนน'!V$4="P",'ชื่อ-คะแนน'!V55,IF('ชื่อ-คะแนน'!V$4="K","0",IF('ชื่อ-คะแนน'!V$4="A","0","0")))+IF('ชื่อ-คะแนน'!W$4="P",'ชื่อ-คะแนน'!W55,IF('ชื่อ-คะแนน'!W$4="K","0",IF('ชื่อ-คะแนน'!W$4="A","0","0")))+IF('ชื่อ-คะแนน'!X$4="P",'ชื่อ-คะแนน'!X55,IF('ชื่อ-คะแนน'!X$4="K","0",IF('ชื่อ-คะแนน'!X$4="A","0","0"))))</f>
        <v/>
      </c>
      <c r="K57" s="443" t="str">
        <f>IF('ชื่อ-คะแนน'!C55="","",IF('ชื่อ-คะแนน'!S$4="A",'ชื่อ-คะแนน'!S55,IF('ชื่อ-คะแนน'!S$4="P","0",IF('ชื่อ-คะแนน'!S$4="K","0","0")))+IF('ชื่อ-คะแนน'!T$4="A",'ชื่อ-คะแนน'!T55,IF('ชื่อ-คะแนน'!T$4="P","0",IF('ชื่อ-คะแนน'!T$4="K","0","0")))+IF('ชื่อ-คะแนน'!U$4="A",'ชื่อ-คะแนน'!U55,IF('ชื่อ-คะแนน'!U$4="P","0",IF('ชื่อ-คะแนน'!U$4="K","0","0")))+IF('ชื่อ-คะแนน'!V$4="A",'ชื่อ-คะแนน'!V55,IF('ชื่อ-คะแนน'!V$4="P","0",IF('ชื่อ-คะแนน'!V$4="K","0","0")))+IF('ชื่อ-คะแนน'!W$4="A",'ชื่อ-คะแนน'!W55,IF('ชื่อ-คะแนน'!W$4="P","0",IF('ชื่อ-คะแนน'!W$4="K","0","0")))+IF('ชื่อ-คะแนน'!X$4="A",'ชื่อ-คะแนน'!X55,IF('ชื่อ-คะแนน'!X$4="P","0",IF('ชื่อ-คะแนน'!X$4="K","0","0"))))</f>
        <v/>
      </c>
      <c r="L57" s="438" t="str">
        <f>IF('ชื่อ-คะแนน'!C55="","",IF('ชื่อ-คะแนน'!AC$4="K",'ชื่อ-คะแนน'!AC55,IF('ชื่อ-คะแนน'!AC$4="P","0",IF('ชื่อ-คะแนน'!AC$4="A","0","0")))+IF('ชื่อ-คะแนน'!AD$4="K",'ชื่อ-คะแนน'!AD55,IF('ชื่อ-คะแนน'!AD$4="P","0",IF('ชื่อ-คะแนน'!AD$4="A","0","0")))+IF('ชื่อ-คะแนน'!AE$4="K",'ชื่อ-คะแนน'!AE55,IF('ชื่อ-คะแนน'!AE$4="P","0",IF('ชื่อ-คะแนน'!AE$4="A","0","0")))+IF('ชื่อ-คะแนน'!AF$4="K",'ชื่อ-คะแนน'!AF55,IF('ชื่อ-คะแนน'!AF$4="P","0",IF('ชื่อ-คะแนน'!AF$4="A","0","0")))+IF('ชื่อ-คะแนน'!AG$4="K",'ชื่อ-คะแนน'!AG55,IF('ชื่อ-คะแนน'!AG$4="P","0",IF('ชื่อ-คะแนน'!AG$4="A","0","0")))+IF('ชื่อ-คะแนน'!AH$4="K",'ชื่อ-คะแนน'!AH55,IF('ชื่อ-คะแนน'!AH$4="P","0",IF('ชื่อ-คะแนน'!AH$4="A","0","0")))+IF('ชื่อ-คะแนน'!AI$4="K",'ชื่อ-คะแนน'!AI55,IF('ชื่อ-คะแนน'!AI$4="P","0",IF('ชื่อ-คะแนน'!AI$4="A","0","0")))+IF('ชื่อ-คะแนน'!AJ$4="K",'ชื่อ-คะแนน'!AJ55,IF('ชื่อ-คะแนน'!AJ$4="P","0",IF('ชื่อ-คะแนน'!AJ$4="A","0","0")))+IF('ชื่อ-คะแนน'!AK$4="K",'ชื่อ-คะแนน'!AK55,IF('ชื่อ-คะแนน'!AK$4="P","0",IF('ชื่อ-คะแนน'!AK$4="A","0","0"))))</f>
        <v/>
      </c>
      <c r="M57" s="439" t="str">
        <f>IF('ชื่อ-คะแนน'!C55="","",IF('ชื่อ-คะแนน'!AC$4="P",'ชื่อ-คะแนน'!AC55,IF('ชื่อ-คะแนน'!AC$4="K","0",IF('ชื่อ-คะแนน'!AC$4="A","0","0")))+IF('ชื่อ-คะแนน'!AD$4="P",'ชื่อ-คะแนน'!AD55,IF('ชื่อ-คะแนน'!AD$4="K","0",IF('ชื่อ-คะแนน'!AD$4="A","0","0")))+IF('ชื่อ-คะแนน'!AE$4="P",'ชื่อ-คะแนน'!AE55,IF('ชื่อ-คะแนน'!AE$4="K","0",IF('ชื่อ-คะแนน'!AE$4="A","0","0")))+IF('ชื่อ-คะแนน'!AF$4="P",'ชื่อ-คะแนน'!AF55,IF('ชื่อ-คะแนน'!AF$4="K","0",IF('ชื่อ-คะแนน'!AF$4="A","0","0")))+IF('ชื่อ-คะแนน'!AG$4="P",'ชื่อ-คะแนน'!AG55,IF('ชื่อ-คะแนน'!AG$4="K","0",IF('ชื่อ-คะแนน'!AG$4="A","0","0")))+IF('ชื่อ-คะแนน'!AH$4="P",'ชื่อ-คะแนน'!AH55,IF('ชื่อ-คะแนน'!AH$4="K","0",IF('ชื่อ-คะแนน'!AH$4="A","0","0")))+IF('ชื่อ-คะแนน'!AI$4="P",'ชื่อ-คะแนน'!AI55,IF('ชื่อ-คะแนน'!AI$4="K","0",IF('ชื่อ-คะแนน'!AI$4="A","0","0")))+IF('ชื่อ-คะแนน'!AJ$4="P",'ชื่อ-คะแนน'!AJ55,IF('ชื่อ-คะแนน'!AJ$4="K","0",IF('ชื่อ-คะแนน'!AJ$4="A","0","0")))+IF('ชื่อ-คะแนน'!AK$4="P",'ชื่อ-คะแนน'!AK55,IF('ชื่อ-คะแนน'!AK$4="K","0",IF('ชื่อ-คะแนน'!AK$4="A","0","0"))))</f>
        <v/>
      </c>
      <c r="N57" s="440" t="str">
        <f>IF('ชื่อ-คะแนน'!C55="","",IF('ชื่อ-คะแนน'!AC$4="A",'ชื่อ-คะแนน'!AC55,IF('ชื่อ-คะแนน'!AC$4="P","0",IF('ชื่อ-คะแนน'!AC$4="K","0","0")))+IF('ชื่อ-คะแนน'!AD$4="A",'ชื่อ-คะแนน'!AD55,IF('ชื่อ-คะแนน'!AD$4="P","0",IF('ชื่อ-คะแนน'!AD$4="K","0","0")))+IF('ชื่อ-คะแนน'!AE$4="A",'ชื่อ-คะแนน'!AE55,IF('ชื่อ-คะแนน'!AE$4="P","0",IF('ชื่อ-คะแนน'!AE$4="K","0","0")))+IF('ชื่อ-คะแนน'!AF$4="A",'ชื่อ-คะแนน'!AF55,IF('ชื่อ-คะแนน'!AF$4="P","0",IF('ชื่อ-คะแนน'!AF$4="K","0","0")))+IF('ชื่อ-คะแนน'!AG$4="A",'ชื่อ-คะแนน'!AG55,IF('ชื่อ-คะแนน'!AG$4="P","0",IF('ชื่อ-คะแนน'!AG$4="K","0","0")))+IF('ชื่อ-คะแนน'!AH$4="A",'ชื่อ-คะแนน'!AH55,IF('ชื่อ-คะแนน'!AH$4="P","0",IF('ชื่อ-คะแนน'!AH$4="K","0","0")))+IF('ชื่อ-คะแนน'!AI$4="A",'ชื่อ-คะแนน'!AI55,IF('ชื่อ-คะแนน'!AI$4="P","0",IF('ชื่อ-คะแนน'!AI$4="K","0","0")))+IF('ชื่อ-คะแนน'!AJ$4="A",'ชื่อ-คะแนน'!AJ55,IF('ชื่อ-คะแนน'!AJ$4="P","0",IF('ชื่อ-คะแนน'!AJ$4="K","0","0")))+IF('ชื่อ-คะแนน'!AK$4="A",'ชื่อ-คะแนน'!AK55,IF('ชื่อ-คะแนน'!AK$4="P","0",IF('ชื่อ-คะแนน'!AK$4="K","0","0"))))</f>
        <v/>
      </c>
      <c r="O57" s="441" t="str">
        <f>IF('ชื่อ-คะแนน'!C55="","",IF('ชื่อ-คะแนน'!AN$4="K",'ชื่อ-คะแนน'!AN55,IF('ชื่อ-คะแนน'!AN$4="P","0",IF('ชื่อ-คะแนน'!AN$4="A","0","0")))+IF('ชื่อ-คะแนน'!AO$4="K",'ชื่อ-คะแนน'!AO55,IF('ชื่อ-คะแนน'!AO$4="P","0",IF('ชื่อ-คะแนน'!AO$4="A","0","0")))+IF('ชื่อ-คะแนน'!AP$4="K",'ชื่อ-คะแนน'!AP55,IF('ชื่อ-คะแนน'!AP$4="P","0",IF('ชื่อ-คะแนน'!AP$4="A","0","0")))+IF('ชื่อ-คะแนน'!AQ$4="K",'ชื่อ-คะแนน'!AQ55,IF('ชื่อ-คะแนน'!AQ$4="P","0",IF('ชื่อ-คะแนน'!AQ$4="A","0","0")))+IF('ชื่อ-คะแนน'!AR$4="K",'ชื่อ-คะแนน'!AR55,IF('ชื่อ-คะแนน'!AR$4="P","0",IF('ชื่อ-คะแนน'!AR$4="A","0","0")))+IF('ชื่อ-คะแนน'!AS$4="K",'ชื่อ-คะแนน'!AS55,IF('ชื่อ-คะแนน'!AS$4="P","0",IF('ชื่อ-คะแนน'!AS$4="A","0","0"))))</f>
        <v/>
      </c>
      <c r="P57" s="442" t="str">
        <f>IF('ชื่อ-คะแนน'!C55="","",IF('ชื่อ-คะแนน'!AN$4="P",'ชื่อ-คะแนน'!AN55,IF('ชื่อ-คะแนน'!AN$4="K","0",IF('ชื่อ-คะแนน'!AN$4="A","0","0")))+IF('ชื่อ-คะแนน'!AO$4="P",'ชื่อ-คะแนน'!AO55,IF('ชื่อ-คะแนน'!AO$4="K","0",IF('ชื่อ-คะแนน'!AO$4="A","0","0")))+IF('ชื่อ-คะแนน'!AP$4="P",'ชื่อ-คะแนน'!AP55,IF('ชื่อ-คะแนน'!AP$4="K","0",IF('ชื่อ-คะแนน'!AP$4="A","0","0")))+IF('ชื่อ-คะแนน'!AQ$4="P",'ชื่อ-คะแนน'!AQ55,IF('ชื่อ-คะแนน'!AQ$4="K","0",IF('ชื่อ-คะแนน'!AQ$4="A","0","0")))+IF('ชื่อ-คะแนน'!AR$4="P",'ชื่อ-คะแนน'!AR55,IF('ชื่อ-คะแนน'!AR$4="K","0",IF('ชื่อ-คะแนน'!AR$4="A","0","0")))+IF('ชื่อ-คะแนน'!AS$4="P",'ชื่อ-คะแนน'!AS55,IF('ชื่อ-คะแนน'!AS$4="K","0",IF('ชื่อ-คะแนน'!AS$4="A","0","0"))))</f>
        <v/>
      </c>
      <c r="Q57" s="443" t="str">
        <f>IF('ชื่อ-คะแนน'!C55="","",IF('ชื่อ-คะแนน'!AN$4="A",'ชื่อ-คะแนน'!AN55,IF('ชื่อ-คะแนน'!AN$4="P","0",IF('ชื่อ-คะแนน'!AN$4="K","0","0")))+IF('ชื่อ-คะแนน'!AO$4="A",'ชื่อ-คะแนน'!AO55,IF('ชื่อ-คะแนน'!AO$4="P","0",IF('ชื่อ-คะแนน'!AO$4="K","0","0")))+IF('ชื่อ-คะแนน'!AP$4="A",'ชื่อ-คะแนน'!AP55,IF('ชื่อ-คะแนน'!AP$4="P","0",IF('ชื่อ-คะแนน'!AP$4="K","0","0")))+IF('ชื่อ-คะแนน'!AQ$4="A",'ชื่อ-คะแนน'!AQ55,IF('ชื่อ-คะแนน'!AQ$4="P","0",IF('ชื่อ-คะแนน'!AQ$4="K","0","0")))+IF('ชื่อ-คะแนน'!AR$4="A",'ชื่อ-คะแนน'!AR55,IF('ชื่อ-คะแนน'!AR$4="P","0",IF('ชื่อ-คะแนน'!AR$4="K","0","0")))+IF('ชื่อ-คะแนน'!AS$4="A",'ชื่อ-คะแนน'!AS55,IF('ชื่อ-คะแนน'!AS$4="P","0",IF('ชื่อ-คะแนน'!AS$4="K","0","0"))))</f>
        <v/>
      </c>
      <c r="R57" s="1058" t="str">
        <f>IF('ชื่อ-คะแนน'!C55="","",IF('ชื่อ-คะแนน'!BA$4="K",'ชื่อ-คะแนน'!BA55,IF('ชื่อ-คะแนน'!BA$4="P","0",IF('ชื่อ-คะแนน'!BA$4="A","0","0")))+IF('ชื่อ-คะแนน'!BB$4="K",'ชื่อ-คะแนน'!BB55,IF('ชื่อ-คะแนน'!BB$4="P","0",IF('ชื่อ-คะแนน'!BB$4="A","0","0")))+IF('ชื่อ-คะแนน'!BC$4="K",'ชื่อ-คะแนน'!BC55,IF('ชื่อ-คะแนน'!BC$4="P","0",IF('ชื่อ-คะแนน'!BC$4="A","0","0")))+IF('ชื่อ-คะแนน'!BD$4="K",'ชื่อ-คะแนน'!BD55,IF('ชื่อ-คะแนน'!BD$4="P","0",IF('ชื่อ-คะแนน'!BD$4="A","0","0")))+IF('ชื่อ-คะแนน'!BE$4="K",'ชื่อ-คะแนน'!BE55,IF('ชื่อ-คะแนน'!BE$4="P","0",IF('ชื่อ-คะแนน'!BE$4="A","0","0")))+IF('ชื่อ-คะแนน'!BF$4="K",'ชื่อ-คะแนน'!BF55,IF('ชื่อ-คะแนน'!BF$4="P","0",IF('ชื่อ-คะแนน'!BF$4="A","0","0")))+IF('ชื่อ-คะแนน'!BG$4="K",'ชื่อ-คะแนน'!BG55,IF('ชื่อ-คะแนน'!BG$4="P","0",IF('ชื่อ-คะแนน'!BG$4="A","0","0")))+IF('ชื่อ-คะแนน'!BH$4="K",'ชื่อ-คะแนน'!BH55,IF('ชื่อ-คะแนน'!BH$4="P","0",IF('ชื่อ-คะแนน'!BH$4="A","0","0"))))</f>
        <v/>
      </c>
      <c r="S57" s="1059" t="str">
        <f>IF('ชื่อ-คะแนน'!C55="","",IF('ชื่อ-คะแนน'!BA$4="P",'ชื่อ-คะแนน'!BA55,IF('ชื่อ-คะแนน'!BA$4="K","0",IF('ชื่อ-คะแนน'!BA$4="A","0","0")))+IF('ชื่อ-คะแนน'!BB$4="P",'ชื่อ-คะแนน'!BB55,IF('ชื่อ-คะแนน'!BB$4="K","0",IF('ชื่อ-คะแนน'!BB$4="A","0","0")))+IF('ชื่อ-คะแนน'!BC$4="P",'ชื่อ-คะแนน'!BC55,IF('ชื่อ-คะแนน'!BC$4="K","0",IF('ชื่อ-คะแนน'!BC$4="A","0","0")))+IF('ชื่อ-คะแนน'!BD$4="P",'ชื่อ-คะแนน'!BD55,IF('ชื่อ-คะแนน'!BD$4="K","0",IF('ชื่อ-คะแนน'!BD$4="A","0","0")))+IF('ชื่อ-คะแนน'!BE$4="P",'ชื่อ-คะแนน'!BE55,IF('ชื่อ-คะแนน'!BE$4="K","0",IF('ชื่อ-คะแนน'!BE$4="A","0","0")))+IF('ชื่อ-คะแนน'!BF$4="P",'ชื่อ-คะแนน'!BF55,IF('ชื่อ-คะแนน'!BF$4="K","0",IF('ชื่อ-คะแนน'!BF$4="A","0","0")))+IF('ชื่อ-คะแนน'!BG$4="P",'ชื่อ-คะแนน'!BG55,IF('ชื่อ-คะแนน'!BG$4="K","0",IF('ชื่อ-คะแนน'!BG$4="A","0","0")))+IF('ชื่อ-คะแนน'!BH$4="P",'ชื่อ-คะแนน'!BH55,IF('ชื่อ-คะแนน'!BH$4="K","0",IF('ชื่อ-คะแนน'!BH$4="A","0","0"))))</f>
        <v/>
      </c>
      <c r="T57" s="1072" t="str">
        <f>IF('ชื่อ-คะแนน'!C55="","",IF('ชื่อ-คะแนน'!BA$4="A",'ชื่อ-คะแนน'!BA55,IF('ชื่อ-คะแนน'!BA$4="P","0",IF('ชื่อ-คะแนน'!BA$4="K","0","0")))+IF('ชื่อ-คะแนน'!BB$4="A",'ชื่อ-คะแนน'!BB55,IF('ชื่อ-คะแนน'!BB$4="P","0",IF('ชื่อ-คะแนน'!BB$4="K","0","0")))+IF('ชื่อ-คะแนน'!BC$4="A",'ชื่อ-คะแนน'!BC55,IF('ชื่อ-คะแนน'!BC$4="P","0",IF('ชื่อ-คะแนน'!BC$4="K","0","0")))+IF('ชื่อ-คะแนน'!BD$4="A",'ชื่อ-คะแนน'!BD55,IF('ชื่อ-คะแนน'!BD$4="P","0",IF('ชื่อ-คะแนน'!BD$4="K","0","0")))+IF('ชื่อ-คะแนน'!BE$4="A",'ชื่อ-คะแนน'!BE55,IF('ชื่อ-คะแนน'!BE$4="P","0",IF('ชื่อ-คะแนน'!BE$4="K","0","0")))+IF('ชื่อ-คะแนน'!BF$4="A",'ชื่อ-คะแนน'!BF55,IF('ชื่อ-คะแนน'!BF$4="P","0",IF('ชื่อ-คะแนน'!BF$4="K","0","0")))+IF('ชื่อ-คะแนน'!BG$4="A",'ชื่อ-คะแนน'!BG55,IF('ชื่อ-คะแนน'!BG$4="P","0",IF('ชื่อ-คะแนน'!BG$4="K","0","0")))+IF('ชื่อ-คะแนน'!BH$4="A",'ชื่อ-คะแนน'!BH55,IF('ชื่อ-คะแนน'!BH$4="P","0",IF('ชื่อ-คะแนน'!BH$4="K","0","0"))))</f>
        <v/>
      </c>
      <c r="U57" s="1060" t="str">
        <f>IF('ชื่อ-คะแนน'!C55="","",IF('ชื่อ-คะแนน'!BK$4="K",'ชื่อ-คะแนน'!BK55,IF('ชื่อ-คะแนน'!BK$4="P","0",IF('ชื่อ-คะแนน'!BK$4="A","0","0")))+IF('ชื่อ-คะแนน'!BL$4="K",'ชื่อ-คะแนน'!BL55,IF('ชื่อ-คะแนน'!BL$4="P","0",IF('ชื่อ-คะแนน'!BL$4="A","0","0")))+IF('ชื่อ-คะแนน'!BM$4="K",'ชื่อ-คะแนน'!BM55,IF('ชื่อ-คะแนน'!BM$4="P","0",IF('ชื่อ-คะแนน'!BM$4="A","0","0")))+IF('ชื่อ-คะแนน'!BN$4="K",'ชื่อ-คะแนน'!BN55,IF('ชื่อ-คะแนน'!BN$4="P","0",IF('ชื่อ-คะแนน'!BN$4="A","0","0")))+IF('ชื่อ-คะแนน'!BO$4="K",'ชื่อ-คะแนน'!BO55,IF('ชื่อ-คะแนน'!BO$4="P","0",IF('ชื่อ-คะแนน'!BO$4="A","0","0")))+IF('ชื่อ-คะแนน'!BP$4="K",'ชื่อ-คะแนน'!BP55,IF('ชื่อ-คะแนน'!BP$4="P","0",IF('ชื่อ-คะแนน'!BP$4="A","0","0"))))</f>
        <v/>
      </c>
      <c r="V57" s="1061" t="str">
        <f>IF('ชื่อ-คะแนน'!C55="","",IF('ชื่อ-คะแนน'!BK$4="P",'ชื่อ-คะแนน'!BK55,IF('ชื่อ-คะแนน'!BK$4="K","0",IF('ชื่อ-คะแนน'!BK$4="A","0","0")))+IF('ชื่อ-คะแนน'!BL$4="P",'ชื่อ-คะแนน'!BL55,IF('ชื่อ-คะแนน'!BL$4="K","0",IF('ชื่อ-คะแนน'!BL$4="A","0","0")))+IF('ชื่อ-คะแนน'!BM$4="P",'ชื่อ-คะแนน'!BM55,IF('ชื่อ-คะแนน'!BM$4="K","0",IF('ชื่อ-คะแนน'!BM$4="A","0","0")))+IF('ชื่อ-คะแนน'!BN$4="P",'ชื่อ-คะแนน'!BN55,IF('ชื่อ-คะแนน'!BN$4="K","0",IF('ชื่อ-คะแนน'!BN$4="A","0","0")))+IF('ชื่อ-คะแนน'!BO$4="P",'ชื่อ-คะแนน'!BO55,IF('ชื่อ-คะแนน'!BO$4="K","0",IF('ชื่อ-คะแนน'!BO$4="A","0","0")))+IF('ชื่อ-คะแนน'!BP$4="P",'ชื่อ-คะแนน'!BP55,IF('ชื่อ-คะแนน'!BP$4="K","0",IF('ชื่อ-คะแนน'!BP$4="A","0","0"))))</f>
        <v/>
      </c>
      <c r="W57" s="1062" t="str">
        <f>IF('ชื่อ-คะแนน'!C55="","",IF('ชื่อ-คะแนน'!BK$4="A",'ชื่อ-คะแนน'!BK55,IF('ชื่อ-คะแนน'!BK$4="P","0",IF('ชื่อ-คะแนน'!BK$4="K","0","0")))+IF('ชื่อ-คะแนน'!BL$4="A",'ชื่อ-คะแนน'!BL55,IF('ชื่อ-คะแนน'!BL$4="P","0",IF('ชื่อ-คะแนน'!BL$4="K","0","0")))+IF('ชื่อ-คะแนน'!BM$4="A",'ชื่อ-คะแนน'!BM55,IF('ชื่อ-คะแนน'!BM$4="P","0",IF('ชื่อ-คะแนน'!BM$4="K","0","0")))+IF('ชื่อ-คะแนน'!BN$4="A",'ชื่อ-คะแนน'!BN55,IF('ชื่อ-คะแนน'!BN$4="P","0",IF('ชื่อ-คะแนน'!BN$4="K","0","0")))+IF('ชื่อ-คะแนน'!BO$4="A",'ชื่อ-คะแนน'!BO55,IF('ชื่อ-คะแนน'!BO$4="P","0",IF('ชื่อ-คะแนน'!BO$4="K","0","0")))+IF('ชื่อ-คะแนน'!BP$4="A",'ชื่อ-คะแนน'!BP55,IF('ชื่อ-คะแนน'!BP$4="P","0",IF('ชื่อ-คะแนน'!BP$4="K","0","0"))))</f>
        <v/>
      </c>
      <c r="X57" s="1058" t="str">
        <f>IF('ชื่อ-คะแนน'!C55="","",IF('ชื่อ-คะแนน'!BU$4="K",'ชื่อ-คะแนน'!BU55,IF('ชื่อ-คะแนน'!BU$4="P","0",IF('ชื่อ-คะแนน'!BU$4="A","0","0")))+IF('ชื่อ-คะแนน'!BV$4="K",'ชื่อ-คะแนน'!BV55,IF('ชื่อ-คะแนน'!BV$4="P","0",IF('ชื่อ-คะแนน'!BV$4="A","0","0")))+IF('ชื่อ-คะแนน'!BW$4="K",'ชื่อ-คะแนน'!BW55,IF('ชื่อ-คะแนน'!BW$4="P","0",IF('ชื่อ-คะแนน'!BW$4="A","0","0")))+IF('ชื่อ-คะแนน'!BX$4="K",'ชื่อ-คะแนน'!BX55,IF('ชื่อ-คะแนน'!BX$4="P","0",IF('ชื่อ-คะแนน'!BX$4="A","0","0")))+IF('ชื่อ-คะแนน'!BY$4="K",'ชื่อ-คะแนน'!BY55,IF('ชื่อ-คะแนน'!BY$4="P","0",IF('ชื่อ-คะแนน'!BY$4="A","0","0")))+IF('ชื่อ-คะแนน'!BZ$4="K",'ชื่อ-คะแนน'!BZ55,IF('ชื่อ-คะแนน'!BZ$4="P","0",IF('ชื่อ-คะแนน'!BZ$4="A","0","0")))+IF('ชื่อ-คะแนน'!CA$4="K",'ชื่อ-คะแนน'!CA55,IF('ชื่อ-คะแนน'!CA$4="P","0",IF('ชื่อ-คะแนน'!CA$4="A","0","0")))+IF('ชื่อ-คะแนน'!CB$4="K",'ชื่อ-คะแนน'!CB55,IF('ชื่อ-คะแนน'!CB$4="P","0",IF('ชื่อ-คะแนน'!CB$4="A","0","0"))))</f>
        <v/>
      </c>
      <c r="Y57" s="1059" t="str">
        <f>IF('ชื่อ-คะแนน'!C55="","",IF('ชื่อ-คะแนน'!BU$4="P",'ชื่อ-คะแนน'!BU55,IF('ชื่อ-คะแนน'!BU$4="K","0",IF('ชื่อ-คะแนน'!BU$4="A","0","0")))+IF('ชื่อ-คะแนน'!BV$4="P",'ชื่อ-คะแนน'!BV55,IF('ชื่อ-คะแนน'!BV$4="K","0",IF('ชื่อ-คะแนน'!BV$4="A","0","0")))+IF('ชื่อ-คะแนน'!BW$4="P",'ชื่อ-คะแนน'!BW55,IF('ชื่อ-คะแนน'!BW$4="K","0",IF('ชื่อ-คะแนน'!BW$4="A","0","0")))+IF('ชื่อ-คะแนน'!BX$4="P",'ชื่อ-คะแนน'!BX55,IF('ชื่อ-คะแนน'!BX$4="K","0",IF('ชื่อ-คะแนน'!BX$4="A","0","0")))+IF('ชื่อ-คะแนน'!BY$4="P",'ชื่อ-คะแนน'!BY55,IF('ชื่อ-คะแนน'!BY$4="K","0",IF('ชื่อ-คะแนน'!BY$4="A","0","0")))+IF('ชื่อ-คะแนน'!BZ$4="P",'ชื่อ-คะแนน'!BZ55,IF('ชื่อ-คะแนน'!BZ$4="K","0",IF('ชื่อ-คะแนน'!BZ$4="A","0","0")))+IF('ชื่อ-คะแนน'!CA$4="P",'ชื่อ-คะแนน'!CA55,IF('ชื่อ-คะแนน'!CA$4="K","0",IF('ชื่อ-คะแนน'!CA$4="A","0","0")))+IF('ชื่อ-คะแนน'!CB$4="P",'ชื่อ-คะแนน'!CB55,IF('ชื่อ-คะแนน'!CB$4="K","0",IF('ชื่อ-คะแนน'!CB$4="A","0","0"))))</f>
        <v/>
      </c>
      <c r="Z57" s="1072" t="str">
        <f>IF('ชื่อ-คะแนน'!C55="","",IF('ชื่อ-คะแนน'!BU$4="A",'ชื่อ-คะแนน'!BU55,IF('ชื่อ-คะแนน'!BU$4="P","0",IF('ชื่อ-คะแนน'!BU$4="K","0","0")))+IF('ชื่อ-คะแนน'!BV$4="A",'ชื่อ-คะแนน'!BV55,IF('ชื่อ-คะแนน'!BV$4="P","0",IF('ชื่อ-คะแนน'!BV$4="K","0","0")))+IF('ชื่อ-คะแนน'!BW$4="A",'ชื่อ-คะแนน'!BW55,IF('ชื่อ-คะแนน'!BW$4="P","0",IF('ชื่อ-คะแนน'!BW$4="K","0","0")))+IF('ชื่อ-คะแนน'!BX$4="A",'ชื่อ-คะแนน'!BX55,IF('ชื่อ-คะแนน'!BX$4="P","0",IF('ชื่อ-คะแนน'!BX$4="K","0","0")))+IF('ชื่อ-คะแนน'!BY$4="A",'ชื่อ-คะแนน'!BY55,IF('ชื่อ-คะแนน'!BY$4="P","0",IF('ชื่อ-คะแนน'!BY$4="K","0","0")))+IF('ชื่อ-คะแนน'!BZ$4="A",'ชื่อ-คะแนน'!BZ55,IF('ชื่อ-คะแนน'!BZ$4="P","0",IF('ชื่อ-คะแนน'!BZ$4="K","0","0")))+IF('ชื่อ-คะแนน'!CA$4="A",'ชื่อ-คะแนน'!CA55,IF('ชื่อ-คะแนน'!CA$4="P","0",IF('ชื่อ-คะแนน'!CA$4="K","0","0")))+IF('ชื่อ-คะแนน'!CB$4="A",'ชื่อ-คะแนน'!CB55,IF('ชื่อ-คะแนน'!CB$4="P","0",IF('ชื่อ-คะแนน'!CB$4="K","0","0"))))</f>
        <v/>
      </c>
      <c r="AA57" s="1060">
        <f>IF('ชื่อ-คะแนน'!CF$4="K",'ชื่อ-คะแนน'!CF55,IF('ชื่อ-คะแนน'!CF$4="P","0",IF('ชื่อ-คะแนน'!CF$4="A","0","0")))+IF('ชื่อ-คะแนน'!CG$4="K",'ชื่อ-คะแนน'!CG55,IF('ชื่อ-คะแนน'!CG$4="P","0",IF('ชื่อ-คะแนน'!CG$4="A","0","0")))+IF('ชื่อ-คะแนน'!CH$4="K",'ชื่อ-คะแนน'!CH55,IF('ชื่อ-คะแนน'!CH$4="P","0",IF('ชื่อ-คะแนน'!CH$4="A","0","0")))</f>
        <v>0</v>
      </c>
      <c r="AB57" s="1061">
        <f>IF('ชื่อ-คะแนน'!CF$4="P",'ชื่อ-คะแนน'!CF55,IF('ชื่อ-คะแนน'!CF$4="K","0",IF('ชื่อ-คะแนน'!CF$4="A","0","0")))+IF('ชื่อ-คะแนน'!CG$4="P",'ชื่อ-คะแนน'!CG55,IF('ชื่อ-คะแนน'!CG$4="K","0",IF('ชื่อ-คะแนน'!CG$4="A","0","0")))+IF('ชื่อ-คะแนน'!CH$4="P",'ชื่อ-คะแนน'!CH55,IF('ชื่อ-คะแนน'!CH$4="K","0",IF('ชื่อ-คะแนน'!CH$4="A","0","0")))</f>
        <v>0</v>
      </c>
      <c r="AC57" s="1062">
        <f>IF('ชื่อ-คะแนน'!CF$4="A",'ชื่อ-คะแนน'!CF55,IF('ชื่อ-คะแนน'!CF$4="P","0",IF('ชื่อ-คะแนน'!CF$4="K","0","0")))+IF('ชื่อ-คะแนน'!CG$4="A",'ชื่อ-คะแนน'!CG55,IF('ชื่อ-คะแนน'!CG$4="P","0",IF('ชื่อ-คะแนน'!CG$4="K","0","0")))+IF('ชื่อ-คะแนน'!CH$4="A",'ชื่อ-คะแนน'!CH55,IF('ชื่อ-คะแนน'!CH$4="P","0",IF('ชื่อ-คะแนน'!CH$4="K","0","0")))</f>
        <v>0</v>
      </c>
      <c r="AD57" s="1073" t="str">
        <f>IF('ชื่อ-คะแนน'!C55="","",IF(E57="พัก","--",IF(E57="ออก","--",IF(E57="ย้าย","--",(F57+I57+L57+O57+R57+U57+X57+AA57)/2))))</f>
        <v/>
      </c>
      <c r="AE57" s="1063" t="str">
        <f>IF('ชื่อ-คะแนน'!C55="","",IF(E57="พัก","--",IF(E57="ออก","--",IF(E57="ย้าย","--",(G57+J57+M57+P57+S57+V57+Y57+AB57)/2))))</f>
        <v/>
      </c>
      <c r="AF57" s="1064" t="str">
        <f>IF('ชื่อ-คะแนน'!C55="","",IF(E57="พัก","--",IF(E57="ออก","--",IF(E57="ย้าย","--",(H57+K57+N57+Q57+T57+W57+Z57+AC57)/2))))</f>
        <v/>
      </c>
      <c r="AG57" s="307"/>
    </row>
  </sheetData>
  <sheetProtection algorithmName="SHA-512" hashValue="UfJciO6sI6uABL5hZM0TvxT7phPXT2PeA9DvWmoJesDSTUsAy52QmpypFE0Bl6SEo55mFrL1uiAjCoqztwRoZQ==" saltValue="g+z5AqDyDsAlPE+HC+TCVA==" spinCount="100000" sheet="1" objects="1" scenarios="1" formatCells="0"/>
  <mergeCells count="23">
    <mergeCell ref="B3:D3"/>
    <mergeCell ref="R3:AG3"/>
    <mergeCell ref="B1:F1"/>
    <mergeCell ref="G1:AG1"/>
    <mergeCell ref="J2:Z2"/>
    <mergeCell ref="AA2:AG2"/>
    <mergeCell ref="B2:F2"/>
    <mergeCell ref="R5:T5"/>
    <mergeCell ref="B4:B7"/>
    <mergeCell ref="X5:Z5"/>
    <mergeCell ref="AD5:AF5"/>
    <mergeCell ref="L5:N5"/>
    <mergeCell ref="O5:Q5"/>
    <mergeCell ref="R4:W4"/>
    <mergeCell ref="U5:W5"/>
    <mergeCell ref="AA5:AC5"/>
    <mergeCell ref="L4:Q4"/>
    <mergeCell ref="C4:C7"/>
    <mergeCell ref="F5:H5"/>
    <mergeCell ref="F4:K4"/>
    <mergeCell ref="X4:AC4"/>
    <mergeCell ref="I5:K5"/>
    <mergeCell ref="E4:E7"/>
  </mergeCells>
  <phoneticPr fontId="15" type="noConversion"/>
  <conditionalFormatting sqref="E13:AF57 E8:Z12 AD8:AF12">
    <cfRule type="cellIs" dxfId="25" priority="4" stopIfTrue="1" operator="equal">
      <formula>"ออก"</formula>
    </cfRule>
    <cfRule type="cellIs" dxfId="24" priority="5" stopIfTrue="1" operator="equal">
      <formula>"ย้าย"</formula>
    </cfRule>
    <cfRule type="cellIs" dxfId="23" priority="6" stopIfTrue="1" operator="equal">
      <formula>"ร"</formula>
    </cfRule>
  </conditionalFormatting>
  <conditionalFormatting sqref="AA8:AC57">
    <cfRule type="cellIs" dxfId="22" priority="1" stopIfTrue="1" operator="equal">
      <formula>"ออก"</formula>
    </cfRule>
    <cfRule type="cellIs" dxfId="21" priority="2" stopIfTrue="1" operator="equal">
      <formula>"ย้าย"</formula>
    </cfRule>
    <cfRule type="cellIs" dxfId="20" priority="3" stopIfTrue="1" operator="equal">
      <formula>"ร"</formula>
    </cfRule>
  </conditionalFormatting>
  <printOptions horizontalCentered="1" verticalCentered="1"/>
  <pageMargins left="0.15748031496062992" right="0.15748031496062992" top="0.19685039370078741" bottom="0.19685039370078741" header="0.51181102362204722" footer="0.51181102362204722"/>
  <pageSetup paperSize="9" scale="80" orientation="portrait" blackAndWhite="1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>
    <tabColor indexed="45"/>
  </sheetPr>
  <dimension ref="A1:J57"/>
  <sheetViews>
    <sheetView showZeros="0" view="pageBreakPreview" workbookViewId="0">
      <pane xSplit="3" ySplit="5" topLeftCell="D6" activePane="bottomRight" state="frozen"/>
      <selection pane="topRight" activeCell="D1" sqref="D1"/>
      <selection pane="bottomLeft" activeCell="A6" sqref="A6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140625" style="7" customWidth="1"/>
    <col min="6" max="6" width="8.140625" style="7" customWidth="1"/>
    <col min="7" max="7" width="7.5703125" style="7" customWidth="1"/>
    <col min="8" max="8" width="7.5703125" style="7" bestFit="1" customWidth="1"/>
    <col min="9" max="9" width="5.85546875" style="7" customWidth="1"/>
    <col min="10" max="10" width="32.85546875" style="7" customWidth="1"/>
  </cols>
  <sheetData>
    <row r="1" spans="1:10" ht="20.25" customHeight="1" x14ac:dyDescent="0.5">
      <c r="A1" s="1785" t="s">
        <v>263</v>
      </c>
      <c r="B1" s="1785"/>
      <c r="C1" s="1785"/>
      <c r="D1" s="1785"/>
      <c r="E1" s="1606" t="str">
        <f>ปก!B6</f>
        <v>โรงเรียนศักดิ์สุนันท์วิทยา ตำบลแม่พริก อำเภอแม่พริก จังหวัดลำปาง</v>
      </c>
      <c r="F1" s="1606"/>
      <c r="G1" s="1606"/>
      <c r="H1" s="1606"/>
      <c r="I1" s="1606"/>
      <c r="J1" s="1606"/>
    </row>
    <row r="2" spans="1:10" ht="20.25" customHeight="1" x14ac:dyDescent="0.5">
      <c r="A2" s="1787" t="str">
        <f>ปก!B10&amp;"  "&amp;ปก!D10</f>
        <v>กลุ่มสาระ  เลือกจากรายการ</v>
      </c>
      <c r="B2" s="1787"/>
      <c r="C2" s="1787"/>
      <c r="D2" s="1787"/>
      <c r="E2" s="1787"/>
      <c r="F2" s="1786" t="str">
        <f>ปก!E7</f>
        <v>ปีการศึกษา 2566</v>
      </c>
      <c r="G2" s="1786"/>
      <c r="H2" s="1786"/>
      <c r="I2" s="1786"/>
      <c r="J2" s="228" t="str">
        <f>ปก!B8&amp;"  "&amp;ปก!D8</f>
        <v>ชั้นประถมศึกษาปีที่   1/1</v>
      </c>
    </row>
    <row r="3" spans="1:10" ht="20.25" customHeight="1" thickBot="1" x14ac:dyDescent="0.55000000000000004">
      <c r="A3" s="1783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783"/>
      <c r="C3" s="1783"/>
      <c r="D3" s="1783"/>
      <c r="E3" s="1783"/>
      <c r="F3" s="1783"/>
      <c r="G3" s="1783"/>
      <c r="H3" s="1784" t="str">
        <f>ปก!B11 &amp;" "&amp;ปก!C11&amp;""&amp;ปก!D11&amp;" "&amp;ปก!H11&amp;" "&amp;ปก!I11</f>
        <v>จำนวนน้ำหนัก 2 จำนวนชั่วโมง /สัปดาห์ 2 ชั่วโมง</v>
      </c>
      <c r="I3" s="1784"/>
      <c r="J3" s="1784"/>
    </row>
    <row r="4" spans="1:10" ht="20.25" customHeight="1" thickBot="1" x14ac:dyDescent="0.55000000000000004">
      <c r="A4" s="229"/>
      <c r="B4" s="230" t="s">
        <v>40</v>
      </c>
      <c r="C4" s="231" t="s">
        <v>50</v>
      </c>
      <c r="D4" s="232" t="s">
        <v>11</v>
      </c>
      <c r="E4" s="233" t="s">
        <v>62</v>
      </c>
      <c r="F4" s="234" t="str">
        <f>IF(ปก!D10="กิจกรรมพัฒนาผู้เรียน","ผล","ระดับผล")</f>
        <v>ระดับผล</v>
      </c>
      <c r="G4" s="235" t="s">
        <v>31</v>
      </c>
      <c r="H4" s="235" t="s">
        <v>115</v>
      </c>
      <c r="I4" s="236" t="str">
        <f>IF(ปก!D10="กิจกรรมพัฒนาผู้เรียน","","แก้ มส")</f>
        <v>แก้ มส</v>
      </c>
      <c r="J4" s="237" t="s">
        <v>14</v>
      </c>
    </row>
    <row r="5" spans="1:10" s="5" customFormat="1" ht="18" customHeight="1" x14ac:dyDescent="0.5">
      <c r="A5" s="238"/>
      <c r="B5" s="239">
        <f>'ชื่อ-คะแนน'!A6</f>
        <v>1</v>
      </c>
      <c r="C5" s="240" t="str">
        <f>'ชื่อ-คะแนน'!B6</f>
        <v>12803</v>
      </c>
      <c r="D5" s="241" t="str">
        <f>'ชื่อ-คะแนน'!DB6</f>
        <v>เด็กหญิง กัญญาณัฐ  ศรีธนะ</v>
      </c>
      <c r="E5" s="260">
        <f>'ชื่อ-คะแนน'!CT6</f>
        <v>0</v>
      </c>
      <c r="F5" s="261">
        <f>แจ้งผล_1!P7</f>
        <v>20</v>
      </c>
      <c r="G5" s="242">
        <f>แจ้งผล_1!W7</f>
        <v>1</v>
      </c>
      <c r="H5" s="243">
        <f>เวลา2!EJ7</f>
        <v>68</v>
      </c>
      <c r="I5" s="244" t="str">
        <f>IF('ชื่อ-คะแนน'!C6="","",IF(ปก!$D$10="กิจกรรมพัฒนาผู้เรียน","",แจ้งผล_1!AA7))</f>
        <v>-</v>
      </c>
      <c r="J5" s="245" t="str">
        <f>IF('ชื่อ-คะแนน'!CZ6="","",'ชื่อ-คะแนน'!CZ6)</f>
        <v/>
      </c>
    </row>
    <row r="6" spans="1:10" s="5" customFormat="1" ht="18" customHeight="1" x14ac:dyDescent="0.5">
      <c r="A6" s="238"/>
      <c r="B6" s="246">
        <f>'ชื่อ-คะแนน'!A7</f>
        <v>2</v>
      </c>
      <c r="C6" s="247" t="str">
        <f>'ชื่อ-คะแนน'!B7</f>
        <v>12804</v>
      </c>
      <c r="D6" s="248" t="str">
        <f>'ชื่อ-คะแนน'!DB7</f>
        <v>เด็กหญิง กาญจนา  สุวะเลิศ</v>
      </c>
      <c r="E6" s="262">
        <f>'ชื่อ-คะแนน'!CT7</f>
        <v>0</v>
      </c>
      <c r="F6" s="263">
        <f>แจ้งผล_1!P8</f>
        <v>10</v>
      </c>
      <c r="G6" s="249">
        <f>แจ้งผล_1!W8</f>
        <v>1</v>
      </c>
      <c r="H6" s="250">
        <f>เวลา2!EJ8</f>
        <v>68</v>
      </c>
      <c r="I6" s="251" t="str">
        <f>IF('ชื่อ-คะแนน'!C7="","",IF(ปก!$D$10="กิจกรรมพัฒนาผู้เรียน","",แจ้งผล_1!AA8))</f>
        <v>-</v>
      </c>
      <c r="J6" s="252" t="str">
        <f>IF('ชื่อ-คะแนน'!CZ7="","",'ชื่อ-คะแนน'!CZ7)</f>
        <v/>
      </c>
    </row>
    <row r="7" spans="1:10" s="5" customFormat="1" ht="18" customHeight="1" x14ac:dyDescent="0.5">
      <c r="A7" s="238"/>
      <c r="B7" s="246">
        <f>'ชื่อ-คะแนน'!A8</f>
        <v>3</v>
      </c>
      <c r="C7" s="247" t="str">
        <f>'ชื่อ-คะแนน'!B8</f>
        <v>12805</v>
      </c>
      <c r="D7" s="248" t="str">
        <f>'ชื่อ-คะแนน'!DB8</f>
        <v>เด็กหญิง จิตราภรณ์  แก่นยงค์</v>
      </c>
      <c r="E7" s="262">
        <f>'ชื่อ-คะแนน'!CT8</f>
        <v>0</v>
      </c>
      <c r="F7" s="263">
        <f>แจ้งผล_1!P9</f>
        <v>20</v>
      </c>
      <c r="G7" s="249">
        <f>แจ้งผล_1!W9</f>
        <v>1</v>
      </c>
      <c r="H7" s="250">
        <f>เวลา2!EJ9</f>
        <v>68</v>
      </c>
      <c r="I7" s="251" t="str">
        <f>IF('ชื่อ-คะแนน'!C8="","",IF(ปก!$D$10="กิจกรรมพัฒนาผู้เรียน","",แจ้งผล_1!AA9))</f>
        <v>-</v>
      </c>
      <c r="J7" s="252" t="str">
        <f>IF('ชื่อ-คะแนน'!CZ8="","",'ชื่อ-คะแนน'!CZ8)</f>
        <v/>
      </c>
    </row>
    <row r="8" spans="1:10" s="5" customFormat="1" ht="18" customHeight="1" x14ac:dyDescent="0.5">
      <c r="A8" s="238"/>
      <c r="B8" s="246">
        <f>'ชื่อ-คะแนน'!A9</f>
        <v>4</v>
      </c>
      <c r="C8" s="247" t="str">
        <f>'ชื่อ-คะแนน'!B9</f>
        <v>12806</v>
      </c>
      <c r="D8" s="248" t="str">
        <f>'ชื่อ-คะแนน'!DB9</f>
        <v>เด็กชาย พิธิวัฒน์  ร้องกาศ</v>
      </c>
      <c r="E8" s="262">
        <f>'ชื่อ-คะแนน'!CT9</f>
        <v>0</v>
      </c>
      <c r="F8" s="263">
        <f>แจ้งผล_1!P10</f>
        <v>20</v>
      </c>
      <c r="G8" s="249">
        <f>แจ้งผล_1!W10</f>
        <v>1</v>
      </c>
      <c r="H8" s="250">
        <f>เวลา2!EJ10</f>
        <v>68</v>
      </c>
      <c r="I8" s="251" t="str">
        <f>IF('ชื่อ-คะแนน'!C9="","",IF(ปก!$D$10="กิจกรรมพัฒนาผู้เรียน","",แจ้งผล_1!AA10))</f>
        <v>-</v>
      </c>
      <c r="J8" s="252" t="str">
        <f>IF('ชื่อ-คะแนน'!CZ9="","",'ชื่อ-คะแนน'!CZ9)</f>
        <v/>
      </c>
    </row>
    <row r="9" spans="1:10" s="5" customFormat="1" ht="18" customHeight="1" thickBot="1" x14ac:dyDescent="0.55000000000000004">
      <c r="A9" s="238"/>
      <c r="B9" s="246">
        <f>'ชื่อ-คะแนน'!A10</f>
        <v>5</v>
      </c>
      <c r="C9" s="247" t="str">
        <f>'ชื่อ-คะแนน'!B10</f>
        <v>12808</v>
      </c>
      <c r="D9" s="248" t="str">
        <f>'ชื่อ-คะแนน'!DB10</f>
        <v>เด็กชาย นภัท  ปุผาลา</v>
      </c>
      <c r="E9" s="264">
        <f>'ชื่อ-คะแนน'!CT10</f>
        <v>0</v>
      </c>
      <c r="F9" s="265">
        <f>แจ้งผล_1!P11</f>
        <v>20</v>
      </c>
      <c r="G9" s="249">
        <f>แจ้งผล_1!W11</f>
        <v>1</v>
      </c>
      <c r="H9" s="250">
        <f>เวลา2!EJ11</f>
        <v>68</v>
      </c>
      <c r="I9" s="253" t="str">
        <f>IF('ชื่อ-คะแนน'!C10="","",IF(ปก!$D$10="กิจกรรมพัฒนาผู้เรียน","",แจ้งผล_1!AA11))</f>
        <v>-</v>
      </c>
      <c r="J9" s="252" t="str">
        <f>IF('ชื่อ-คะแนน'!CZ10="","",'ชื่อ-คะแนน'!CZ10)</f>
        <v/>
      </c>
    </row>
    <row r="10" spans="1:10" s="5" customFormat="1" ht="18" customHeight="1" x14ac:dyDescent="0.5">
      <c r="A10" s="238"/>
      <c r="B10" s="239">
        <f>'ชื่อ-คะแนน'!A11</f>
        <v>6</v>
      </c>
      <c r="C10" s="240" t="str">
        <f>'ชื่อ-คะแนน'!B11</f>
        <v>12809</v>
      </c>
      <c r="D10" s="241" t="str">
        <f>'ชื่อ-คะแนน'!DB11</f>
        <v>เด็กหญิง ณิชนันท์  จันทะเขตต์</v>
      </c>
      <c r="E10" s="260">
        <f>'ชื่อ-คะแนน'!CT11</f>
        <v>0</v>
      </c>
      <c r="F10" s="261">
        <f>แจ้งผล_1!P12</f>
        <v>20</v>
      </c>
      <c r="G10" s="242">
        <f>แจ้งผล_1!W12</f>
        <v>1</v>
      </c>
      <c r="H10" s="243">
        <f>เวลา2!EJ12</f>
        <v>68</v>
      </c>
      <c r="I10" s="244" t="str">
        <f>IF('ชื่อ-คะแนน'!C11="","",IF(ปก!$D$10="กิจกรรมพัฒนาผู้เรียน","",แจ้งผล_1!AA12))</f>
        <v>-</v>
      </c>
      <c r="J10" s="245" t="str">
        <f>IF('ชื่อ-คะแนน'!CZ11="","",'ชื่อ-คะแนน'!CZ11)</f>
        <v/>
      </c>
    </row>
    <row r="11" spans="1:10" s="5" customFormat="1" ht="18" customHeight="1" x14ac:dyDescent="0.5">
      <c r="A11" s="238"/>
      <c r="B11" s="246">
        <f>'ชื่อ-คะแนน'!A12</f>
        <v>7</v>
      </c>
      <c r="C11" s="247" t="str">
        <f>'ชื่อ-คะแนน'!B12</f>
        <v>12810</v>
      </c>
      <c r="D11" s="248" t="str">
        <f>'ชื่อ-คะแนน'!DB12</f>
        <v>เด็กชาย ฐิติภัทร์  คำเป</v>
      </c>
      <c r="E11" s="262">
        <f>'ชื่อ-คะแนน'!CT12</f>
        <v>0</v>
      </c>
      <c r="F11" s="263">
        <f>แจ้งผล_1!P13</f>
        <v>10</v>
      </c>
      <c r="G11" s="249">
        <f>แจ้งผล_1!W13</f>
        <v>1</v>
      </c>
      <c r="H11" s="250">
        <f>เวลา2!EJ13</f>
        <v>68</v>
      </c>
      <c r="I11" s="251" t="str">
        <f>IF('ชื่อ-คะแนน'!C12="","",IF(ปก!$D$10="กิจกรรมพัฒนาผู้เรียน","",แจ้งผล_1!AA13))</f>
        <v>-</v>
      </c>
      <c r="J11" s="252" t="str">
        <f>IF('ชื่อ-คะแนน'!CZ12="","",'ชื่อ-คะแนน'!CZ12)</f>
        <v/>
      </c>
    </row>
    <row r="12" spans="1:10" s="5" customFormat="1" ht="18" customHeight="1" x14ac:dyDescent="0.5">
      <c r="A12" s="238"/>
      <c r="B12" s="246">
        <f>'ชื่อ-คะแนน'!A13</f>
        <v>8</v>
      </c>
      <c r="C12" s="247" t="str">
        <f>'ชื่อ-คะแนน'!B13</f>
        <v>12811</v>
      </c>
      <c r="D12" s="248" t="str">
        <f>'ชื่อ-คะแนน'!DB13</f>
        <v>เด็กชาย ชิษณุพงศ์  ภู่ขำ</v>
      </c>
      <c r="E12" s="262">
        <f>'ชื่อ-คะแนน'!CT13</f>
        <v>0</v>
      </c>
      <c r="F12" s="263">
        <f>แจ้งผล_1!P14</f>
        <v>20</v>
      </c>
      <c r="G12" s="249">
        <f>แจ้งผล_1!W14</f>
        <v>1</v>
      </c>
      <c r="H12" s="250">
        <f>เวลา2!EJ14</f>
        <v>68</v>
      </c>
      <c r="I12" s="251" t="str">
        <f>IF('ชื่อ-คะแนน'!C13="","",IF(ปก!$D$10="กิจกรรมพัฒนาผู้เรียน","",แจ้งผล_1!AA14))</f>
        <v>-</v>
      </c>
      <c r="J12" s="252" t="str">
        <f>IF('ชื่อ-คะแนน'!CZ13="","",'ชื่อ-คะแนน'!CZ13)</f>
        <v/>
      </c>
    </row>
    <row r="13" spans="1:10" s="5" customFormat="1" ht="18" customHeight="1" x14ac:dyDescent="0.5">
      <c r="A13" s="238"/>
      <c r="B13" s="246">
        <f>'ชื่อ-คะแนน'!A14</f>
        <v>9</v>
      </c>
      <c r="C13" s="247" t="str">
        <f>'ชื่อ-คะแนน'!B14</f>
        <v>12812</v>
      </c>
      <c r="D13" s="248" t="str">
        <f>'ชื่อ-คะแนน'!DB14</f>
        <v>เด็กชาย สรธัญญ์  แก้วแปง</v>
      </c>
      <c r="E13" s="262">
        <f>'ชื่อ-คะแนน'!CT14</f>
        <v>0</v>
      </c>
      <c r="F13" s="263">
        <f>แจ้งผล_1!P15</f>
        <v>20</v>
      </c>
      <c r="G13" s="249">
        <f>แจ้งผล_1!W15</f>
        <v>1</v>
      </c>
      <c r="H13" s="250">
        <f>เวลา2!EJ15</f>
        <v>68</v>
      </c>
      <c r="I13" s="251" t="str">
        <f>IF('ชื่อ-คะแนน'!C14="","",IF(ปก!$D$10="กิจกรรมพัฒนาผู้เรียน","",แจ้งผล_1!AA15))</f>
        <v>-</v>
      </c>
      <c r="J13" s="252" t="str">
        <f>IF('ชื่อ-คะแนน'!CZ14="","",'ชื่อ-คะแนน'!CZ14)</f>
        <v/>
      </c>
    </row>
    <row r="14" spans="1:10" s="5" customFormat="1" ht="18" customHeight="1" thickBot="1" x14ac:dyDescent="0.55000000000000004">
      <c r="A14" s="238"/>
      <c r="B14" s="246">
        <f>'ชื่อ-คะแนน'!A15</f>
        <v>10</v>
      </c>
      <c r="C14" s="247" t="str">
        <f>'ชื่อ-คะแนน'!B15</f>
        <v>12813</v>
      </c>
      <c r="D14" s="248" t="str">
        <f>'ชื่อ-คะแนน'!DB15</f>
        <v>เด็กชาย ศุภชัย  สินวิริยะนนท์</v>
      </c>
      <c r="E14" s="264">
        <f>'ชื่อ-คะแนน'!CT15</f>
        <v>0</v>
      </c>
      <c r="F14" s="265">
        <f>แจ้งผล_1!P16</f>
        <v>20</v>
      </c>
      <c r="G14" s="249">
        <f>แจ้งผล_1!W16</f>
        <v>1</v>
      </c>
      <c r="H14" s="250">
        <f>เวลา2!EJ16</f>
        <v>68</v>
      </c>
      <c r="I14" s="253" t="str">
        <f>IF('ชื่อ-คะแนน'!C15="","",IF(ปก!$D$10="กิจกรรมพัฒนาผู้เรียน","",แจ้งผล_1!AA16))</f>
        <v>-</v>
      </c>
      <c r="J14" s="252" t="str">
        <f>IF('ชื่อ-คะแนน'!CZ15="","",'ชื่อ-คะแนน'!CZ15)</f>
        <v/>
      </c>
    </row>
    <row r="15" spans="1:10" s="5" customFormat="1" ht="18" customHeight="1" x14ac:dyDescent="0.5">
      <c r="A15" s="238"/>
      <c r="B15" s="239">
        <f>'ชื่อ-คะแนน'!A16</f>
        <v>11</v>
      </c>
      <c r="C15" s="240" t="str">
        <f>'ชื่อ-คะแนน'!B16</f>
        <v>12814</v>
      </c>
      <c r="D15" s="241" t="str">
        <f>'ชื่อ-คะแนน'!DB16</f>
        <v>เด็กชาย วุฒิกร  สิทธิกัน</v>
      </c>
      <c r="E15" s="260">
        <f>'ชื่อ-คะแนน'!CT16</f>
        <v>0</v>
      </c>
      <c r="F15" s="261">
        <f>แจ้งผล_1!P17</f>
        <v>0</v>
      </c>
      <c r="G15" s="242">
        <f>แจ้งผล_1!W17</f>
        <v>1</v>
      </c>
      <c r="H15" s="243">
        <f>เวลา2!EJ17</f>
        <v>68</v>
      </c>
      <c r="I15" s="244" t="str">
        <f>IF('ชื่อ-คะแนน'!C16="","",IF(ปก!$D$10="กิจกรรมพัฒนาผู้เรียน","",แจ้งผล_1!AA17))</f>
        <v>-</v>
      </c>
      <c r="J15" s="245" t="str">
        <f>IF('ชื่อ-คะแนน'!CZ16="","",'ชื่อ-คะแนน'!CZ16)</f>
        <v/>
      </c>
    </row>
    <row r="16" spans="1:10" s="5" customFormat="1" ht="18" customHeight="1" x14ac:dyDescent="0.5">
      <c r="A16" s="238"/>
      <c r="B16" s="246" t="str">
        <f>'ชื่อ-คะแนน'!A17</f>
        <v/>
      </c>
      <c r="C16" s="247">
        <f>'ชื่อ-คะแนน'!B17</f>
        <v>0</v>
      </c>
      <c r="D16" s="248" t="str">
        <f>'ชื่อ-คะแนน'!DB17</f>
        <v/>
      </c>
      <c r="E16" s="262" t="str">
        <f>'ชื่อ-คะแนน'!CT17</f>
        <v/>
      </c>
      <c r="F16" s="263" t="str">
        <f>แจ้งผล_1!P18</f>
        <v/>
      </c>
      <c r="G16" s="249" t="str">
        <f>แจ้งผล_1!W18</f>
        <v/>
      </c>
      <c r="H16" s="250" t="str">
        <f>เวลา2!EJ18</f>
        <v/>
      </c>
      <c r="I16" s="251" t="str">
        <f>IF('ชื่อ-คะแนน'!C17="","",IF(ปก!$D$10="กิจกรรมพัฒนาผู้เรียน","",แจ้งผล_1!AA18))</f>
        <v/>
      </c>
      <c r="J16" s="252" t="str">
        <f>IF('ชื่อ-คะแนน'!CZ17="","",'ชื่อ-คะแนน'!CZ17)</f>
        <v/>
      </c>
    </row>
    <row r="17" spans="1:10" s="5" customFormat="1" ht="18" customHeight="1" x14ac:dyDescent="0.5">
      <c r="A17" s="238"/>
      <c r="B17" s="246" t="str">
        <f>'ชื่อ-คะแนน'!A18</f>
        <v/>
      </c>
      <c r="C17" s="247">
        <f>'ชื่อ-คะแนน'!B18</f>
        <v>0</v>
      </c>
      <c r="D17" s="248" t="str">
        <f>'ชื่อ-คะแนน'!DB18</f>
        <v/>
      </c>
      <c r="E17" s="262" t="str">
        <f>'ชื่อ-คะแนน'!CT18</f>
        <v/>
      </c>
      <c r="F17" s="263" t="str">
        <f>แจ้งผล_1!P19</f>
        <v/>
      </c>
      <c r="G17" s="249" t="str">
        <f>แจ้งผล_1!W19</f>
        <v/>
      </c>
      <c r="H17" s="250" t="str">
        <f>เวลา2!EJ19</f>
        <v/>
      </c>
      <c r="I17" s="251" t="str">
        <f>IF('ชื่อ-คะแนน'!C18="","",IF(ปก!$D$10="กิจกรรมพัฒนาผู้เรียน","",แจ้งผล_1!AA19))</f>
        <v/>
      </c>
      <c r="J17" s="252" t="str">
        <f>IF('ชื่อ-คะแนน'!CZ18="","",'ชื่อ-คะแนน'!CZ18)</f>
        <v/>
      </c>
    </row>
    <row r="18" spans="1:10" s="5" customFormat="1" ht="18" customHeight="1" x14ac:dyDescent="0.5">
      <c r="A18" s="238"/>
      <c r="B18" s="246" t="str">
        <f>'ชื่อ-คะแนน'!A19</f>
        <v/>
      </c>
      <c r="C18" s="247">
        <f>'ชื่อ-คะแนน'!B19</f>
        <v>0</v>
      </c>
      <c r="D18" s="248" t="str">
        <f>'ชื่อ-คะแนน'!DB19</f>
        <v/>
      </c>
      <c r="E18" s="262" t="str">
        <f>'ชื่อ-คะแนน'!CT19</f>
        <v/>
      </c>
      <c r="F18" s="263" t="str">
        <f>แจ้งผล_1!P20</f>
        <v/>
      </c>
      <c r="G18" s="249" t="str">
        <f>แจ้งผล_1!W20</f>
        <v/>
      </c>
      <c r="H18" s="250" t="str">
        <f>เวลา2!EJ20</f>
        <v/>
      </c>
      <c r="I18" s="251" t="str">
        <f>IF('ชื่อ-คะแนน'!C19="","",IF(ปก!$D$10="กิจกรรมพัฒนาผู้เรียน","",แจ้งผล_1!AA20))</f>
        <v/>
      </c>
      <c r="J18" s="252" t="str">
        <f>IF('ชื่อ-คะแนน'!CZ19="","",'ชื่อ-คะแนน'!CZ19)</f>
        <v/>
      </c>
    </row>
    <row r="19" spans="1:10" s="5" customFormat="1" ht="18" customHeight="1" thickBot="1" x14ac:dyDescent="0.55000000000000004">
      <c r="A19" s="238"/>
      <c r="B19" s="246" t="str">
        <f>'ชื่อ-คะแนน'!A20</f>
        <v/>
      </c>
      <c r="C19" s="247">
        <f>'ชื่อ-คะแนน'!B20</f>
        <v>0</v>
      </c>
      <c r="D19" s="248" t="str">
        <f>'ชื่อ-คะแนน'!DB20</f>
        <v/>
      </c>
      <c r="E19" s="264" t="str">
        <f>'ชื่อ-คะแนน'!CT20</f>
        <v/>
      </c>
      <c r="F19" s="265" t="str">
        <f>แจ้งผล_1!P21</f>
        <v/>
      </c>
      <c r="G19" s="249" t="str">
        <f>แจ้งผล_1!W21</f>
        <v/>
      </c>
      <c r="H19" s="250" t="str">
        <f>เวลา2!EJ21</f>
        <v/>
      </c>
      <c r="I19" s="253" t="str">
        <f>IF('ชื่อ-คะแนน'!C20="","",IF(ปก!$D$10="กิจกรรมพัฒนาผู้เรียน","",แจ้งผล_1!AA21))</f>
        <v/>
      </c>
      <c r="J19" s="252" t="str">
        <f>IF('ชื่อ-คะแนน'!CZ20="","",'ชื่อ-คะแนน'!CZ20)</f>
        <v/>
      </c>
    </row>
    <row r="20" spans="1:10" s="5" customFormat="1" ht="18" customHeight="1" x14ac:dyDescent="0.5">
      <c r="A20" s="238"/>
      <c r="B20" s="239" t="str">
        <f>'ชื่อ-คะแนน'!A21</f>
        <v/>
      </c>
      <c r="C20" s="240">
        <f>'ชื่อ-คะแนน'!B21</f>
        <v>0</v>
      </c>
      <c r="D20" s="241" t="str">
        <f>'ชื่อ-คะแนน'!DB21</f>
        <v/>
      </c>
      <c r="E20" s="260" t="str">
        <f>'ชื่อ-คะแนน'!CT21</f>
        <v/>
      </c>
      <c r="F20" s="261" t="str">
        <f>แจ้งผล_1!P22</f>
        <v/>
      </c>
      <c r="G20" s="242" t="str">
        <f>แจ้งผล_1!W22</f>
        <v/>
      </c>
      <c r="H20" s="243" t="str">
        <f>เวลา2!EJ22</f>
        <v/>
      </c>
      <c r="I20" s="244" t="str">
        <f>IF('ชื่อ-คะแนน'!C21="","",IF(ปก!$D$10="กิจกรรมพัฒนาผู้เรียน","",แจ้งผล_1!AA22))</f>
        <v/>
      </c>
      <c r="J20" s="245" t="str">
        <f>IF('ชื่อ-คะแนน'!CZ21="","",'ชื่อ-คะแนน'!CZ21)</f>
        <v/>
      </c>
    </row>
    <row r="21" spans="1:10" s="5" customFormat="1" ht="18" customHeight="1" x14ac:dyDescent="0.5">
      <c r="A21" s="238"/>
      <c r="B21" s="246" t="str">
        <f>'ชื่อ-คะแนน'!A22</f>
        <v/>
      </c>
      <c r="C21" s="247">
        <f>'ชื่อ-คะแนน'!B22</f>
        <v>0</v>
      </c>
      <c r="D21" s="248" t="str">
        <f>'ชื่อ-คะแนน'!DB22</f>
        <v/>
      </c>
      <c r="E21" s="262" t="str">
        <f>'ชื่อ-คะแนน'!CT22</f>
        <v/>
      </c>
      <c r="F21" s="263" t="str">
        <f>แจ้งผล_1!P23</f>
        <v/>
      </c>
      <c r="G21" s="249" t="str">
        <f>แจ้งผล_1!W23</f>
        <v/>
      </c>
      <c r="H21" s="250" t="str">
        <f>เวลา2!EJ23</f>
        <v/>
      </c>
      <c r="I21" s="251" t="str">
        <f>IF('ชื่อ-คะแนน'!C22="","",IF(ปก!$D$10="กิจกรรมพัฒนาผู้เรียน","",แจ้งผล_1!AA23))</f>
        <v/>
      </c>
      <c r="J21" s="252" t="str">
        <f>IF('ชื่อ-คะแนน'!CZ22="","",'ชื่อ-คะแนน'!CZ22)</f>
        <v/>
      </c>
    </row>
    <row r="22" spans="1:10" s="5" customFormat="1" ht="18" customHeight="1" x14ac:dyDescent="0.5">
      <c r="A22" s="238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62" t="str">
        <f>'ชื่อ-คะแนน'!CT23</f>
        <v/>
      </c>
      <c r="F22" s="263" t="str">
        <f>แจ้งผล_1!P24</f>
        <v/>
      </c>
      <c r="G22" s="249" t="str">
        <f>แจ้งผล_1!W24</f>
        <v/>
      </c>
      <c r="H22" s="250" t="str">
        <f>เวลา2!EJ24</f>
        <v/>
      </c>
      <c r="I22" s="251" t="str">
        <f>IF('ชื่อ-คะแนน'!C23="","",IF(ปก!$D$10="กิจกรรมพัฒนาผู้เรียน","",แจ้งผล_1!AA24))</f>
        <v/>
      </c>
      <c r="J22" s="252" t="str">
        <f>IF('ชื่อ-คะแนน'!CZ23="","",'ชื่อ-คะแนน'!CZ23)</f>
        <v/>
      </c>
    </row>
    <row r="23" spans="1:10" s="5" customFormat="1" ht="18" customHeight="1" x14ac:dyDescent="0.5">
      <c r="A23" s="238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62" t="str">
        <f>'ชื่อ-คะแนน'!CT24</f>
        <v/>
      </c>
      <c r="F23" s="263" t="str">
        <f>แจ้งผล_1!P25</f>
        <v/>
      </c>
      <c r="G23" s="249" t="str">
        <f>แจ้งผล_1!W25</f>
        <v/>
      </c>
      <c r="H23" s="250" t="str">
        <f>เวลา2!EJ25</f>
        <v/>
      </c>
      <c r="I23" s="251" t="str">
        <f>IF('ชื่อ-คะแนน'!C24="","",IF(ปก!$D$10="กิจกรรมพัฒนาผู้เรียน","",แจ้งผล_1!AA25))</f>
        <v/>
      </c>
      <c r="J23" s="252" t="str">
        <f>IF('ชื่อ-คะแนน'!CZ24="","",'ชื่อ-คะแนน'!CZ24)</f>
        <v/>
      </c>
    </row>
    <row r="24" spans="1:10" s="5" customFormat="1" ht="18" customHeight="1" thickBot="1" x14ac:dyDescent="0.55000000000000004">
      <c r="A24" s="238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64" t="str">
        <f>'ชื่อ-คะแนน'!CT25</f>
        <v/>
      </c>
      <c r="F24" s="265" t="str">
        <f>แจ้งผล_1!P26</f>
        <v/>
      </c>
      <c r="G24" s="249" t="str">
        <f>แจ้งผล_1!W26</f>
        <v/>
      </c>
      <c r="H24" s="250" t="str">
        <f>เวลา2!EJ26</f>
        <v/>
      </c>
      <c r="I24" s="253" t="str">
        <f>IF('ชื่อ-คะแนน'!C25="","",IF(ปก!$D$10="กิจกรรมพัฒนาผู้เรียน","",แจ้งผล_1!AA26))</f>
        <v/>
      </c>
      <c r="J24" s="252" t="str">
        <f>IF('ชื่อ-คะแนน'!CZ25="","",'ชื่อ-คะแนน'!CZ25)</f>
        <v/>
      </c>
    </row>
    <row r="25" spans="1:10" s="5" customFormat="1" ht="18" customHeight="1" x14ac:dyDescent="0.5">
      <c r="A25" s="238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60" t="str">
        <f>'ชื่อ-คะแนน'!CT26</f>
        <v/>
      </c>
      <c r="F25" s="261" t="str">
        <f>แจ้งผล_1!P27</f>
        <v/>
      </c>
      <c r="G25" s="242" t="str">
        <f>แจ้งผล_1!W27</f>
        <v/>
      </c>
      <c r="H25" s="243" t="str">
        <f>เวลา2!EJ27</f>
        <v/>
      </c>
      <c r="I25" s="244" t="str">
        <f>IF('ชื่อ-คะแนน'!C26="","",IF(ปก!$D$10="กิจกรรมพัฒนาผู้เรียน","",แจ้งผล_1!AA27))</f>
        <v/>
      </c>
      <c r="J25" s="245" t="str">
        <f>IF('ชื่อ-คะแนน'!CZ26="","",'ชื่อ-คะแนน'!CZ26)</f>
        <v/>
      </c>
    </row>
    <row r="26" spans="1:10" s="5" customFormat="1" ht="18" customHeight="1" x14ac:dyDescent="0.5">
      <c r="A26" s="238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62" t="str">
        <f>'ชื่อ-คะแนน'!CT27</f>
        <v/>
      </c>
      <c r="F26" s="263" t="str">
        <f>แจ้งผล_1!P28</f>
        <v/>
      </c>
      <c r="G26" s="249" t="str">
        <f>แจ้งผล_1!W28</f>
        <v/>
      </c>
      <c r="H26" s="250" t="str">
        <f>เวลา2!EJ28</f>
        <v/>
      </c>
      <c r="I26" s="251" t="str">
        <f>IF('ชื่อ-คะแนน'!C27="","",IF(ปก!$D$10="กิจกรรมพัฒนาผู้เรียน","",แจ้งผล_1!AA28))</f>
        <v/>
      </c>
      <c r="J26" s="252" t="str">
        <f>IF('ชื่อ-คะแนน'!CZ27="","",'ชื่อ-คะแนน'!CZ27)</f>
        <v/>
      </c>
    </row>
    <row r="27" spans="1:10" s="5" customFormat="1" ht="18" customHeight="1" x14ac:dyDescent="0.5">
      <c r="A27" s="238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62" t="str">
        <f>'ชื่อ-คะแนน'!CT28</f>
        <v/>
      </c>
      <c r="F27" s="263" t="str">
        <f>แจ้งผล_1!P29</f>
        <v/>
      </c>
      <c r="G27" s="249" t="str">
        <f>แจ้งผล_1!W29</f>
        <v/>
      </c>
      <c r="H27" s="250" t="str">
        <f>เวลา2!EJ29</f>
        <v/>
      </c>
      <c r="I27" s="251" t="str">
        <f>IF('ชื่อ-คะแนน'!C28="","",IF(ปก!$D$10="กิจกรรมพัฒนาผู้เรียน","",แจ้งผล_1!AA29))</f>
        <v/>
      </c>
      <c r="J27" s="252" t="str">
        <f>IF('ชื่อ-คะแนน'!CZ28="","",'ชื่อ-คะแนน'!CZ28)</f>
        <v/>
      </c>
    </row>
    <row r="28" spans="1:10" s="5" customFormat="1" ht="18" customHeight="1" x14ac:dyDescent="0.5">
      <c r="A28" s="238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62" t="str">
        <f>'ชื่อ-คะแนน'!CT29</f>
        <v/>
      </c>
      <c r="F28" s="263" t="str">
        <f>แจ้งผล_1!P30</f>
        <v/>
      </c>
      <c r="G28" s="249" t="str">
        <f>แจ้งผล_1!W30</f>
        <v/>
      </c>
      <c r="H28" s="250" t="str">
        <f>เวลา2!EJ30</f>
        <v/>
      </c>
      <c r="I28" s="251" t="str">
        <f>IF('ชื่อ-คะแนน'!C29="","",IF(ปก!$D$10="กิจกรรมพัฒนาผู้เรียน","",แจ้งผล_1!AA30))</f>
        <v/>
      </c>
      <c r="J28" s="252" t="str">
        <f>IF('ชื่อ-คะแนน'!CZ29="","",'ชื่อ-คะแนน'!CZ29)</f>
        <v/>
      </c>
    </row>
    <row r="29" spans="1:10" s="5" customFormat="1" ht="18" customHeight="1" thickBot="1" x14ac:dyDescent="0.55000000000000004">
      <c r="A29" s="238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64" t="str">
        <f>'ชื่อ-คะแนน'!CT30</f>
        <v/>
      </c>
      <c r="F29" s="265" t="str">
        <f>แจ้งผล_1!P31</f>
        <v/>
      </c>
      <c r="G29" s="249" t="str">
        <f>แจ้งผล_1!W31</f>
        <v/>
      </c>
      <c r="H29" s="250" t="str">
        <f>เวลา2!EJ31</f>
        <v/>
      </c>
      <c r="I29" s="253" t="str">
        <f>IF('ชื่อ-คะแนน'!C30="","",IF(ปก!$D$10="กิจกรรมพัฒนาผู้เรียน","",แจ้งผล_1!AA31))</f>
        <v/>
      </c>
      <c r="J29" s="252" t="str">
        <f>IF('ชื่อ-คะแนน'!CZ30="","",'ชื่อ-คะแนน'!CZ30)</f>
        <v/>
      </c>
    </row>
    <row r="30" spans="1:10" s="5" customFormat="1" ht="18" customHeight="1" x14ac:dyDescent="0.5">
      <c r="A30" s="238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60" t="str">
        <f>'ชื่อ-คะแนน'!CT31</f>
        <v/>
      </c>
      <c r="F30" s="261" t="str">
        <f>แจ้งผล_1!P32</f>
        <v/>
      </c>
      <c r="G30" s="242" t="str">
        <f>แจ้งผล_1!W32</f>
        <v/>
      </c>
      <c r="H30" s="243" t="str">
        <f>เวลา2!EJ32</f>
        <v/>
      </c>
      <c r="I30" s="244" t="str">
        <f>IF('ชื่อ-คะแนน'!C31="","",IF(ปก!$D$10="กิจกรรมพัฒนาผู้เรียน","",แจ้งผล_1!AA32))</f>
        <v/>
      </c>
      <c r="J30" s="245" t="str">
        <f>IF('ชื่อ-คะแนน'!CZ31="","",'ชื่อ-คะแนน'!CZ31)</f>
        <v/>
      </c>
    </row>
    <row r="31" spans="1:10" s="5" customFormat="1" ht="18" customHeight="1" x14ac:dyDescent="0.5">
      <c r="A31" s="238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62" t="str">
        <f>'ชื่อ-คะแนน'!CT32</f>
        <v/>
      </c>
      <c r="F31" s="263" t="str">
        <f>แจ้งผล_1!P33</f>
        <v/>
      </c>
      <c r="G31" s="249" t="str">
        <f>แจ้งผล_1!W33</f>
        <v/>
      </c>
      <c r="H31" s="250" t="str">
        <f>เวลา2!EJ33</f>
        <v/>
      </c>
      <c r="I31" s="251" t="str">
        <f>IF('ชื่อ-คะแนน'!C32="","",IF(ปก!$D$10="กิจกรรมพัฒนาผู้เรียน","",แจ้งผล_1!AA33))</f>
        <v/>
      </c>
      <c r="J31" s="252" t="str">
        <f>IF('ชื่อ-คะแนน'!CZ32="","",'ชื่อ-คะแนน'!CZ32)</f>
        <v/>
      </c>
    </row>
    <row r="32" spans="1:10" s="5" customFormat="1" ht="18" customHeight="1" x14ac:dyDescent="0.5">
      <c r="A32" s="238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62" t="str">
        <f>'ชื่อ-คะแนน'!CT33</f>
        <v/>
      </c>
      <c r="F32" s="263" t="str">
        <f>แจ้งผล_1!P34</f>
        <v/>
      </c>
      <c r="G32" s="249" t="str">
        <f>แจ้งผล_1!W34</f>
        <v/>
      </c>
      <c r="H32" s="250" t="str">
        <f>เวลา2!EJ34</f>
        <v/>
      </c>
      <c r="I32" s="251" t="str">
        <f>IF('ชื่อ-คะแนน'!C33="","",IF(ปก!$D$10="กิจกรรมพัฒนาผู้เรียน","",แจ้งผล_1!AA34))</f>
        <v/>
      </c>
      <c r="J32" s="252" t="str">
        <f>IF('ชื่อ-คะแนน'!CZ33="","",'ชื่อ-คะแนน'!CZ33)</f>
        <v/>
      </c>
    </row>
    <row r="33" spans="1:10" s="5" customFormat="1" ht="18" customHeight="1" x14ac:dyDescent="0.5">
      <c r="A33" s="238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62" t="str">
        <f>'ชื่อ-คะแนน'!CT34</f>
        <v/>
      </c>
      <c r="F33" s="263" t="str">
        <f>แจ้งผล_1!P35</f>
        <v/>
      </c>
      <c r="G33" s="249" t="str">
        <f>แจ้งผล_1!W35</f>
        <v/>
      </c>
      <c r="H33" s="250" t="str">
        <f>เวลา2!EJ35</f>
        <v/>
      </c>
      <c r="I33" s="251" t="str">
        <f>IF('ชื่อ-คะแนน'!C34="","",IF(ปก!$D$10="กิจกรรมพัฒนาผู้เรียน","",แจ้งผล_1!AA35))</f>
        <v/>
      </c>
      <c r="J33" s="252" t="str">
        <f>IF('ชื่อ-คะแนน'!CZ34="","",'ชื่อ-คะแนน'!CZ34)</f>
        <v/>
      </c>
    </row>
    <row r="34" spans="1:10" s="5" customFormat="1" ht="18" customHeight="1" thickBot="1" x14ac:dyDescent="0.55000000000000004">
      <c r="A34" s="238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64" t="str">
        <f>'ชื่อ-คะแนน'!CT35</f>
        <v/>
      </c>
      <c r="F34" s="265" t="str">
        <f>แจ้งผล_1!P36</f>
        <v/>
      </c>
      <c r="G34" s="249" t="str">
        <f>แจ้งผล_1!W36</f>
        <v/>
      </c>
      <c r="H34" s="250" t="str">
        <f>เวลา2!EJ36</f>
        <v/>
      </c>
      <c r="I34" s="253" t="str">
        <f>IF('ชื่อ-คะแนน'!C35="","",IF(ปก!$D$10="กิจกรรมพัฒนาผู้เรียน","",แจ้งผล_1!AA36))</f>
        <v/>
      </c>
      <c r="J34" s="252" t="str">
        <f>IF('ชื่อ-คะแนน'!CZ35="","",'ชื่อ-คะแนน'!CZ35)</f>
        <v/>
      </c>
    </row>
    <row r="35" spans="1:10" s="5" customFormat="1" ht="18" customHeight="1" x14ac:dyDescent="0.5">
      <c r="A35" s="238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60" t="str">
        <f>'ชื่อ-คะแนน'!CT36</f>
        <v/>
      </c>
      <c r="F35" s="261" t="str">
        <f>แจ้งผล_1!P37</f>
        <v/>
      </c>
      <c r="G35" s="242" t="str">
        <f>แจ้งผล_1!W37</f>
        <v/>
      </c>
      <c r="H35" s="243" t="str">
        <f>เวลา2!EJ37</f>
        <v/>
      </c>
      <c r="I35" s="244" t="str">
        <f>IF('ชื่อ-คะแนน'!C36="","",IF(ปก!$D$10="กิจกรรมพัฒนาผู้เรียน","",แจ้งผล_1!AA37))</f>
        <v/>
      </c>
      <c r="J35" s="245" t="str">
        <f>IF('ชื่อ-คะแนน'!CZ36="","",'ชื่อ-คะแนน'!CZ36)</f>
        <v/>
      </c>
    </row>
    <row r="36" spans="1:10" s="5" customFormat="1" ht="18" customHeight="1" x14ac:dyDescent="0.5">
      <c r="A36" s="238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62" t="str">
        <f>'ชื่อ-คะแนน'!CT37</f>
        <v/>
      </c>
      <c r="F36" s="263" t="str">
        <f>แจ้งผล_1!P38</f>
        <v/>
      </c>
      <c r="G36" s="249" t="str">
        <f>แจ้งผล_1!W38</f>
        <v/>
      </c>
      <c r="H36" s="250" t="str">
        <f>เวลา2!EJ38</f>
        <v/>
      </c>
      <c r="I36" s="251" t="str">
        <f>IF('ชื่อ-คะแนน'!C37="","",IF(ปก!$D$10="กิจกรรมพัฒนาผู้เรียน","",แจ้งผล_1!AA38))</f>
        <v/>
      </c>
      <c r="J36" s="252" t="str">
        <f>IF('ชื่อ-คะแนน'!CZ37="","",'ชื่อ-คะแนน'!CZ37)</f>
        <v/>
      </c>
    </row>
    <row r="37" spans="1:10" s="5" customFormat="1" ht="18" customHeight="1" x14ac:dyDescent="0.5">
      <c r="A37" s="238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62" t="str">
        <f>'ชื่อ-คะแนน'!CT38</f>
        <v/>
      </c>
      <c r="F37" s="263" t="str">
        <f>แจ้งผล_1!P39</f>
        <v/>
      </c>
      <c r="G37" s="249" t="str">
        <f>แจ้งผล_1!W39</f>
        <v/>
      </c>
      <c r="H37" s="250" t="str">
        <f>เวลา2!EJ39</f>
        <v/>
      </c>
      <c r="I37" s="251" t="str">
        <f>IF('ชื่อ-คะแนน'!C38="","",IF(ปก!$D$10="กิจกรรมพัฒนาผู้เรียน","",แจ้งผล_1!AA39))</f>
        <v/>
      </c>
      <c r="J37" s="252" t="str">
        <f>IF('ชื่อ-คะแนน'!CZ38="","",'ชื่อ-คะแนน'!CZ38)</f>
        <v/>
      </c>
    </row>
    <row r="38" spans="1:10" s="5" customFormat="1" ht="18" customHeight="1" x14ac:dyDescent="0.5">
      <c r="A38" s="238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62" t="str">
        <f>'ชื่อ-คะแนน'!CT39</f>
        <v/>
      </c>
      <c r="F38" s="263" t="str">
        <f>แจ้งผล_1!P40</f>
        <v/>
      </c>
      <c r="G38" s="249" t="str">
        <f>แจ้งผล_1!W40</f>
        <v/>
      </c>
      <c r="H38" s="250" t="str">
        <f>เวลา2!EJ40</f>
        <v/>
      </c>
      <c r="I38" s="251" t="str">
        <f>IF('ชื่อ-คะแนน'!C39="","",IF(ปก!$D$10="กิจกรรมพัฒนาผู้เรียน","",แจ้งผล_1!AA40))</f>
        <v/>
      </c>
      <c r="J38" s="252" t="str">
        <f>IF('ชื่อ-คะแนน'!CZ39="","",'ชื่อ-คะแนน'!CZ39)</f>
        <v/>
      </c>
    </row>
    <row r="39" spans="1:10" s="5" customFormat="1" ht="18" customHeight="1" thickBot="1" x14ac:dyDescent="0.55000000000000004">
      <c r="A39" s="238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64" t="str">
        <f>'ชื่อ-คะแนน'!CT40</f>
        <v/>
      </c>
      <c r="F39" s="265" t="str">
        <f>แจ้งผล_1!P41</f>
        <v/>
      </c>
      <c r="G39" s="249" t="str">
        <f>แจ้งผล_1!W41</f>
        <v/>
      </c>
      <c r="H39" s="250" t="str">
        <f>เวลา2!EJ41</f>
        <v/>
      </c>
      <c r="I39" s="253" t="str">
        <f>IF('ชื่อ-คะแนน'!C40="","",IF(ปก!$D$10="กิจกรรมพัฒนาผู้เรียน","",แจ้งผล_1!AA41))</f>
        <v/>
      </c>
      <c r="J39" s="252" t="str">
        <f>IF('ชื่อ-คะแนน'!CZ40="","",'ชื่อ-คะแนน'!CZ40)</f>
        <v/>
      </c>
    </row>
    <row r="40" spans="1:10" s="5" customFormat="1" ht="18" customHeight="1" x14ac:dyDescent="0.5">
      <c r="A40" s="238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60" t="str">
        <f>'ชื่อ-คะแนน'!CT41</f>
        <v/>
      </c>
      <c r="F40" s="261" t="str">
        <f>แจ้งผล_1!P42</f>
        <v/>
      </c>
      <c r="G40" s="242" t="str">
        <f>แจ้งผล_1!W42</f>
        <v/>
      </c>
      <c r="H40" s="243" t="str">
        <f>เวลา2!EJ42</f>
        <v/>
      </c>
      <c r="I40" s="244" t="str">
        <f>IF('ชื่อ-คะแนน'!C41="","",IF(ปก!$D$10="กิจกรรมพัฒนาผู้เรียน","",แจ้งผล_1!AA42))</f>
        <v/>
      </c>
      <c r="J40" s="245" t="str">
        <f>IF('ชื่อ-คะแนน'!CZ41="","",'ชื่อ-คะแนน'!CZ41)</f>
        <v/>
      </c>
    </row>
    <row r="41" spans="1:10" s="5" customFormat="1" ht="18" customHeight="1" x14ac:dyDescent="0.5">
      <c r="A41" s="238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62" t="str">
        <f>'ชื่อ-คะแนน'!CT42</f>
        <v/>
      </c>
      <c r="F41" s="263" t="str">
        <f>แจ้งผล_1!P43</f>
        <v/>
      </c>
      <c r="G41" s="249" t="str">
        <f>แจ้งผล_1!W43</f>
        <v/>
      </c>
      <c r="H41" s="250" t="str">
        <f>เวลา2!EJ43</f>
        <v/>
      </c>
      <c r="I41" s="251" t="str">
        <f>IF('ชื่อ-คะแนน'!C42="","",IF(ปก!$D$10="กิจกรรมพัฒนาผู้เรียน","",แจ้งผล_1!AA43))</f>
        <v/>
      </c>
      <c r="J41" s="252" t="str">
        <f>IF('ชื่อ-คะแนน'!CZ42="","",'ชื่อ-คะแนน'!CZ42)</f>
        <v/>
      </c>
    </row>
    <row r="42" spans="1:10" s="5" customFormat="1" ht="18" customHeight="1" x14ac:dyDescent="0.5">
      <c r="A42" s="238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62" t="str">
        <f>'ชื่อ-คะแนน'!CT43</f>
        <v/>
      </c>
      <c r="F42" s="263" t="str">
        <f>แจ้งผล_1!P44</f>
        <v/>
      </c>
      <c r="G42" s="249" t="str">
        <f>แจ้งผล_1!W44</f>
        <v/>
      </c>
      <c r="H42" s="250" t="str">
        <f>เวลา2!EJ44</f>
        <v/>
      </c>
      <c r="I42" s="251" t="str">
        <f>IF('ชื่อ-คะแนน'!C43="","",IF(ปก!$D$10="กิจกรรมพัฒนาผู้เรียน","",แจ้งผล_1!AA44))</f>
        <v/>
      </c>
      <c r="J42" s="252" t="str">
        <f>IF('ชื่อ-คะแนน'!CZ43="","",'ชื่อ-คะแนน'!CZ43)</f>
        <v/>
      </c>
    </row>
    <row r="43" spans="1:10" s="5" customFormat="1" ht="18" customHeight="1" x14ac:dyDescent="0.5">
      <c r="A43" s="238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62" t="str">
        <f>'ชื่อ-คะแนน'!CT44</f>
        <v/>
      </c>
      <c r="F43" s="263" t="str">
        <f>แจ้งผล_1!P45</f>
        <v/>
      </c>
      <c r="G43" s="249" t="str">
        <f>แจ้งผล_1!W45</f>
        <v/>
      </c>
      <c r="H43" s="250" t="str">
        <f>เวลา2!EJ45</f>
        <v/>
      </c>
      <c r="I43" s="251" t="str">
        <f>IF('ชื่อ-คะแนน'!C44="","",IF(ปก!$D$10="กิจกรรมพัฒนาผู้เรียน","",แจ้งผล_1!AA45))</f>
        <v/>
      </c>
      <c r="J43" s="252" t="str">
        <f>IF('ชื่อ-คะแนน'!CZ44="","",'ชื่อ-คะแนน'!CZ44)</f>
        <v/>
      </c>
    </row>
    <row r="44" spans="1:10" s="5" customFormat="1" ht="18" customHeight="1" thickBot="1" x14ac:dyDescent="0.55000000000000004">
      <c r="A44" s="238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64" t="str">
        <f>'ชื่อ-คะแนน'!CT45</f>
        <v/>
      </c>
      <c r="F44" s="265" t="str">
        <f>แจ้งผล_1!P46</f>
        <v/>
      </c>
      <c r="G44" s="249" t="str">
        <f>แจ้งผล_1!W46</f>
        <v/>
      </c>
      <c r="H44" s="250" t="str">
        <f>เวลา2!EJ46</f>
        <v/>
      </c>
      <c r="I44" s="253" t="str">
        <f>IF('ชื่อ-คะแนน'!C45="","",IF(ปก!$D$10="กิจกรรมพัฒนาผู้เรียน","",แจ้งผล_1!AA46))</f>
        <v/>
      </c>
      <c r="J44" s="252" t="str">
        <f>IF('ชื่อ-คะแนน'!CZ45="","",'ชื่อ-คะแนน'!CZ45)</f>
        <v/>
      </c>
    </row>
    <row r="45" spans="1:10" s="5" customFormat="1" ht="18" customHeight="1" x14ac:dyDescent="0.5">
      <c r="A45" s="238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60" t="str">
        <f>'ชื่อ-คะแนน'!CT46</f>
        <v/>
      </c>
      <c r="F45" s="261" t="str">
        <f>แจ้งผล_1!P47</f>
        <v/>
      </c>
      <c r="G45" s="242" t="str">
        <f>แจ้งผล_1!W47</f>
        <v/>
      </c>
      <c r="H45" s="243" t="str">
        <f>เวลา2!EJ47</f>
        <v/>
      </c>
      <c r="I45" s="244" t="str">
        <f>IF('ชื่อ-คะแนน'!C46="","",IF(ปก!$D$10="กิจกรรมพัฒนาผู้เรียน","",แจ้งผล_1!AA47))</f>
        <v/>
      </c>
      <c r="J45" s="245" t="str">
        <f>IF('ชื่อ-คะแนน'!CZ46="","",'ชื่อ-คะแนน'!CZ46)</f>
        <v/>
      </c>
    </row>
    <row r="46" spans="1:10" s="5" customFormat="1" ht="18" customHeight="1" x14ac:dyDescent="0.5">
      <c r="A46" s="238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62" t="str">
        <f>'ชื่อ-คะแนน'!CT47</f>
        <v/>
      </c>
      <c r="F46" s="263" t="str">
        <f>แจ้งผล_1!P48</f>
        <v/>
      </c>
      <c r="G46" s="249" t="str">
        <f>แจ้งผล_1!W48</f>
        <v/>
      </c>
      <c r="H46" s="250" t="str">
        <f>เวลา2!EJ48</f>
        <v/>
      </c>
      <c r="I46" s="251" t="str">
        <f>IF('ชื่อ-คะแนน'!C47="","",IF(ปก!$D$10="กิจกรรมพัฒนาผู้เรียน","",แจ้งผล_1!AA48))</f>
        <v/>
      </c>
      <c r="J46" s="252" t="str">
        <f>IF('ชื่อ-คะแนน'!CZ47="","",'ชื่อ-คะแนน'!CZ47)</f>
        <v/>
      </c>
    </row>
    <row r="47" spans="1:10" s="5" customFormat="1" ht="18" customHeight="1" x14ac:dyDescent="0.5">
      <c r="A47" s="238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62" t="str">
        <f>'ชื่อ-คะแนน'!CT48</f>
        <v/>
      </c>
      <c r="F47" s="263" t="str">
        <f>แจ้งผล_1!P49</f>
        <v/>
      </c>
      <c r="G47" s="249" t="str">
        <f>แจ้งผล_1!W49</f>
        <v/>
      </c>
      <c r="H47" s="250" t="str">
        <f>เวลา2!EJ49</f>
        <v/>
      </c>
      <c r="I47" s="251" t="str">
        <f>IF('ชื่อ-คะแนน'!C48="","",IF(ปก!$D$10="กิจกรรมพัฒนาผู้เรียน","",แจ้งผล_1!AA49))</f>
        <v/>
      </c>
      <c r="J47" s="252" t="str">
        <f>IF('ชื่อ-คะแนน'!CZ48="","",'ชื่อ-คะแนน'!CZ48)</f>
        <v/>
      </c>
    </row>
    <row r="48" spans="1:10" s="5" customFormat="1" ht="18" customHeight="1" x14ac:dyDescent="0.5">
      <c r="A48" s="238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62" t="str">
        <f>'ชื่อ-คะแนน'!CT49</f>
        <v/>
      </c>
      <c r="F48" s="263" t="str">
        <f>แจ้งผล_1!P50</f>
        <v/>
      </c>
      <c r="G48" s="249" t="str">
        <f>แจ้งผล_1!W50</f>
        <v/>
      </c>
      <c r="H48" s="250" t="str">
        <f>เวลา2!EJ50</f>
        <v/>
      </c>
      <c r="I48" s="251" t="str">
        <f>IF('ชื่อ-คะแนน'!C49="","",IF(ปก!$D$10="กิจกรรมพัฒนาผู้เรียน","",แจ้งผล_1!AA50))</f>
        <v/>
      </c>
      <c r="J48" s="252" t="str">
        <f>IF('ชื่อ-คะแนน'!CZ49="","",'ชื่อ-คะแนน'!CZ49)</f>
        <v/>
      </c>
    </row>
    <row r="49" spans="1:10" s="5" customFormat="1" ht="18" customHeight="1" thickBot="1" x14ac:dyDescent="0.55000000000000004">
      <c r="A49" s="238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64" t="str">
        <f>'ชื่อ-คะแนน'!CT50</f>
        <v/>
      </c>
      <c r="F49" s="265" t="str">
        <f>แจ้งผล_1!P51</f>
        <v/>
      </c>
      <c r="G49" s="249" t="str">
        <f>แจ้งผล_1!W51</f>
        <v/>
      </c>
      <c r="H49" s="250" t="str">
        <f>เวลา2!EJ51</f>
        <v/>
      </c>
      <c r="I49" s="253" t="str">
        <f>IF('ชื่อ-คะแนน'!C50="","",IF(ปก!$D$10="กิจกรรมพัฒนาผู้เรียน","",แจ้งผล_1!AA51))</f>
        <v/>
      </c>
      <c r="J49" s="252" t="str">
        <f>IF('ชื่อ-คะแนน'!CZ50="","",'ชื่อ-คะแนน'!CZ50)</f>
        <v/>
      </c>
    </row>
    <row r="50" spans="1:10" s="5" customFormat="1" ht="18" customHeight="1" x14ac:dyDescent="0.5">
      <c r="A50" s="238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60" t="str">
        <f>'ชื่อ-คะแนน'!CT51</f>
        <v/>
      </c>
      <c r="F50" s="261" t="str">
        <f>แจ้งผล_1!P52</f>
        <v/>
      </c>
      <c r="G50" s="242" t="str">
        <f>แจ้งผล_1!W52</f>
        <v/>
      </c>
      <c r="H50" s="243" t="str">
        <f>เวลา2!EJ52</f>
        <v/>
      </c>
      <c r="I50" s="244" t="str">
        <f>IF('ชื่อ-คะแนน'!C51="","",IF(ปก!$D$10="กิจกรรมพัฒนาผู้เรียน","",แจ้งผล_1!AA52))</f>
        <v/>
      </c>
      <c r="J50" s="245" t="str">
        <f>IF('ชื่อ-คะแนน'!CZ51="","",'ชื่อ-คะแนน'!CZ51)</f>
        <v/>
      </c>
    </row>
    <row r="51" spans="1:10" s="5" customFormat="1" ht="18" customHeight="1" x14ac:dyDescent="0.5">
      <c r="A51" s="238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62" t="str">
        <f>'ชื่อ-คะแนน'!CT52</f>
        <v/>
      </c>
      <c r="F51" s="263" t="str">
        <f>แจ้งผล_1!P53</f>
        <v/>
      </c>
      <c r="G51" s="249" t="str">
        <f>แจ้งผล_1!W53</f>
        <v/>
      </c>
      <c r="H51" s="250" t="str">
        <f>เวลา2!EJ53</f>
        <v/>
      </c>
      <c r="I51" s="251" t="str">
        <f>IF('ชื่อ-คะแนน'!C52="","",IF(ปก!$D$10="กิจกรรมพัฒนาผู้เรียน","",แจ้งผล_1!AA53))</f>
        <v/>
      </c>
      <c r="J51" s="252" t="str">
        <f>IF('ชื่อ-คะแนน'!CZ52="","",'ชื่อ-คะแนน'!CZ52)</f>
        <v/>
      </c>
    </row>
    <row r="52" spans="1:10" s="5" customFormat="1" ht="18" customHeight="1" x14ac:dyDescent="0.5">
      <c r="A52" s="238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62" t="str">
        <f>'ชื่อ-คะแนน'!CT53</f>
        <v/>
      </c>
      <c r="F52" s="263" t="str">
        <f>แจ้งผล_1!P54</f>
        <v/>
      </c>
      <c r="G52" s="249" t="str">
        <f>แจ้งผล_1!W54</f>
        <v/>
      </c>
      <c r="H52" s="250" t="str">
        <f>เวลา2!EJ54</f>
        <v/>
      </c>
      <c r="I52" s="251" t="str">
        <f>IF('ชื่อ-คะแนน'!C53="","",IF(ปก!$D$10="กิจกรรมพัฒนาผู้เรียน","",แจ้งผล_1!AA54))</f>
        <v/>
      </c>
      <c r="J52" s="252" t="str">
        <f>IF('ชื่อ-คะแนน'!CZ53="","",'ชื่อ-คะแนน'!CZ53)</f>
        <v/>
      </c>
    </row>
    <row r="53" spans="1:10" s="5" customFormat="1" ht="18" customHeight="1" x14ac:dyDescent="0.5">
      <c r="A53" s="238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62" t="str">
        <f>'ชื่อ-คะแนน'!CT54</f>
        <v/>
      </c>
      <c r="F53" s="263" t="str">
        <f>แจ้งผล_1!P55</f>
        <v/>
      </c>
      <c r="G53" s="249" t="str">
        <f>แจ้งผล_1!W55</f>
        <v/>
      </c>
      <c r="H53" s="250" t="str">
        <f>เวลา2!EJ55</f>
        <v/>
      </c>
      <c r="I53" s="251" t="str">
        <f>IF('ชื่อ-คะแนน'!C54="","",IF(ปก!$D$10="กิจกรรมพัฒนาผู้เรียน","",แจ้งผล_1!AA55))</f>
        <v/>
      </c>
      <c r="J53" s="252" t="str">
        <f>IF('ชื่อ-คะแนน'!CZ54="","",'ชื่อ-คะแนน'!CZ54)</f>
        <v/>
      </c>
    </row>
    <row r="54" spans="1:10" s="5" customFormat="1" ht="18" customHeight="1" thickBot="1" x14ac:dyDescent="0.55000000000000004">
      <c r="A54" s="238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64" t="str">
        <f>'ชื่อ-คะแนน'!CT55</f>
        <v/>
      </c>
      <c r="F54" s="265" t="str">
        <f>แจ้งผล_1!P56</f>
        <v/>
      </c>
      <c r="G54" s="257" t="str">
        <f>แจ้งผล_1!W56</f>
        <v/>
      </c>
      <c r="H54" s="258" t="str">
        <f>เวลา2!EJ56</f>
        <v/>
      </c>
      <c r="I54" s="259" t="str">
        <f>IF('ชื่อ-คะแนน'!C55="","",IF(ปก!$D$10="กิจกรรมพัฒนาผู้เรียน","",แจ้งผล_1!AA56))</f>
        <v/>
      </c>
      <c r="J54" s="252" t="str">
        <f>IF('ชื่อ-คะแนน'!CZ55="","",'ชื่อ-คะแนน'!CZ55)</f>
        <v/>
      </c>
    </row>
    <row r="55" spans="1:10" ht="21.75" x14ac:dyDescent="0.5">
      <c r="A55" s="229"/>
      <c r="B55" s="266"/>
      <c r="C55" s="238"/>
      <c r="D55" s="238"/>
      <c r="E55" s="266"/>
      <c r="F55" s="266"/>
      <c r="G55" s="266"/>
      <c r="H55" s="266"/>
      <c r="I55" s="266"/>
      <c r="J55" s="266"/>
    </row>
    <row r="56" spans="1:10" ht="21.75" x14ac:dyDescent="0.5">
      <c r="A56" s="229"/>
      <c r="B56" s="266"/>
      <c r="C56" s="238"/>
      <c r="D56" s="267" t="s">
        <v>63</v>
      </c>
      <c r="E56" s="266"/>
      <c r="F56" s="266"/>
      <c r="G56" s="266"/>
      <c r="H56" s="266"/>
      <c r="I56" s="266"/>
      <c r="J56" s="266"/>
    </row>
    <row r="57" spans="1:10" ht="21.75" x14ac:dyDescent="0.5">
      <c r="A57" s="229"/>
      <c r="B57" s="266"/>
      <c r="C57" s="268" t="s">
        <v>77</v>
      </c>
      <c r="D57" s="269" t="str">
        <f>"("&amp;ปก!F12&amp;")"</f>
        <v>(นาย………………… ………...……..)</v>
      </c>
      <c r="E57" s="270"/>
      <c r="F57" s="266"/>
      <c r="G57" s="266"/>
      <c r="H57" s="266"/>
      <c r="I57" s="266"/>
      <c r="J57" s="266"/>
    </row>
  </sheetData>
  <sheetProtection algorithmName="SHA-512" hashValue="cXQBGExHsz4J8D/bkGnFCJ3O+6rr5XF29k/R/8PE0BN21fge2b81JUDdQNBdQSa1fKkdo1jMTefIvnIwku5PzA==" saltValue="3xjYcFNlx6nrB9dgtPxA5Q==" spinCount="100000" sheet="1" objects="1" scenarios="1" formatCells="0" autoFilter="0"/>
  <autoFilter ref="B4:C54" xr:uid="{00000000-0009-0000-0000-00000B000000}"/>
  <mergeCells count="6">
    <mergeCell ref="A3:G3"/>
    <mergeCell ref="H3:J3"/>
    <mergeCell ref="A1:D1"/>
    <mergeCell ref="E1:J1"/>
    <mergeCell ref="F2:I2"/>
    <mergeCell ref="A2:E2"/>
  </mergeCells>
  <phoneticPr fontId="15" type="noConversion"/>
  <conditionalFormatting sqref="E5:E54">
    <cfRule type="cellIs" dxfId="19" priority="1" stopIfTrue="1" operator="lessThan">
      <formula>49.5</formula>
    </cfRule>
  </conditionalFormatting>
  <conditionalFormatting sqref="F5:F54">
    <cfRule type="cellIs" dxfId="18" priority="2" stopIfTrue="1" operator="equal">
      <formula>"0"</formula>
    </cfRule>
    <cfRule type="cellIs" dxfId="17" priority="3" stopIfTrue="1" operator="equal">
      <formula>"ร"</formula>
    </cfRule>
    <cfRule type="cellIs" dxfId="16" priority="4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>
    <tabColor indexed="50"/>
  </sheetPr>
  <dimension ref="A1:J57"/>
  <sheetViews>
    <sheetView showZeros="0" view="pageBreakPreview" workbookViewId="0">
      <pane xSplit="3" ySplit="4" topLeftCell="D5" activePane="bottomRight" state="frozen"/>
      <selection pane="topRight" activeCell="D1" sqref="D1"/>
      <selection pane="bottomLeft" activeCell="A5" sqref="A5"/>
      <selection pane="bottomRight" activeCell="D5" sqref="D5"/>
    </sheetView>
  </sheetViews>
  <sheetFormatPr defaultRowHeight="24" x14ac:dyDescent="0.5"/>
  <cols>
    <col min="1" max="1" width="3.140625" style="1" customWidth="1"/>
    <col min="2" max="2" width="3.7109375" style="7" customWidth="1"/>
    <col min="3" max="3" width="10.140625" style="8" customWidth="1"/>
    <col min="4" max="4" width="30" style="8" customWidth="1"/>
    <col min="5" max="5" width="7.5703125" style="7" bestFit="1" customWidth="1"/>
    <col min="6" max="6" width="5.85546875" style="7" customWidth="1"/>
    <col min="7" max="7" width="7.140625" style="7" customWidth="1"/>
    <col min="8" max="8" width="11.5703125" style="7" customWidth="1"/>
    <col min="9" max="9" width="13.140625" style="7" customWidth="1"/>
    <col min="10" max="10" width="26.7109375" style="7" customWidth="1"/>
  </cols>
  <sheetData>
    <row r="1" spans="1:10" ht="20.25" customHeight="1" x14ac:dyDescent="0.5">
      <c r="A1" s="1788" t="s">
        <v>264</v>
      </c>
      <c r="B1" s="1788"/>
      <c r="C1" s="1788"/>
      <c r="D1" s="1788"/>
      <c r="E1" s="1606" t="str">
        <f>ปก!B6</f>
        <v>โรงเรียนศักดิ์สุนันท์วิทยา ตำบลแม่พริก อำเภอแม่พริก จังหวัดลำปาง</v>
      </c>
      <c r="F1" s="1606"/>
      <c r="G1" s="1606"/>
      <c r="H1" s="1606"/>
      <c r="I1" s="1606"/>
      <c r="J1" s="1606"/>
    </row>
    <row r="2" spans="1:10" ht="20.25" customHeight="1" x14ac:dyDescent="0.5">
      <c r="A2" s="227" t="str">
        <f>ปก!B10&amp;"  "&amp;ปก!D10</f>
        <v>กลุ่มสาระ  เลือกจากรายการ</v>
      </c>
      <c r="B2" s="266"/>
      <c r="C2" s="238"/>
      <c r="D2" s="238"/>
      <c r="E2" s="271"/>
      <c r="F2" s="266"/>
      <c r="G2" s="272"/>
      <c r="H2" s="273" t="str">
        <f>ปก!E7</f>
        <v>ปีการศึกษา 2566</v>
      </c>
      <c r="I2" s="274"/>
      <c r="J2" s="228" t="str">
        <f>ปก!B8&amp;"  "&amp;ปก!D8</f>
        <v>ชั้นประถมศึกษาปีที่   1/1</v>
      </c>
    </row>
    <row r="3" spans="1:10" ht="20.25" customHeight="1" thickBot="1" x14ac:dyDescent="0.55000000000000004">
      <c r="A3" s="1791" t="str">
        <f>"วิชา"&amp;"  "&amp;ปก!H10</f>
        <v>วิชา  ง11201 สารสนเทศเบื้องต้น</v>
      </c>
      <c r="B3" s="1791"/>
      <c r="C3" s="1791"/>
      <c r="D3" s="1791"/>
      <c r="E3" s="1790" t="str">
        <f>"เวลาเต็ม"&amp;" "&amp;เวลา2!EJ3&amp;" "&amp;"ชม."&amp;" ขาดได้ไม่เกิน "&amp;เวลา2!EJ4&amp;" ชม."</f>
        <v>เวลาเต็ม 72 ชม. ขาดได้ไม่เกิน 14 ชม.</v>
      </c>
      <c r="F3" s="1790"/>
      <c r="G3" s="1790"/>
      <c r="H3" s="1790"/>
      <c r="I3" s="1789" t="str">
        <f>ปก!B11&amp;" "&amp;ปก!C11&amp;""&amp;ปก!D11&amp;" / "&amp;ปก!I11&amp;" "&amp;ปก!E12&amp;ปก!F12</f>
        <v>จำนวนน้ำหนัก 2 / 2 ชั่วโมง ครูผู้สอนนาย………………… ………...……..</v>
      </c>
      <c r="J3" s="1789"/>
    </row>
    <row r="4" spans="1:10" ht="20.25" customHeight="1" thickBot="1" x14ac:dyDescent="0.55000000000000004">
      <c r="A4" s="275"/>
      <c r="B4" s="230" t="s">
        <v>40</v>
      </c>
      <c r="C4" s="231" t="s">
        <v>50</v>
      </c>
      <c r="D4" s="232" t="s">
        <v>11</v>
      </c>
      <c r="E4" s="276" t="s">
        <v>115</v>
      </c>
      <c r="F4" s="277" t="s">
        <v>127</v>
      </c>
      <c r="G4" s="278" t="s">
        <v>125</v>
      </c>
      <c r="H4" s="279" t="s">
        <v>126</v>
      </c>
      <c r="I4" s="280" t="s">
        <v>128</v>
      </c>
      <c r="J4" s="237" t="s">
        <v>14</v>
      </c>
    </row>
    <row r="5" spans="1:10" s="5" customFormat="1" ht="18" customHeight="1" x14ac:dyDescent="0.5">
      <c r="A5" s="281"/>
      <c r="B5" s="239">
        <f>'ชื่อ-คะแนน'!A6</f>
        <v>1</v>
      </c>
      <c r="C5" s="240" t="str">
        <f>'ชื่อ-คะแนน'!B6</f>
        <v>12803</v>
      </c>
      <c r="D5" s="241" t="str">
        <f>'ชื่อ-คะแนน'!DB6</f>
        <v>เด็กหญิง กัญญาณัฐ  ศรีธนะ</v>
      </c>
      <c r="E5" s="282">
        <f>เวลา2!EJ7</f>
        <v>68</v>
      </c>
      <c r="F5" s="283" t="str">
        <f>แจ้งผล_1!AA7</f>
        <v>-</v>
      </c>
      <c r="G5" s="284">
        <f>เวลา2!EM7</f>
        <v>94.444444444444443</v>
      </c>
      <c r="H5" s="285" t="str">
        <f>เวลา2!EN7</f>
        <v>-</v>
      </c>
      <c r="I5" s="286" t="str">
        <f>เวลา2!EO7</f>
        <v>-</v>
      </c>
      <c r="J5" s="304"/>
    </row>
    <row r="6" spans="1:10" s="5" customFormat="1" ht="18" customHeight="1" x14ac:dyDescent="0.5">
      <c r="A6" s="281"/>
      <c r="B6" s="246">
        <f>'ชื่อ-คะแนน'!A7</f>
        <v>2</v>
      </c>
      <c r="C6" s="247" t="str">
        <f>'ชื่อ-คะแนน'!B7</f>
        <v>12804</v>
      </c>
      <c r="D6" s="248" t="str">
        <f>'ชื่อ-คะแนน'!DB7</f>
        <v>เด็กหญิง กาญจนา  สุวะเลิศ</v>
      </c>
      <c r="E6" s="287">
        <f>เวลา2!EJ8</f>
        <v>68</v>
      </c>
      <c r="F6" s="288" t="str">
        <f>แจ้งผล_1!AA8</f>
        <v>-</v>
      </c>
      <c r="G6" s="284">
        <f>เวลา2!EM8</f>
        <v>94.444444444444443</v>
      </c>
      <c r="H6" s="289" t="str">
        <f>เวลา2!EN8</f>
        <v>-</v>
      </c>
      <c r="I6" s="290" t="str">
        <f>เวลา2!EO8</f>
        <v>-</v>
      </c>
      <c r="J6" s="305"/>
    </row>
    <row r="7" spans="1:10" s="5" customFormat="1" ht="18" customHeight="1" x14ac:dyDescent="0.5">
      <c r="A7" s="281"/>
      <c r="B7" s="246">
        <f>'ชื่อ-คะแนน'!A8</f>
        <v>3</v>
      </c>
      <c r="C7" s="247" t="str">
        <f>'ชื่อ-คะแนน'!B8</f>
        <v>12805</v>
      </c>
      <c r="D7" s="248" t="str">
        <f>'ชื่อ-คะแนน'!DB8</f>
        <v>เด็กหญิง จิตราภรณ์  แก่นยงค์</v>
      </c>
      <c r="E7" s="287">
        <f>เวลา2!EJ9</f>
        <v>68</v>
      </c>
      <c r="F7" s="288" t="str">
        <f>แจ้งผล_1!AA9</f>
        <v>-</v>
      </c>
      <c r="G7" s="284">
        <f>เวลา2!EM9</f>
        <v>94.444444444444443</v>
      </c>
      <c r="H7" s="289" t="str">
        <f>เวลา2!EN9</f>
        <v>-</v>
      </c>
      <c r="I7" s="290" t="str">
        <f>เวลา2!EO9</f>
        <v>-</v>
      </c>
      <c r="J7" s="305"/>
    </row>
    <row r="8" spans="1:10" s="5" customFormat="1" ht="18" customHeight="1" x14ac:dyDescent="0.5">
      <c r="A8" s="281"/>
      <c r="B8" s="246">
        <f>'ชื่อ-คะแนน'!A9</f>
        <v>4</v>
      </c>
      <c r="C8" s="247" t="str">
        <f>'ชื่อ-คะแนน'!B9</f>
        <v>12806</v>
      </c>
      <c r="D8" s="248" t="str">
        <f>'ชื่อ-คะแนน'!DB9</f>
        <v>เด็กชาย พิธิวัฒน์  ร้องกาศ</v>
      </c>
      <c r="E8" s="287">
        <f>เวลา2!EJ10</f>
        <v>68</v>
      </c>
      <c r="F8" s="288" t="str">
        <f>แจ้งผล_1!AA10</f>
        <v>-</v>
      </c>
      <c r="G8" s="284">
        <f>เวลา2!EM10</f>
        <v>94.444444444444443</v>
      </c>
      <c r="H8" s="289" t="str">
        <f>เวลา2!EN10</f>
        <v>-</v>
      </c>
      <c r="I8" s="290" t="str">
        <f>เวลา2!EO10</f>
        <v>-</v>
      </c>
      <c r="J8" s="305"/>
    </row>
    <row r="9" spans="1:10" s="5" customFormat="1" ht="18" customHeight="1" thickBot="1" x14ac:dyDescent="0.55000000000000004">
      <c r="A9" s="281"/>
      <c r="B9" s="246">
        <f>'ชื่อ-คะแนน'!A10</f>
        <v>5</v>
      </c>
      <c r="C9" s="247" t="str">
        <f>'ชื่อ-คะแนน'!B10</f>
        <v>12808</v>
      </c>
      <c r="D9" s="248" t="str">
        <f>'ชื่อ-คะแนน'!DB10</f>
        <v>เด็กชาย นภัท  ปุผาลา</v>
      </c>
      <c r="E9" s="287">
        <f>เวลา2!EJ11</f>
        <v>68</v>
      </c>
      <c r="F9" s="291" t="str">
        <f>แจ้งผล_1!AA11</f>
        <v>-</v>
      </c>
      <c r="G9" s="292">
        <f>เวลา2!EM11</f>
        <v>94.444444444444443</v>
      </c>
      <c r="H9" s="293" t="str">
        <f>เวลา2!EN11</f>
        <v>-</v>
      </c>
      <c r="I9" s="290" t="str">
        <f>เวลา2!EO11</f>
        <v>-</v>
      </c>
      <c r="J9" s="305"/>
    </row>
    <row r="10" spans="1:10" s="5" customFormat="1" ht="18" customHeight="1" x14ac:dyDescent="0.5">
      <c r="A10" s="281"/>
      <c r="B10" s="239">
        <f>'ชื่อ-คะแนน'!A11</f>
        <v>6</v>
      </c>
      <c r="C10" s="240" t="str">
        <f>'ชื่อ-คะแนน'!B11</f>
        <v>12809</v>
      </c>
      <c r="D10" s="241" t="str">
        <f>'ชื่อ-คะแนน'!DB11</f>
        <v>เด็กหญิง ณิชนันท์  จันทะเขตต์</v>
      </c>
      <c r="E10" s="282">
        <f>เวลา2!EJ12</f>
        <v>68</v>
      </c>
      <c r="F10" s="283" t="str">
        <f>แจ้งผล_1!AA12</f>
        <v>-</v>
      </c>
      <c r="G10" s="294">
        <f>เวลา2!EM12</f>
        <v>94.444444444444443</v>
      </c>
      <c r="H10" s="285" t="str">
        <f>เวลา2!EN12</f>
        <v>-</v>
      </c>
      <c r="I10" s="286" t="str">
        <f>เวลา2!EO12</f>
        <v>-</v>
      </c>
      <c r="J10" s="304"/>
    </row>
    <row r="11" spans="1:10" s="5" customFormat="1" ht="18" customHeight="1" x14ac:dyDescent="0.5">
      <c r="A11" s="281"/>
      <c r="B11" s="246">
        <f>'ชื่อ-คะแนน'!A12</f>
        <v>7</v>
      </c>
      <c r="C11" s="247" t="str">
        <f>'ชื่อ-คะแนน'!B12</f>
        <v>12810</v>
      </c>
      <c r="D11" s="248" t="str">
        <f>'ชื่อ-คะแนน'!DB12</f>
        <v>เด็กชาย ฐิติภัทร์  คำเป</v>
      </c>
      <c r="E11" s="287">
        <f>เวลา2!EJ13</f>
        <v>68</v>
      </c>
      <c r="F11" s="288" t="str">
        <f>แจ้งผล_1!AA13</f>
        <v>-</v>
      </c>
      <c r="G11" s="284">
        <f>เวลา2!EM13</f>
        <v>94.444444444444443</v>
      </c>
      <c r="H11" s="289" t="str">
        <f>เวลา2!EN13</f>
        <v>-</v>
      </c>
      <c r="I11" s="290" t="str">
        <f>เวลา2!EO13</f>
        <v>-</v>
      </c>
      <c r="J11" s="305"/>
    </row>
    <row r="12" spans="1:10" s="5" customFormat="1" ht="18" customHeight="1" x14ac:dyDescent="0.5">
      <c r="A12" s="281"/>
      <c r="B12" s="246">
        <f>'ชื่อ-คะแนน'!A13</f>
        <v>8</v>
      </c>
      <c r="C12" s="247" t="str">
        <f>'ชื่อ-คะแนน'!B13</f>
        <v>12811</v>
      </c>
      <c r="D12" s="248" t="str">
        <f>'ชื่อ-คะแนน'!DB13</f>
        <v>เด็กชาย ชิษณุพงศ์  ภู่ขำ</v>
      </c>
      <c r="E12" s="287">
        <f>เวลา2!EJ14</f>
        <v>68</v>
      </c>
      <c r="F12" s="288" t="str">
        <f>แจ้งผล_1!AA14</f>
        <v>-</v>
      </c>
      <c r="G12" s="284">
        <f>เวลา2!EM14</f>
        <v>94.444444444444443</v>
      </c>
      <c r="H12" s="289" t="str">
        <f>เวลา2!EN14</f>
        <v>-</v>
      </c>
      <c r="I12" s="290" t="str">
        <f>เวลา2!EO14</f>
        <v>-</v>
      </c>
      <c r="J12" s="305"/>
    </row>
    <row r="13" spans="1:10" s="5" customFormat="1" ht="18" customHeight="1" x14ac:dyDescent="0.5">
      <c r="A13" s="281"/>
      <c r="B13" s="246">
        <f>'ชื่อ-คะแนน'!A14</f>
        <v>9</v>
      </c>
      <c r="C13" s="247" t="str">
        <f>'ชื่อ-คะแนน'!B14</f>
        <v>12812</v>
      </c>
      <c r="D13" s="248" t="str">
        <f>'ชื่อ-คะแนน'!DB14</f>
        <v>เด็กชาย สรธัญญ์  แก้วแปง</v>
      </c>
      <c r="E13" s="287">
        <f>เวลา2!EJ15</f>
        <v>68</v>
      </c>
      <c r="F13" s="288" t="str">
        <f>แจ้งผล_1!AA15</f>
        <v>-</v>
      </c>
      <c r="G13" s="284">
        <f>เวลา2!EM15</f>
        <v>94.444444444444443</v>
      </c>
      <c r="H13" s="289" t="str">
        <f>เวลา2!EN15</f>
        <v>-</v>
      </c>
      <c r="I13" s="290" t="str">
        <f>เวลา2!EO15</f>
        <v>-</v>
      </c>
      <c r="J13" s="305"/>
    </row>
    <row r="14" spans="1:10" s="5" customFormat="1" ht="18" customHeight="1" thickBot="1" x14ac:dyDescent="0.55000000000000004">
      <c r="A14" s="281"/>
      <c r="B14" s="246">
        <f>'ชื่อ-คะแนน'!A15</f>
        <v>10</v>
      </c>
      <c r="C14" s="247" t="str">
        <f>'ชื่อ-คะแนน'!B15</f>
        <v>12813</v>
      </c>
      <c r="D14" s="248" t="str">
        <f>'ชื่อ-คะแนน'!DB15</f>
        <v>เด็กชาย ศุภชัย  สินวิริยะนนท์</v>
      </c>
      <c r="E14" s="287">
        <f>เวลา2!EJ16</f>
        <v>68</v>
      </c>
      <c r="F14" s="291" t="str">
        <f>แจ้งผล_1!AA16</f>
        <v>-</v>
      </c>
      <c r="G14" s="292">
        <f>เวลา2!EM16</f>
        <v>94.444444444444443</v>
      </c>
      <c r="H14" s="293" t="str">
        <f>เวลา2!EN16</f>
        <v>-</v>
      </c>
      <c r="I14" s="290" t="str">
        <f>เวลา2!EO16</f>
        <v>-</v>
      </c>
      <c r="J14" s="305"/>
    </row>
    <row r="15" spans="1:10" s="5" customFormat="1" ht="18" customHeight="1" x14ac:dyDescent="0.5">
      <c r="A15" s="281"/>
      <c r="B15" s="239">
        <f>'ชื่อ-คะแนน'!A16</f>
        <v>11</v>
      </c>
      <c r="C15" s="240" t="str">
        <f>'ชื่อ-คะแนน'!B16</f>
        <v>12814</v>
      </c>
      <c r="D15" s="241" t="str">
        <f>'ชื่อ-คะแนน'!DB16</f>
        <v>เด็กชาย วุฒิกร  สิทธิกัน</v>
      </c>
      <c r="E15" s="282">
        <f>เวลา2!EJ17</f>
        <v>68</v>
      </c>
      <c r="F15" s="283" t="str">
        <f>แจ้งผล_1!AA17</f>
        <v>-</v>
      </c>
      <c r="G15" s="294">
        <f>เวลา2!EM17</f>
        <v>94.444444444444443</v>
      </c>
      <c r="H15" s="285" t="str">
        <f>เวลา2!EN17</f>
        <v>-</v>
      </c>
      <c r="I15" s="286" t="str">
        <f>เวลา2!EO17</f>
        <v>-</v>
      </c>
      <c r="J15" s="304"/>
    </row>
    <row r="16" spans="1:10" s="5" customFormat="1" ht="18" customHeight="1" x14ac:dyDescent="0.5">
      <c r="A16" s="281"/>
      <c r="B16" s="246" t="str">
        <f>'ชื่อ-คะแนน'!A17</f>
        <v/>
      </c>
      <c r="C16" s="247">
        <f>'ชื่อ-คะแนน'!B17</f>
        <v>0</v>
      </c>
      <c r="D16" s="248" t="str">
        <f>'ชื่อ-คะแนน'!DB17</f>
        <v/>
      </c>
      <c r="E16" s="287" t="str">
        <f>เวลา2!EJ18</f>
        <v/>
      </c>
      <c r="F16" s="288" t="str">
        <f>แจ้งผล_1!AA18</f>
        <v/>
      </c>
      <c r="G16" s="284" t="str">
        <f>เวลา2!EM18</f>
        <v/>
      </c>
      <c r="H16" s="289" t="str">
        <f>เวลา2!EN18</f>
        <v/>
      </c>
      <c r="I16" s="290" t="str">
        <f>เวลา2!EO18</f>
        <v/>
      </c>
      <c r="J16" s="305"/>
    </row>
    <row r="17" spans="1:10" s="5" customFormat="1" ht="18" customHeight="1" x14ac:dyDescent="0.5">
      <c r="A17" s="281"/>
      <c r="B17" s="246" t="str">
        <f>'ชื่อ-คะแนน'!A18</f>
        <v/>
      </c>
      <c r="C17" s="247">
        <f>'ชื่อ-คะแนน'!B18</f>
        <v>0</v>
      </c>
      <c r="D17" s="248" t="str">
        <f>'ชื่อ-คะแนน'!DB18</f>
        <v/>
      </c>
      <c r="E17" s="287" t="str">
        <f>เวลา2!EJ19</f>
        <v/>
      </c>
      <c r="F17" s="288" t="str">
        <f>แจ้งผล_1!AA19</f>
        <v/>
      </c>
      <c r="G17" s="284" t="str">
        <f>เวลา2!EM19</f>
        <v/>
      </c>
      <c r="H17" s="289" t="str">
        <f>เวลา2!EN19</f>
        <v/>
      </c>
      <c r="I17" s="290" t="str">
        <f>เวลา2!EO19</f>
        <v/>
      </c>
      <c r="J17" s="305"/>
    </row>
    <row r="18" spans="1:10" s="5" customFormat="1" ht="18" customHeight="1" x14ac:dyDescent="0.5">
      <c r="A18" s="281"/>
      <c r="B18" s="246" t="str">
        <f>'ชื่อ-คะแนน'!A19</f>
        <v/>
      </c>
      <c r="C18" s="247">
        <f>'ชื่อ-คะแนน'!B19</f>
        <v>0</v>
      </c>
      <c r="D18" s="248" t="str">
        <f>'ชื่อ-คะแนน'!DB19</f>
        <v/>
      </c>
      <c r="E18" s="287" t="str">
        <f>เวลา2!EJ20</f>
        <v/>
      </c>
      <c r="F18" s="288" t="str">
        <f>แจ้งผล_1!AA20</f>
        <v/>
      </c>
      <c r="G18" s="284" t="str">
        <f>เวลา2!EM20</f>
        <v/>
      </c>
      <c r="H18" s="289" t="str">
        <f>เวลา2!EN20</f>
        <v/>
      </c>
      <c r="I18" s="290" t="str">
        <f>เวลา2!EO20</f>
        <v/>
      </c>
      <c r="J18" s="305"/>
    </row>
    <row r="19" spans="1:10" s="5" customFormat="1" ht="18" customHeight="1" thickBot="1" x14ac:dyDescent="0.55000000000000004">
      <c r="A19" s="281"/>
      <c r="B19" s="246" t="str">
        <f>'ชื่อ-คะแนน'!A20</f>
        <v/>
      </c>
      <c r="C19" s="247">
        <f>'ชื่อ-คะแนน'!B20</f>
        <v>0</v>
      </c>
      <c r="D19" s="248" t="str">
        <f>'ชื่อ-คะแนน'!DB20</f>
        <v/>
      </c>
      <c r="E19" s="287" t="str">
        <f>เวลา2!EJ21</f>
        <v/>
      </c>
      <c r="F19" s="291" t="str">
        <f>แจ้งผล_1!AA21</f>
        <v/>
      </c>
      <c r="G19" s="292" t="str">
        <f>เวลา2!EM21</f>
        <v/>
      </c>
      <c r="H19" s="293" t="str">
        <f>เวลา2!EN21</f>
        <v/>
      </c>
      <c r="I19" s="290" t="str">
        <f>เวลา2!EO21</f>
        <v/>
      </c>
      <c r="J19" s="305"/>
    </row>
    <row r="20" spans="1:10" s="5" customFormat="1" ht="18" customHeight="1" x14ac:dyDescent="0.5">
      <c r="A20" s="281"/>
      <c r="B20" s="239" t="str">
        <f>'ชื่อ-คะแนน'!A21</f>
        <v/>
      </c>
      <c r="C20" s="240">
        <f>'ชื่อ-คะแนน'!B21</f>
        <v>0</v>
      </c>
      <c r="D20" s="241" t="str">
        <f>'ชื่อ-คะแนน'!DB21</f>
        <v/>
      </c>
      <c r="E20" s="282" t="str">
        <f>เวลา2!EJ22</f>
        <v/>
      </c>
      <c r="F20" s="283" t="str">
        <f>แจ้งผล_1!AA22</f>
        <v/>
      </c>
      <c r="G20" s="294" t="str">
        <f>เวลา2!EM22</f>
        <v/>
      </c>
      <c r="H20" s="285" t="str">
        <f>เวลา2!EN22</f>
        <v/>
      </c>
      <c r="I20" s="286" t="str">
        <f>เวลา2!EO22</f>
        <v/>
      </c>
      <c r="J20" s="304"/>
    </row>
    <row r="21" spans="1:10" s="5" customFormat="1" ht="18" customHeight="1" x14ac:dyDescent="0.5">
      <c r="A21" s="281"/>
      <c r="B21" s="246" t="str">
        <f>'ชื่อ-คะแนน'!A22</f>
        <v/>
      </c>
      <c r="C21" s="247">
        <f>'ชื่อ-คะแนน'!B22</f>
        <v>0</v>
      </c>
      <c r="D21" s="248" t="str">
        <f>'ชื่อ-คะแนน'!DB22</f>
        <v/>
      </c>
      <c r="E21" s="287" t="str">
        <f>เวลา2!EJ23</f>
        <v/>
      </c>
      <c r="F21" s="288" t="str">
        <f>แจ้งผล_1!AA23</f>
        <v/>
      </c>
      <c r="G21" s="284" t="str">
        <f>เวลา2!EM23</f>
        <v/>
      </c>
      <c r="H21" s="289" t="str">
        <f>เวลา2!EN23</f>
        <v/>
      </c>
      <c r="I21" s="290" t="str">
        <f>เวลา2!EO23</f>
        <v/>
      </c>
      <c r="J21" s="305"/>
    </row>
    <row r="22" spans="1:10" s="5" customFormat="1" ht="18" customHeight="1" x14ac:dyDescent="0.5">
      <c r="A22" s="281"/>
      <c r="B22" s="246" t="str">
        <f>'ชื่อ-คะแนน'!A23</f>
        <v/>
      </c>
      <c r="C22" s="247">
        <f>'ชื่อ-คะแนน'!B23</f>
        <v>0</v>
      </c>
      <c r="D22" s="248" t="str">
        <f>'ชื่อ-คะแนน'!DB23</f>
        <v/>
      </c>
      <c r="E22" s="287" t="str">
        <f>เวลา2!EJ24</f>
        <v/>
      </c>
      <c r="F22" s="288" t="str">
        <f>แจ้งผล_1!AA24</f>
        <v/>
      </c>
      <c r="G22" s="284" t="str">
        <f>เวลา2!EM24</f>
        <v/>
      </c>
      <c r="H22" s="289" t="str">
        <f>เวลา2!EN24</f>
        <v/>
      </c>
      <c r="I22" s="290" t="str">
        <f>เวลา2!EO24</f>
        <v/>
      </c>
      <c r="J22" s="305"/>
    </row>
    <row r="23" spans="1:10" s="5" customFormat="1" ht="18" customHeight="1" x14ac:dyDescent="0.5">
      <c r="A23" s="281"/>
      <c r="B23" s="246" t="str">
        <f>'ชื่อ-คะแนน'!A24</f>
        <v/>
      </c>
      <c r="C23" s="247">
        <f>'ชื่อ-คะแนน'!B24</f>
        <v>0</v>
      </c>
      <c r="D23" s="248" t="str">
        <f>'ชื่อ-คะแนน'!DB24</f>
        <v/>
      </c>
      <c r="E23" s="287" t="str">
        <f>เวลา2!EJ25</f>
        <v/>
      </c>
      <c r="F23" s="288" t="str">
        <f>แจ้งผล_1!AA25</f>
        <v/>
      </c>
      <c r="G23" s="284" t="str">
        <f>เวลา2!EM25</f>
        <v/>
      </c>
      <c r="H23" s="289" t="str">
        <f>เวลา2!EN25</f>
        <v/>
      </c>
      <c r="I23" s="290" t="str">
        <f>เวลา2!EO25</f>
        <v/>
      </c>
      <c r="J23" s="305"/>
    </row>
    <row r="24" spans="1:10" s="5" customFormat="1" ht="18" customHeight="1" thickBot="1" x14ac:dyDescent="0.55000000000000004">
      <c r="A24" s="281"/>
      <c r="B24" s="246" t="str">
        <f>'ชื่อ-คะแนน'!A25</f>
        <v/>
      </c>
      <c r="C24" s="247">
        <f>'ชื่อ-คะแนน'!B25</f>
        <v>0</v>
      </c>
      <c r="D24" s="248" t="str">
        <f>'ชื่อ-คะแนน'!DB25</f>
        <v/>
      </c>
      <c r="E24" s="287" t="str">
        <f>เวลา2!EJ26</f>
        <v/>
      </c>
      <c r="F24" s="291" t="str">
        <f>แจ้งผล_1!AA26</f>
        <v/>
      </c>
      <c r="G24" s="292" t="str">
        <f>เวลา2!EM26</f>
        <v/>
      </c>
      <c r="H24" s="293" t="str">
        <f>เวลา2!EN26</f>
        <v/>
      </c>
      <c r="I24" s="290" t="str">
        <f>เวลา2!EO26</f>
        <v/>
      </c>
      <c r="J24" s="305"/>
    </row>
    <row r="25" spans="1:10" s="5" customFormat="1" ht="18" customHeight="1" x14ac:dyDescent="0.5">
      <c r="A25" s="281"/>
      <c r="B25" s="239" t="str">
        <f>'ชื่อ-คะแนน'!A26</f>
        <v/>
      </c>
      <c r="C25" s="240">
        <f>'ชื่อ-คะแนน'!B26</f>
        <v>0</v>
      </c>
      <c r="D25" s="241" t="str">
        <f>'ชื่อ-คะแนน'!DB26</f>
        <v/>
      </c>
      <c r="E25" s="282" t="str">
        <f>เวลา2!EJ27</f>
        <v/>
      </c>
      <c r="F25" s="283" t="str">
        <f>แจ้งผล_1!AA27</f>
        <v/>
      </c>
      <c r="G25" s="294" t="str">
        <f>เวลา2!EM27</f>
        <v/>
      </c>
      <c r="H25" s="285" t="str">
        <f>เวลา2!EN27</f>
        <v/>
      </c>
      <c r="I25" s="286" t="str">
        <f>เวลา2!EO27</f>
        <v/>
      </c>
      <c r="J25" s="304"/>
    </row>
    <row r="26" spans="1:10" s="5" customFormat="1" ht="18" customHeight="1" x14ac:dyDescent="0.5">
      <c r="A26" s="281"/>
      <c r="B26" s="246" t="str">
        <f>'ชื่อ-คะแนน'!A27</f>
        <v/>
      </c>
      <c r="C26" s="247">
        <f>'ชื่อ-คะแนน'!B27</f>
        <v>0</v>
      </c>
      <c r="D26" s="248" t="str">
        <f>'ชื่อ-คะแนน'!DB27</f>
        <v/>
      </c>
      <c r="E26" s="287" t="str">
        <f>เวลา2!EJ28</f>
        <v/>
      </c>
      <c r="F26" s="288" t="str">
        <f>แจ้งผล_1!AA28</f>
        <v/>
      </c>
      <c r="G26" s="284" t="str">
        <f>เวลา2!EM28</f>
        <v/>
      </c>
      <c r="H26" s="289" t="str">
        <f>เวลา2!EN28</f>
        <v/>
      </c>
      <c r="I26" s="290" t="str">
        <f>เวลา2!EO28</f>
        <v/>
      </c>
      <c r="J26" s="305"/>
    </row>
    <row r="27" spans="1:10" s="5" customFormat="1" ht="18" customHeight="1" x14ac:dyDescent="0.5">
      <c r="A27" s="281"/>
      <c r="B27" s="246" t="str">
        <f>'ชื่อ-คะแนน'!A28</f>
        <v/>
      </c>
      <c r="C27" s="247">
        <f>'ชื่อ-คะแนน'!B28</f>
        <v>0</v>
      </c>
      <c r="D27" s="248" t="str">
        <f>'ชื่อ-คะแนน'!DB28</f>
        <v/>
      </c>
      <c r="E27" s="287" t="str">
        <f>เวลา2!EJ29</f>
        <v/>
      </c>
      <c r="F27" s="288" t="str">
        <f>แจ้งผล_1!AA29</f>
        <v/>
      </c>
      <c r="G27" s="284" t="str">
        <f>เวลา2!EM29</f>
        <v/>
      </c>
      <c r="H27" s="289" t="str">
        <f>เวลา2!EN29</f>
        <v/>
      </c>
      <c r="I27" s="290" t="str">
        <f>เวลา2!EO29</f>
        <v/>
      </c>
      <c r="J27" s="305"/>
    </row>
    <row r="28" spans="1:10" s="5" customFormat="1" ht="18" customHeight="1" x14ac:dyDescent="0.5">
      <c r="A28" s="281"/>
      <c r="B28" s="246" t="str">
        <f>'ชื่อ-คะแนน'!A29</f>
        <v/>
      </c>
      <c r="C28" s="247">
        <f>'ชื่อ-คะแนน'!B29</f>
        <v>0</v>
      </c>
      <c r="D28" s="248" t="str">
        <f>'ชื่อ-คะแนน'!DB29</f>
        <v/>
      </c>
      <c r="E28" s="287" t="str">
        <f>เวลา2!EJ30</f>
        <v/>
      </c>
      <c r="F28" s="288" t="str">
        <f>แจ้งผล_1!AA30</f>
        <v/>
      </c>
      <c r="G28" s="284" t="str">
        <f>เวลา2!EM30</f>
        <v/>
      </c>
      <c r="H28" s="289" t="str">
        <f>เวลา2!EN30</f>
        <v/>
      </c>
      <c r="I28" s="290" t="str">
        <f>เวลา2!EO30</f>
        <v/>
      </c>
      <c r="J28" s="305"/>
    </row>
    <row r="29" spans="1:10" s="5" customFormat="1" ht="18" customHeight="1" thickBot="1" x14ac:dyDescent="0.55000000000000004">
      <c r="A29" s="281"/>
      <c r="B29" s="246" t="str">
        <f>'ชื่อ-คะแนน'!A30</f>
        <v/>
      </c>
      <c r="C29" s="247">
        <f>'ชื่อ-คะแนน'!B30</f>
        <v>0</v>
      </c>
      <c r="D29" s="248" t="str">
        <f>'ชื่อ-คะแนน'!DB30</f>
        <v/>
      </c>
      <c r="E29" s="287" t="str">
        <f>เวลา2!EJ31</f>
        <v/>
      </c>
      <c r="F29" s="291" t="str">
        <f>แจ้งผล_1!AA31</f>
        <v/>
      </c>
      <c r="G29" s="292" t="str">
        <f>เวลา2!EM31</f>
        <v/>
      </c>
      <c r="H29" s="293" t="str">
        <f>เวลา2!EN31</f>
        <v/>
      </c>
      <c r="I29" s="290" t="str">
        <f>เวลา2!EO31</f>
        <v/>
      </c>
      <c r="J29" s="305"/>
    </row>
    <row r="30" spans="1:10" s="5" customFormat="1" ht="18" customHeight="1" x14ac:dyDescent="0.5">
      <c r="A30" s="281"/>
      <c r="B30" s="239" t="str">
        <f>'ชื่อ-คะแนน'!A31</f>
        <v/>
      </c>
      <c r="C30" s="240">
        <f>'ชื่อ-คะแนน'!B31</f>
        <v>0</v>
      </c>
      <c r="D30" s="241" t="str">
        <f>'ชื่อ-คะแนน'!DB31</f>
        <v/>
      </c>
      <c r="E30" s="282" t="str">
        <f>เวลา2!EJ32</f>
        <v/>
      </c>
      <c r="F30" s="283" t="str">
        <f>แจ้งผล_1!AA32</f>
        <v/>
      </c>
      <c r="G30" s="294" t="str">
        <f>เวลา2!EM32</f>
        <v/>
      </c>
      <c r="H30" s="285" t="str">
        <f>เวลา2!EN32</f>
        <v/>
      </c>
      <c r="I30" s="286" t="str">
        <f>เวลา2!EO32</f>
        <v/>
      </c>
      <c r="J30" s="304"/>
    </row>
    <row r="31" spans="1:10" s="5" customFormat="1" ht="18" customHeight="1" x14ac:dyDescent="0.5">
      <c r="A31" s="281"/>
      <c r="B31" s="246" t="str">
        <f>'ชื่อ-คะแนน'!A32</f>
        <v/>
      </c>
      <c r="C31" s="247">
        <f>'ชื่อ-คะแนน'!B32</f>
        <v>0</v>
      </c>
      <c r="D31" s="248" t="str">
        <f>'ชื่อ-คะแนน'!DB32</f>
        <v/>
      </c>
      <c r="E31" s="287" t="str">
        <f>เวลา2!EJ33</f>
        <v/>
      </c>
      <c r="F31" s="288" t="str">
        <f>แจ้งผล_1!AA33</f>
        <v/>
      </c>
      <c r="G31" s="284" t="str">
        <f>เวลา2!EM33</f>
        <v/>
      </c>
      <c r="H31" s="289" t="str">
        <f>เวลา2!EN33</f>
        <v/>
      </c>
      <c r="I31" s="290" t="str">
        <f>เวลา2!EO33</f>
        <v/>
      </c>
      <c r="J31" s="305"/>
    </row>
    <row r="32" spans="1:10" s="5" customFormat="1" ht="18" customHeight="1" x14ac:dyDescent="0.5">
      <c r="A32" s="281"/>
      <c r="B32" s="246" t="str">
        <f>'ชื่อ-คะแนน'!A33</f>
        <v/>
      </c>
      <c r="C32" s="247">
        <f>'ชื่อ-คะแนน'!B33</f>
        <v>0</v>
      </c>
      <c r="D32" s="248" t="str">
        <f>'ชื่อ-คะแนน'!DB33</f>
        <v/>
      </c>
      <c r="E32" s="287" t="str">
        <f>เวลา2!EJ34</f>
        <v/>
      </c>
      <c r="F32" s="288" t="str">
        <f>แจ้งผล_1!AA34</f>
        <v/>
      </c>
      <c r="G32" s="284" t="str">
        <f>เวลา2!EM34</f>
        <v/>
      </c>
      <c r="H32" s="289" t="str">
        <f>เวลา2!EN34</f>
        <v/>
      </c>
      <c r="I32" s="290" t="str">
        <f>เวลา2!EO34</f>
        <v/>
      </c>
      <c r="J32" s="305"/>
    </row>
    <row r="33" spans="1:10" s="5" customFormat="1" ht="18" customHeight="1" x14ac:dyDescent="0.5">
      <c r="A33" s="281"/>
      <c r="B33" s="246" t="str">
        <f>'ชื่อ-คะแนน'!A34</f>
        <v/>
      </c>
      <c r="C33" s="247">
        <f>'ชื่อ-คะแนน'!B34</f>
        <v>0</v>
      </c>
      <c r="D33" s="248" t="str">
        <f>'ชื่อ-คะแนน'!DB34</f>
        <v/>
      </c>
      <c r="E33" s="287" t="str">
        <f>เวลา2!EJ35</f>
        <v/>
      </c>
      <c r="F33" s="288" t="str">
        <f>แจ้งผล_1!AA35</f>
        <v/>
      </c>
      <c r="G33" s="284" t="str">
        <f>เวลา2!EM35</f>
        <v/>
      </c>
      <c r="H33" s="289" t="str">
        <f>เวลา2!EN35</f>
        <v/>
      </c>
      <c r="I33" s="290" t="str">
        <f>เวลา2!EO35</f>
        <v/>
      </c>
      <c r="J33" s="305"/>
    </row>
    <row r="34" spans="1:10" s="5" customFormat="1" ht="18" customHeight="1" thickBot="1" x14ac:dyDescent="0.55000000000000004">
      <c r="A34" s="281"/>
      <c r="B34" s="246" t="str">
        <f>'ชื่อ-คะแนน'!A35</f>
        <v/>
      </c>
      <c r="C34" s="247">
        <f>'ชื่อ-คะแนน'!B35</f>
        <v>0</v>
      </c>
      <c r="D34" s="248" t="str">
        <f>'ชื่อ-คะแนน'!DB35</f>
        <v/>
      </c>
      <c r="E34" s="287" t="str">
        <f>เวลา2!EJ36</f>
        <v/>
      </c>
      <c r="F34" s="291" t="str">
        <f>แจ้งผล_1!AA36</f>
        <v/>
      </c>
      <c r="G34" s="292" t="str">
        <f>เวลา2!EM36</f>
        <v/>
      </c>
      <c r="H34" s="293" t="str">
        <f>เวลา2!EN36</f>
        <v/>
      </c>
      <c r="I34" s="290" t="str">
        <f>เวลา2!EO36</f>
        <v/>
      </c>
      <c r="J34" s="305"/>
    </row>
    <row r="35" spans="1:10" s="5" customFormat="1" ht="18" customHeight="1" x14ac:dyDescent="0.5">
      <c r="A35" s="281"/>
      <c r="B35" s="239" t="str">
        <f>'ชื่อ-คะแนน'!A36</f>
        <v/>
      </c>
      <c r="C35" s="240">
        <f>'ชื่อ-คะแนน'!B36</f>
        <v>0</v>
      </c>
      <c r="D35" s="241" t="str">
        <f>'ชื่อ-คะแนน'!DB36</f>
        <v/>
      </c>
      <c r="E35" s="282" t="str">
        <f>เวลา2!EJ37</f>
        <v/>
      </c>
      <c r="F35" s="283" t="str">
        <f>แจ้งผล_1!AA37</f>
        <v/>
      </c>
      <c r="G35" s="294" t="str">
        <f>เวลา2!EM37</f>
        <v/>
      </c>
      <c r="H35" s="285" t="str">
        <f>เวลา2!EN37</f>
        <v/>
      </c>
      <c r="I35" s="286" t="str">
        <f>เวลา2!EO37</f>
        <v/>
      </c>
      <c r="J35" s="304"/>
    </row>
    <row r="36" spans="1:10" s="5" customFormat="1" ht="18" customHeight="1" x14ac:dyDescent="0.5">
      <c r="A36" s="281"/>
      <c r="B36" s="246" t="str">
        <f>'ชื่อ-คะแนน'!A37</f>
        <v/>
      </c>
      <c r="C36" s="247">
        <f>'ชื่อ-คะแนน'!B37</f>
        <v>0</v>
      </c>
      <c r="D36" s="248" t="str">
        <f>'ชื่อ-คะแนน'!DB37</f>
        <v/>
      </c>
      <c r="E36" s="287" t="str">
        <f>เวลา2!EJ38</f>
        <v/>
      </c>
      <c r="F36" s="288" t="str">
        <f>แจ้งผล_1!AA38</f>
        <v/>
      </c>
      <c r="G36" s="284" t="str">
        <f>เวลา2!EM38</f>
        <v/>
      </c>
      <c r="H36" s="289" t="str">
        <f>เวลา2!EN38</f>
        <v/>
      </c>
      <c r="I36" s="290" t="str">
        <f>เวลา2!EO38</f>
        <v/>
      </c>
      <c r="J36" s="305"/>
    </row>
    <row r="37" spans="1:10" s="5" customFormat="1" ht="18" customHeight="1" x14ac:dyDescent="0.5">
      <c r="A37" s="281"/>
      <c r="B37" s="246" t="str">
        <f>'ชื่อ-คะแนน'!A38</f>
        <v/>
      </c>
      <c r="C37" s="247">
        <f>'ชื่อ-คะแนน'!B38</f>
        <v>0</v>
      </c>
      <c r="D37" s="248" t="str">
        <f>'ชื่อ-คะแนน'!DB38</f>
        <v/>
      </c>
      <c r="E37" s="287" t="str">
        <f>เวลา2!EJ39</f>
        <v/>
      </c>
      <c r="F37" s="288" t="str">
        <f>แจ้งผล_1!AA39</f>
        <v/>
      </c>
      <c r="G37" s="284" t="str">
        <f>เวลา2!EM39</f>
        <v/>
      </c>
      <c r="H37" s="289" t="str">
        <f>เวลา2!EN39</f>
        <v/>
      </c>
      <c r="I37" s="290" t="str">
        <f>เวลา2!EO39</f>
        <v/>
      </c>
      <c r="J37" s="305"/>
    </row>
    <row r="38" spans="1:10" s="5" customFormat="1" ht="18" customHeight="1" x14ac:dyDescent="0.5">
      <c r="A38" s="281"/>
      <c r="B38" s="246" t="str">
        <f>'ชื่อ-คะแนน'!A39</f>
        <v/>
      </c>
      <c r="C38" s="247">
        <f>'ชื่อ-คะแนน'!B39</f>
        <v>0</v>
      </c>
      <c r="D38" s="248" t="str">
        <f>'ชื่อ-คะแนน'!DB39</f>
        <v/>
      </c>
      <c r="E38" s="287" t="str">
        <f>เวลา2!EJ40</f>
        <v/>
      </c>
      <c r="F38" s="288" t="str">
        <f>แจ้งผล_1!AA40</f>
        <v/>
      </c>
      <c r="G38" s="284" t="str">
        <f>เวลา2!EM40</f>
        <v/>
      </c>
      <c r="H38" s="289" t="str">
        <f>เวลา2!EN40</f>
        <v/>
      </c>
      <c r="I38" s="290" t="str">
        <f>เวลา2!EO40</f>
        <v/>
      </c>
      <c r="J38" s="305"/>
    </row>
    <row r="39" spans="1:10" s="5" customFormat="1" ht="18" customHeight="1" thickBot="1" x14ac:dyDescent="0.55000000000000004">
      <c r="A39" s="281"/>
      <c r="B39" s="246" t="str">
        <f>'ชื่อ-คะแนน'!A40</f>
        <v/>
      </c>
      <c r="C39" s="247">
        <f>'ชื่อ-คะแนน'!B40</f>
        <v>0</v>
      </c>
      <c r="D39" s="248" t="str">
        <f>'ชื่อ-คะแนน'!DB40</f>
        <v/>
      </c>
      <c r="E39" s="287" t="str">
        <f>เวลา2!EJ41</f>
        <v/>
      </c>
      <c r="F39" s="291" t="str">
        <f>แจ้งผล_1!AA41</f>
        <v/>
      </c>
      <c r="G39" s="292" t="str">
        <f>เวลา2!EM41</f>
        <v/>
      </c>
      <c r="H39" s="293" t="str">
        <f>เวลา2!EN41</f>
        <v/>
      </c>
      <c r="I39" s="290" t="str">
        <f>เวลา2!EO41</f>
        <v/>
      </c>
      <c r="J39" s="305"/>
    </row>
    <row r="40" spans="1:10" s="5" customFormat="1" ht="18" customHeight="1" x14ac:dyDescent="0.5">
      <c r="A40" s="281"/>
      <c r="B40" s="239" t="str">
        <f>'ชื่อ-คะแนน'!A41</f>
        <v/>
      </c>
      <c r="C40" s="240">
        <f>'ชื่อ-คะแนน'!B41</f>
        <v>0</v>
      </c>
      <c r="D40" s="241" t="str">
        <f>'ชื่อ-คะแนน'!DB41</f>
        <v/>
      </c>
      <c r="E40" s="282" t="str">
        <f>เวลา2!EJ42</f>
        <v/>
      </c>
      <c r="F40" s="283" t="str">
        <f>แจ้งผล_1!AA42</f>
        <v/>
      </c>
      <c r="G40" s="294" t="str">
        <f>เวลา2!EM42</f>
        <v/>
      </c>
      <c r="H40" s="285" t="str">
        <f>เวลา2!EN42</f>
        <v/>
      </c>
      <c r="I40" s="286" t="str">
        <f>เวลา2!EO42</f>
        <v/>
      </c>
      <c r="J40" s="304"/>
    </row>
    <row r="41" spans="1:10" s="5" customFormat="1" ht="18" customHeight="1" x14ac:dyDescent="0.5">
      <c r="A41" s="281"/>
      <c r="B41" s="246" t="str">
        <f>'ชื่อ-คะแนน'!A42</f>
        <v/>
      </c>
      <c r="C41" s="247">
        <f>'ชื่อ-คะแนน'!B42</f>
        <v>0</v>
      </c>
      <c r="D41" s="248" t="str">
        <f>'ชื่อ-คะแนน'!DB42</f>
        <v/>
      </c>
      <c r="E41" s="287" t="str">
        <f>เวลา2!EJ43</f>
        <v/>
      </c>
      <c r="F41" s="288" t="str">
        <f>แจ้งผล_1!AA43</f>
        <v/>
      </c>
      <c r="G41" s="284" t="str">
        <f>เวลา2!EM43</f>
        <v/>
      </c>
      <c r="H41" s="289" t="str">
        <f>เวลา2!EN43</f>
        <v/>
      </c>
      <c r="I41" s="290" t="str">
        <f>เวลา2!EO43</f>
        <v/>
      </c>
      <c r="J41" s="305"/>
    </row>
    <row r="42" spans="1:10" s="5" customFormat="1" ht="18" customHeight="1" x14ac:dyDescent="0.5">
      <c r="A42" s="281"/>
      <c r="B42" s="246" t="str">
        <f>'ชื่อ-คะแนน'!A43</f>
        <v/>
      </c>
      <c r="C42" s="247">
        <f>'ชื่อ-คะแนน'!B43</f>
        <v>0</v>
      </c>
      <c r="D42" s="248" t="str">
        <f>'ชื่อ-คะแนน'!DB43</f>
        <v/>
      </c>
      <c r="E42" s="287" t="str">
        <f>เวลา2!EJ44</f>
        <v/>
      </c>
      <c r="F42" s="288" t="str">
        <f>แจ้งผล_1!AA44</f>
        <v/>
      </c>
      <c r="G42" s="284" t="str">
        <f>เวลา2!EM44</f>
        <v/>
      </c>
      <c r="H42" s="289" t="str">
        <f>เวลา2!EN44</f>
        <v/>
      </c>
      <c r="I42" s="290" t="str">
        <f>เวลา2!EO44</f>
        <v/>
      </c>
      <c r="J42" s="306"/>
    </row>
    <row r="43" spans="1:10" s="5" customFormat="1" ht="18" customHeight="1" x14ac:dyDescent="0.5">
      <c r="A43" s="281"/>
      <c r="B43" s="246" t="str">
        <f>'ชื่อ-คะแนน'!A44</f>
        <v/>
      </c>
      <c r="C43" s="247">
        <f>'ชื่อ-คะแนน'!B44</f>
        <v>0</v>
      </c>
      <c r="D43" s="248" t="str">
        <f>'ชื่อ-คะแนน'!DB44</f>
        <v/>
      </c>
      <c r="E43" s="287" t="str">
        <f>เวลา2!EJ45</f>
        <v/>
      </c>
      <c r="F43" s="288" t="str">
        <f>แจ้งผล_1!AA45</f>
        <v/>
      </c>
      <c r="G43" s="284" t="str">
        <f>เวลา2!EM45</f>
        <v/>
      </c>
      <c r="H43" s="289" t="str">
        <f>เวลา2!EN45</f>
        <v/>
      </c>
      <c r="I43" s="290" t="str">
        <f>เวลา2!EO45</f>
        <v/>
      </c>
      <c r="J43" s="305"/>
    </row>
    <row r="44" spans="1:10" s="5" customFormat="1" ht="18" customHeight="1" thickBot="1" x14ac:dyDescent="0.55000000000000004">
      <c r="A44" s="281"/>
      <c r="B44" s="246" t="str">
        <f>'ชื่อ-คะแนน'!A45</f>
        <v/>
      </c>
      <c r="C44" s="247">
        <f>'ชื่อ-คะแนน'!B45</f>
        <v>0</v>
      </c>
      <c r="D44" s="248" t="str">
        <f>'ชื่อ-คะแนน'!DB45</f>
        <v/>
      </c>
      <c r="E44" s="287" t="str">
        <f>เวลา2!EJ46</f>
        <v/>
      </c>
      <c r="F44" s="291" t="str">
        <f>แจ้งผล_1!AA46</f>
        <v/>
      </c>
      <c r="G44" s="292" t="str">
        <f>เวลา2!EM46</f>
        <v/>
      </c>
      <c r="H44" s="293" t="str">
        <f>เวลา2!EN46</f>
        <v/>
      </c>
      <c r="I44" s="290" t="str">
        <f>เวลา2!EO46</f>
        <v/>
      </c>
      <c r="J44" s="305"/>
    </row>
    <row r="45" spans="1:10" s="5" customFormat="1" ht="18" customHeight="1" x14ac:dyDescent="0.5">
      <c r="A45" s="281"/>
      <c r="B45" s="239" t="str">
        <f>'ชื่อ-คะแนน'!A46</f>
        <v/>
      </c>
      <c r="C45" s="240">
        <f>'ชื่อ-คะแนน'!B46</f>
        <v>0</v>
      </c>
      <c r="D45" s="241" t="str">
        <f>'ชื่อ-คะแนน'!DB46</f>
        <v/>
      </c>
      <c r="E45" s="282" t="str">
        <f>เวลา2!EJ47</f>
        <v/>
      </c>
      <c r="F45" s="283" t="str">
        <f>แจ้งผล_1!AA47</f>
        <v/>
      </c>
      <c r="G45" s="294" t="str">
        <f>เวลา2!EM47</f>
        <v/>
      </c>
      <c r="H45" s="285" t="str">
        <f>เวลา2!EN47</f>
        <v/>
      </c>
      <c r="I45" s="286" t="str">
        <f>เวลา2!EO47</f>
        <v/>
      </c>
      <c r="J45" s="304"/>
    </row>
    <row r="46" spans="1:10" s="5" customFormat="1" ht="18" customHeight="1" x14ac:dyDescent="0.5">
      <c r="A46" s="281"/>
      <c r="B46" s="246" t="str">
        <f>'ชื่อ-คะแนน'!A47</f>
        <v/>
      </c>
      <c r="C46" s="247">
        <f>'ชื่อ-คะแนน'!B47</f>
        <v>0</v>
      </c>
      <c r="D46" s="248" t="str">
        <f>'ชื่อ-คะแนน'!DB47</f>
        <v/>
      </c>
      <c r="E46" s="287" t="str">
        <f>เวลา2!EJ48</f>
        <v/>
      </c>
      <c r="F46" s="288" t="str">
        <f>แจ้งผล_1!AA48</f>
        <v/>
      </c>
      <c r="G46" s="284" t="str">
        <f>เวลา2!EM48</f>
        <v/>
      </c>
      <c r="H46" s="289" t="str">
        <f>เวลา2!EN48</f>
        <v/>
      </c>
      <c r="I46" s="290" t="str">
        <f>เวลา2!EO48</f>
        <v/>
      </c>
      <c r="J46" s="305"/>
    </row>
    <row r="47" spans="1:10" s="5" customFormat="1" ht="18" customHeight="1" x14ac:dyDescent="0.5">
      <c r="A47" s="281"/>
      <c r="B47" s="246" t="str">
        <f>'ชื่อ-คะแนน'!A48</f>
        <v/>
      </c>
      <c r="C47" s="247">
        <f>'ชื่อ-คะแนน'!B48</f>
        <v>0</v>
      </c>
      <c r="D47" s="248" t="str">
        <f>'ชื่อ-คะแนน'!DB48</f>
        <v/>
      </c>
      <c r="E47" s="287" t="str">
        <f>เวลา2!EJ49</f>
        <v/>
      </c>
      <c r="F47" s="288" t="str">
        <f>แจ้งผล_1!AA49</f>
        <v/>
      </c>
      <c r="G47" s="284" t="str">
        <f>เวลา2!EM49</f>
        <v/>
      </c>
      <c r="H47" s="289" t="str">
        <f>เวลา2!EN49</f>
        <v/>
      </c>
      <c r="I47" s="290" t="str">
        <f>เวลา2!EO49</f>
        <v/>
      </c>
      <c r="J47" s="305"/>
    </row>
    <row r="48" spans="1:10" s="5" customFormat="1" ht="18" customHeight="1" x14ac:dyDescent="0.5">
      <c r="A48" s="281"/>
      <c r="B48" s="246" t="str">
        <f>'ชื่อ-คะแนน'!A49</f>
        <v/>
      </c>
      <c r="C48" s="247">
        <f>'ชื่อ-คะแนน'!B49</f>
        <v>0</v>
      </c>
      <c r="D48" s="248" t="str">
        <f>'ชื่อ-คะแนน'!DB49</f>
        <v/>
      </c>
      <c r="E48" s="287" t="str">
        <f>เวลา2!EJ50</f>
        <v/>
      </c>
      <c r="F48" s="288" t="str">
        <f>แจ้งผล_1!AA50</f>
        <v/>
      </c>
      <c r="G48" s="284" t="str">
        <f>เวลา2!EM50</f>
        <v/>
      </c>
      <c r="H48" s="289" t="str">
        <f>เวลา2!EN50</f>
        <v/>
      </c>
      <c r="I48" s="290" t="str">
        <f>เวลา2!EO50</f>
        <v/>
      </c>
      <c r="J48" s="305"/>
    </row>
    <row r="49" spans="1:10" s="5" customFormat="1" ht="18" customHeight="1" thickBot="1" x14ac:dyDescent="0.55000000000000004">
      <c r="A49" s="281"/>
      <c r="B49" s="246" t="str">
        <f>'ชื่อ-คะแนน'!A50</f>
        <v/>
      </c>
      <c r="C49" s="247">
        <f>'ชื่อ-คะแนน'!B50</f>
        <v>0</v>
      </c>
      <c r="D49" s="248" t="str">
        <f>'ชื่อ-คะแนน'!DB50</f>
        <v/>
      </c>
      <c r="E49" s="287" t="str">
        <f>เวลา2!EJ51</f>
        <v/>
      </c>
      <c r="F49" s="291" t="str">
        <f>แจ้งผล_1!AA51</f>
        <v/>
      </c>
      <c r="G49" s="292" t="str">
        <f>เวลา2!EM51</f>
        <v/>
      </c>
      <c r="H49" s="293" t="str">
        <f>เวลา2!EN51</f>
        <v/>
      </c>
      <c r="I49" s="290" t="str">
        <f>เวลา2!EO51</f>
        <v/>
      </c>
      <c r="J49" s="305"/>
    </row>
    <row r="50" spans="1:10" s="5" customFormat="1" ht="18" customHeight="1" x14ac:dyDescent="0.5">
      <c r="A50" s="281"/>
      <c r="B50" s="239" t="str">
        <f>'ชื่อ-คะแนน'!A51</f>
        <v/>
      </c>
      <c r="C50" s="240">
        <f>'ชื่อ-คะแนน'!B51</f>
        <v>0</v>
      </c>
      <c r="D50" s="241" t="str">
        <f>'ชื่อ-คะแนน'!DB51</f>
        <v/>
      </c>
      <c r="E50" s="282" t="str">
        <f>เวลา2!EJ52</f>
        <v/>
      </c>
      <c r="F50" s="283" t="str">
        <f>แจ้งผล_1!AA52</f>
        <v/>
      </c>
      <c r="G50" s="294" t="str">
        <f>เวลา2!EM52</f>
        <v/>
      </c>
      <c r="H50" s="285" t="str">
        <f>เวลา2!EN52</f>
        <v/>
      </c>
      <c r="I50" s="286" t="str">
        <f>เวลา2!EO52</f>
        <v/>
      </c>
      <c r="J50" s="304"/>
    </row>
    <row r="51" spans="1:10" s="5" customFormat="1" ht="18" customHeight="1" x14ac:dyDescent="0.5">
      <c r="A51" s="281"/>
      <c r="B51" s="246" t="str">
        <f>'ชื่อ-คะแนน'!A52</f>
        <v/>
      </c>
      <c r="C51" s="247">
        <f>'ชื่อ-คะแนน'!B52</f>
        <v>0</v>
      </c>
      <c r="D51" s="248" t="str">
        <f>'ชื่อ-คะแนน'!DB52</f>
        <v/>
      </c>
      <c r="E51" s="287" t="str">
        <f>เวลา2!EJ53</f>
        <v/>
      </c>
      <c r="F51" s="288" t="str">
        <f>แจ้งผล_1!AA53</f>
        <v/>
      </c>
      <c r="G51" s="284" t="str">
        <f>เวลา2!EM53</f>
        <v/>
      </c>
      <c r="H51" s="289" t="str">
        <f>เวลา2!EN53</f>
        <v/>
      </c>
      <c r="I51" s="290" t="str">
        <f>เวลา2!EO53</f>
        <v/>
      </c>
      <c r="J51" s="305"/>
    </row>
    <row r="52" spans="1:10" s="5" customFormat="1" ht="18" customHeight="1" x14ac:dyDescent="0.5">
      <c r="A52" s="281"/>
      <c r="B52" s="246" t="str">
        <f>'ชื่อ-คะแนน'!A53</f>
        <v/>
      </c>
      <c r="C52" s="247">
        <f>'ชื่อ-คะแนน'!B53</f>
        <v>0</v>
      </c>
      <c r="D52" s="248" t="str">
        <f>'ชื่อ-คะแนน'!DB53</f>
        <v/>
      </c>
      <c r="E52" s="287" t="str">
        <f>เวลา2!EJ54</f>
        <v/>
      </c>
      <c r="F52" s="288" t="str">
        <f>แจ้งผล_1!AA54</f>
        <v/>
      </c>
      <c r="G52" s="284" t="str">
        <f>เวลา2!EM54</f>
        <v/>
      </c>
      <c r="H52" s="289" t="str">
        <f>เวลา2!EN54</f>
        <v/>
      </c>
      <c r="I52" s="290" t="str">
        <f>เวลา2!EO54</f>
        <v/>
      </c>
      <c r="J52" s="305"/>
    </row>
    <row r="53" spans="1:10" s="5" customFormat="1" ht="18" customHeight="1" x14ac:dyDescent="0.5">
      <c r="A53" s="281"/>
      <c r="B53" s="246" t="str">
        <f>'ชื่อ-คะแนน'!A54</f>
        <v/>
      </c>
      <c r="C53" s="247">
        <f>'ชื่อ-คะแนน'!B54</f>
        <v>0</v>
      </c>
      <c r="D53" s="248" t="str">
        <f>'ชื่อ-คะแนน'!DB54</f>
        <v/>
      </c>
      <c r="E53" s="287" t="str">
        <f>เวลา2!EJ55</f>
        <v/>
      </c>
      <c r="F53" s="288" t="str">
        <f>แจ้งผล_1!AA55</f>
        <v/>
      </c>
      <c r="G53" s="284" t="str">
        <f>เวลา2!EM55</f>
        <v/>
      </c>
      <c r="H53" s="289" t="str">
        <f>เวลา2!EN55</f>
        <v/>
      </c>
      <c r="I53" s="290" t="str">
        <f>เวลา2!EO55</f>
        <v/>
      </c>
      <c r="J53" s="305"/>
    </row>
    <row r="54" spans="1:10" s="5" customFormat="1" ht="18" customHeight="1" thickBot="1" x14ac:dyDescent="0.55000000000000004">
      <c r="A54" s="281"/>
      <c r="B54" s="254" t="str">
        <f>'ชื่อ-คะแนน'!A55</f>
        <v/>
      </c>
      <c r="C54" s="255">
        <f>'ชื่อ-คะแนน'!B55</f>
        <v>0</v>
      </c>
      <c r="D54" s="256" t="str">
        <f>'ชื่อ-คะแนน'!DB55</f>
        <v/>
      </c>
      <c r="E54" s="295" t="str">
        <f>เวลา2!EJ56</f>
        <v/>
      </c>
      <c r="F54" s="296" t="str">
        <f>แจ้งผล_1!AA56</f>
        <v/>
      </c>
      <c r="G54" s="292" t="str">
        <f>เวลา2!EM56</f>
        <v/>
      </c>
      <c r="H54" s="293" t="str">
        <f>เวลา2!EN56</f>
        <v/>
      </c>
      <c r="I54" s="297" t="str">
        <f>เวลา2!EO56</f>
        <v/>
      </c>
      <c r="J54" s="307"/>
    </row>
    <row r="55" spans="1:10" ht="21.75" x14ac:dyDescent="0.5">
      <c r="A55" s="275"/>
      <c r="B55" s="298"/>
      <c r="C55" s="299"/>
      <c r="D55" s="299"/>
      <c r="E55" s="298"/>
      <c r="F55" s="298"/>
      <c r="G55" s="298"/>
      <c r="H55" s="298"/>
      <c r="I55" s="298"/>
      <c r="J55" s="298"/>
    </row>
    <row r="56" spans="1:10" ht="21.75" x14ac:dyDescent="0.5">
      <c r="A56" s="275"/>
      <c r="B56" s="298"/>
      <c r="C56" s="299"/>
      <c r="D56" s="300" t="s">
        <v>63</v>
      </c>
      <c r="E56" s="298"/>
      <c r="F56" s="298"/>
      <c r="G56" s="298"/>
      <c r="H56" s="298"/>
      <c r="I56" s="298"/>
      <c r="J56" s="298"/>
    </row>
    <row r="57" spans="1:10" ht="21.75" x14ac:dyDescent="0.5">
      <c r="A57" s="275"/>
      <c r="B57" s="298"/>
      <c r="C57" s="301" t="s">
        <v>77</v>
      </c>
      <c r="D57" s="303" t="str">
        <f>"("&amp;ปก!F12&amp;")"</f>
        <v>(นาย………………… ………...……..)</v>
      </c>
      <c r="E57" s="298"/>
      <c r="F57" s="298"/>
      <c r="G57" s="302"/>
      <c r="H57" s="298"/>
      <c r="I57" s="298"/>
      <c r="J57" s="298"/>
    </row>
  </sheetData>
  <sheetProtection algorithmName="SHA-512" hashValue="5l4G5fmBOibWwQRGFU8P8zHUxux1iN6qtTN3HMjzCveMR2yOB0LY0rrp2PO+Sv1gLIWcKxy0K9LxbN05W3Pptg==" saltValue="5oZQYEbGw21k3j1uOBlG2A==" spinCount="100000" sheet="1" objects="1" scenarios="1" formatCells="0" autoFilter="0"/>
  <autoFilter ref="H4:I54" xr:uid="{00000000-0009-0000-0000-00000C000000}"/>
  <mergeCells count="5">
    <mergeCell ref="A1:D1"/>
    <mergeCell ref="E1:J1"/>
    <mergeCell ref="I3:J3"/>
    <mergeCell ref="E3:H3"/>
    <mergeCell ref="A3:D3"/>
  </mergeCells>
  <phoneticPr fontId="15" type="noConversion"/>
  <conditionalFormatting sqref="G5:G54">
    <cfRule type="cellIs" dxfId="15" priority="1" stopIfTrue="1" operator="lessThan">
      <formula>49.5</formula>
    </cfRule>
  </conditionalFormatting>
  <conditionalFormatting sqref="H5:H54">
    <cfRule type="cellIs" dxfId="14" priority="2" stopIfTrue="1" operator="equal">
      <formula>"มส"</formula>
    </cfRule>
  </conditionalFormatting>
  <printOptions horizontalCentered="1"/>
  <pageMargins left="0.35433070866141736" right="0.15748031496062992" top="0.23622047244094491" bottom="0" header="0.51181102362204722" footer="0.51181102362204722"/>
  <pageSetup paperSize="9" scale="80" orientation="portrait" blackAndWhite="1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>
    <tabColor indexed="14"/>
  </sheetPr>
  <dimension ref="A1:O77"/>
  <sheetViews>
    <sheetView showZeros="0" view="pageBreakPreview" workbookViewId="0">
      <pane xSplit="2" ySplit="5" topLeftCell="C42" activePane="bottomRight" state="frozen"/>
      <selection pane="topRight" activeCell="C1" sqref="C1"/>
      <selection pane="bottomLeft" activeCell="A6" sqref="A6"/>
      <selection pane="bottomRight" activeCell="C5" sqref="C5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9.5703125" style="8" customWidth="1"/>
    <col min="4" max="4" width="5.42578125" style="8" customWidth="1"/>
    <col min="5" max="5" width="6.85546875" style="7" customWidth="1"/>
    <col min="6" max="6" width="7.5703125" style="7" customWidth="1"/>
    <col min="7" max="9" width="4.85546875" style="7" customWidth="1"/>
    <col min="10" max="10" width="22.42578125" style="7" customWidth="1"/>
    <col min="11" max="11" width="5.42578125" style="7" customWidth="1"/>
    <col min="12" max="12" width="8.42578125" style="7" customWidth="1"/>
    <col min="13" max="13" width="5.42578125" style="7" customWidth="1"/>
    <col min="14" max="14" width="8.42578125" style="7" customWidth="1"/>
  </cols>
  <sheetData>
    <row r="1" spans="1:15" ht="26.25" x14ac:dyDescent="0.5">
      <c r="A1" s="1823" t="str">
        <f>IF(ปก!$D$10="กิจกรรมพัฒนาผู้เรียน","แบบแจ้งผล มผ","แบบแจ้งผล 0 ร มส")</f>
        <v>แบบแจ้งผล 0 ร มส</v>
      </c>
      <c r="B1" s="1823"/>
      <c r="C1" s="1823"/>
      <c r="D1" s="1826" t="str">
        <f>ปก!B6</f>
        <v>โรงเรียนศักดิ์สุนันท์วิทยา ตำบลแม่พริก อำเภอแม่พริก จังหวัดลำปาง</v>
      </c>
      <c r="E1" s="1826"/>
      <c r="F1" s="1826"/>
      <c r="G1" s="1826"/>
      <c r="H1" s="1826"/>
      <c r="I1" s="1826"/>
      <c r="J1" s="1826"/>
      <c r="K1" s="1826"/>
      <c r="L1" s="1826"/>
      <c r="M1" s="1826"/>
      <c r="N1" s="1826"/>
      <c r="O1" s="7"/>
    </row>
    <row r="2" spans="1:15" ht="23.25" x14ac:dyDescent="0.5">
      <c r="A2" s="1827" t="str">
        <f>ปก!B10&amp;ปก!C9&amp;ปก!D10</f>
        <v>กลุ่มสาระ  เลือกจากรายการ</v>
      </c>
      <c r="B2" s="1827"/>
      <c r="C2" s="1827"/>
      <c r="D2" s="1827"/>
      <c r="E2" s="1827"/>
      <c r="F2" s="1827"/>
      <c r="G2" s="1825" t="str">
        <f>ปก!E7</f>
        <v>ปีการศึกษา 2566</v>
      </c>
      <c r="H2" s="1825"/>
      <c r="I2" s="1825"/>
      <c r="J2" s="1825"/>
      <c r="K2" s="1824" t="str">
        <f>ปก!B8&amp;ปก!C9&amp;ปก!D8</f>
        <v>ชั้นประถมศึกษาปีที่   1/1</v>
      </c>
      <c r="L2" s="1824"/>
      <c r="M2" s="1824"/>
      <c r="N2" s="1824"/>
      <c r="O2" s="10"/>
    </row>
    <row r="3" spans="1:15" ht="22.5" customHeight="1" thickBot="1" x14ac:dyDescent="0.55000000000000004">
      <c r="A3" s="1822" t="str">
        <f>"วิชา"&amp;"  "&amp;ปก!H10</f>
        <v>วิชา  ง11201 สารสนเทศเบื้องต้น</v>
      </c>
      <c r="B3" s="1822"/>
      <c r="C3" s="1822"/>
      <c r="D3" s="1822"/>
      <c r="E3" s="1822"/>
      <c r="F3" s="1822"/>
      <c r="G3" s="1821" t="str">
        <f>ปก!B11&amp;" "&amp;ปก!C11&amp;" "&amp;ปก!D11&amp;"/"&amp;ปก!I11&amp;"  "&amp;ปก!E12&amp;ปก!F12</f>
        <v>จำนวนน้ำหนัก 2 /2 ชั่วโมง  ครูผู้สอนนาย………………… ………...……..</v>
      </c>
      <c r="H3" s="1821"/>
      <c r="I3" s="1821"/>
      <c r="J3" s="1821"/>
      <c r="K3" s="1821"/>
      <c r="L3" s="1821"/>
      <c r="M3" s="1821"/>
      <c r="N3" s="1821"/>
      <c r="O3" s="9"/>
    </row>
    <row r="4" spans="1:15" ht="56.25" customHeight="1" thickBot="1" x14ac:dyDescent="0.55000000000000004">
      <c r="A4" s="312" t="s">
        <v>40</v>
      </c>
      <c r="B4" s="312" t="s">
        <v>21</v>
      </c>
      <c r="C4" s="313" t="s">
        <v>11</v>
      </c>
      <c r="D4" s="314" t="s">
        <v>149</v>
      </c>
      <c r="E4" s="315" t="s">
        <v>148</v>
      </c>
      <c r="F4" s="316" t="s">
        <v>150</v>
      </c>
      <c r="G4" s="317" t="s">
        <v>41</v>
      </c>
      <c r="H4" s="318" t="s">
        <v>115</v>
      </c>
      <c r="I4" s="319" t="str">
        <f>IF(ปก!D10="กิจกรรมพัฒนาผู้เรียน","แก้ มผ","แก้ มส")</f>
        <v>แก้ มส</v>
      </c>
      <c r="J4" s="320" t="s">
        <v>42</v>
      </c>
      <c r="K4" s="321" t="s">
        <v>176</v>
      </c>
      <c r="L4" s="322" t="s">
        <v>43</v>
      </c>
      <c r="M4" s="323" t="s">
        <v>177</v>
      </c>
      <c r="N4" s="322" t="s">
        <v>43</v>
      </c>
    </row>
    <row r="5" spans="1:15" s="5" customFormat="1" ht="18" customHeight="1" x14ac:dyDescent="0.5">
      <c r="A5" s="239">
        <f>'ชื่อ-คะแนน'!A6</f>
        <v>1</v>
      </c>
      <c r="B5" s="324" t="str">
        <f>'ชื่อ-คะแนน'!B6</f>
        <v>12803</v>
      </c>
      <c r="C5" s="325" t="str">
        <f>'ชื่อ-คะแนน'!DB6</f>
        <v>เด็กหญิง กัญญาณัฐ  ศรีธนะ</v>
      </c>
      <c r="D5" s="326" t="str">
        <f>'ชื่อ-คะแนน'!D6</f>
        <v>เรียน</v>
      </c>
      <c r="E5" s="327">
        <f>แจ้งผล_1!K7</f>
        <v>10</v>
      </c>
      <c r="F5" s="328">
        <f>IF('ชื่อ-คะแนน'!C6="","",IF('ชื่อ-คะแนน'!CM6="","-",('ชื่อ-คะแนน'!AX6+'ชื่อ-คะแนน'!CO6)/2))</f>
        <v>10</v>
      </c>
      <c r="G5" s="329">
        <f>แจ้งผล_1!P7</f>
        <v>20</v>
      </c>
      <c r="H5" s="330">
        <f>เวลา2!EJ7</f>
        <v>68</v>
      </c>
      <c r="I5" s="244" t="str">
        <f>IF('ชื่อ-คะแนน'!C6="","",แจ้งผล_1!AA7)</f>
        <v>-</v>
      </c>
      <c r="J5" s="331" t="str">
        <f>IF('ชื่อ-คะแนน'!CZ6="","",'ชื่อ-คะแนน'!CZ6)</f>
        <v/>
      </c>
      <c r="K5" s="332"/>
      <c r="L5" s="333"/>
      <c r="M5" s="334"/>
      <c r="N5" s="333"/>
    </row>
    <row r="6" spans="1:15" s="5" customFormat="1" ht="18" customHeight="1" x14ac:dyDescent="0.5">
      <c r="A6" s="246">
        <f>'ชื่อ-คะแนน'!A7</f>
        <v>2</v>
      </c>
      <c r="B6" s="335" t="str">
        <f>'ชื่อ-คะแนน'!B7</f>
        <v>12804</v>
      </c>
      <c r="C6" s="336" t="str">
        <f>'ชื่อ-คะแนน'!DB7</f>
        <v>เด็กหญิง กาญจนา  สุวะเลิศ</v>
      </c>
      <c r="D6" s="337" t="str">
        <f>'ชื่อ-คะแนน'!D7</f>
        <v>เรียน</v>
      </c>
      <c r="E6" s="338">
        <f>แจ้งผล_1!K8</f>
        <v>5</v>
      </c>
      <c r="F6" s="339">
        <f>IF('ชื่อ-คะแนน'!C7="","",IF('ชื่อ-คะแนน'!CM7="","-",('ชื่อ-คะแนน'!AX7+'ชื่อ-คะแนน'!CO7)/2))</f>
        <v>5</v>
      </c>
      <c r="G6" s="340">
        <f>แจ้งผล_1!P8</f>
        <v>10</v>
      </c>
      <c r="H6" s="341">
        <f>เวลา2!EJ8</f>
        <v>68</v>
      </c>
      <c r="I6" s="251" t="str">
        <f>IF('ชื่อ-คะแนน'!C7="","",แจ้งผล_1!AA8)</f>
        <v>-</v>
      </c>
      <c r="J6" s="342" t="str">
        <f>IF('ชื่อ-คะแนน'!CZ7="","",'ชื่อ-คะแนน'!CZ7)</f>
        <v/>
      </c>
      <c r="K6" s="343"/>
      <c r="L6" s="344"/>
      <c r="M6" s="345"/>
      <c r="N6" s="344"/>
    </row>
    <row r="7" spans="1:15" s="5" customFormat="1" ht="18" customHeight="1" x14ac:dyDescent="0.5">
      <c r="A7" s="246">
        <f>'ชื่อ-คะแนน'!A8</f>
        <v>3</v>
      </c>
      <c r="B7" s="335" t="str">
        <f>'ชื่อ-คะแนน'!B8</f>
        <v>12805</v>
      </c>
      <c r="C7" s="336" t="str">
        <f>'ชื่อ-คะแนน'!DB8</f>
        <v>เด็กหญิง จิตราภรณ์  แก่นยงค์</v>
      </c>
      <c r="D7" s="337" t="str">
        <f>'ชื่อ-คะแนน'!D8</f>
        <v>เรียน</v>
      </c>
      <c r="E7" s="338">
        <f>แจ้งผล_1!K9</f>
        <v>10</v>
      </c>
      <c r="F7" s="339">
        <f>IF('ชื่อ-คะแนน'!C8="","",IF('ชื่อ-คะแนน'!CM8="","-",('ชื่อ-คะแนน'!AX8+'ชื่อ-คะแนน'!CO8)/2))</f>
        <v>10</v>
      </c>
      <c r="G7" s="340">
        <f>แจ้งผล_1!P9</f>
        <v>20</v>
      </c>
      <c r="H7" s="341">
        <f>เวลา2!EJ9</f>
        <v>68</v>
      </c>
      <c r="I7" s="251" t="str">
        <f>IF('ชื่อ-คะแนน'!C8="","",แจ้งผล_1!AA9)</f>
        <v>-</v>
      </c>
      <c r="J7" s="342" t="str">
        <f>IF('ชื่อ-คะแนน'!CZ8="","",'ชื่อ-คะแนน'!CZ8)</f>
        <v/>
      </c>
      <c r="K7" s="343"/>
      <c r="L7" s="344"/>
      <c r="M7" s="345"/>
      <c r="N7" s="344"/>
    </row>
    <row r="8" spans="1:15" s="5" customFormat="1" ht="18" customHeight="1" x14ac:dyDescent="0.5">
      <c r="A8" s="246">
        <f>'ชื่อ-คะแนน'!A9</f>
        <v>4</v>
      </c>
      <c r="B8" s="335" t="str">
        <f>'ชื่อ-คะแนน'!B9</f>
        <v>12806</v>
      </c>
      <c r="C8" s="336" t="str">
        <f>'ชื่อ-คะแนน'!DB9</f>
        <v>เด็กชาย พิธิวัฒน์  ร้องกาศ</v>
      </c>
      <c r="D8" s="337" t="str">
        <f>'ชื่อ-คะแนน'!D9</f>
        <v>เรียน</v>
      </c>
      <c r="E8" s="338">
        <f>แจ้งผล_1!K10</f>
        <v>10</v>
      </c>
      <c r="F8" s="339">
        <f>IF('ชื่อ-คะแนน'!C9="","",IF('ชื่อ-คะแนน'!CM9="","-",('ชื่อ-คะแนน'!AX9+'ชื่อ-คะแนน'!CO9)/2))</f>
        <v>10</v>
      </c>
      <c r="G8" s="340">
        <f>แจ้งผล_1!P10</f>
        <v>20</v>
      </c>
      <c r="H8" s="341">
        <f>เวลา2!EJ10</f>
        <v>68</v>
      </c>
      <c r="I8" s="251" t="str">
        <f>IF('ชื่อ-คะแนน'!C9="","",แจ้งผล_1!AA10)</f>
        <v>-</v>
      </c>
      <c r="J8" s="342" t="str">
        <f>IF('ชื่อ-คะแนน'!CZ9="","",'ชื่อ-คะแนน'!CZ9)</f>
        <v/>
      </c>
      <c r="K8" s="343"/>
      <c r="L8" s="344"/>
      <c r="M8" s="345"/>
      <c r="N8" s="344"/>
    </row>
    <row r="9" spans="1:15" s="5" customFormat="1" ht="18" customHeight="1" thickBot="1" x14ac:dyDescent="0.55000000000000004">
      <c r="A9" s="246">
        <f>'ชื่อ-คะแนน'!A10</f>
        <v>5</v>
      </c>
      <c r="B9" s="335" t="str">
        <f>'ชื่อ-คะแนน'!B10</f>
        <v>12808</v>
      </c>
      <c r="C9" s="336" t="str">
        <f>'ชื่อ-คะแนน'!DB10</f>
        <v>เด็กชาย นภัท  ปุผาลา</v>
      </c>
      <c r="D9" s="346" t="str">
        <f>'ชื่อ-คะแนน'!D10</f>
        <v>เรียน</v>
      </c>
      <c r="E9" s="338">
        <f>แจ้งผล_1!K11</f>
        <v>10</v>
      </c>
      <c r="F9" s="339">
        <f>IF('ชื่อ-คะแนน'!C10="","",IF('ชื่อ-คะแนน'!CM10="","-",('ชื่อ-คะแนน'!AX10+'ชื่อ-คะแนน'!CO10)/2))</f>
        <v>10</v>
      </c>
      <c r="G9" s="340">
        <f>แจ้งผล_1!P11</f>
        <v>20</v>
      </c>
      <c r="H9" s="341">
        <f>เวลา2!EJ11</f>
        <v>68</v>
      </c>
      <c r="I9" s="253" t="str">
        <f>IF('ชื่อ-คะแนน'!C10="","",แจ้งผล_1!AA11)</f>
        <v>-</v>
      </c>
      <c r="J9" s="342" t="str">
        <f>IF('ชื่อ-คะแนน'!CZ10="","",'ชื่อ-คะแนน'!CZ10)</f>
        <v/>
      </c>
      <c r="K9" s="343"/>
      <c r="L9" s="344"/>
      <c r="M9" s="345"/>
      <c r="N9" s="344"/>
    </row>
    <row r="10" spans="1:15" s="5" customFormat="1" ht="18" customHeight="1" x14ac:dyDescent="0.5">
      <c r="A10" s="239">
        <f>'ชื่อ-คะแนน'!A11</f>
        <v>6</v>
      </c>
      <c r="B10" s="324" t="str">
        <f>'ชื่อ-คะแนน'!B11</f>
        <v>12809</v>
      </c>
      <c r="C10" s="325" t="str">
        <f>'ชื่อ-คะแนน'!DB11</f>
        <v>เด็กหญิง ณิชนันท์  จันทะเขตต์</v>
      </c>
      <c r="D10" s="326" t="str">
        <f>'ชื่อ-คะแนน'!D11</f>
        <v>เรียน</v>
      </c>
      <c r="E10" s="327">
        <f>แจ้งผล_1!K12</f>
        <v>10</v>
      </c>
      <c r="F10" s="328">
        <f>IF('ชื่อ-คะแนน'!C11="","",IF('ชื่อ-คะแนน'!CM11="","-",('ชื่อ-คะแนน'!AX11+'ชื่อ-คะแนน'!CO11)/2))</f>
        <v>10</v>
      </c>
      <c r="G10" s="329">
        <f>แจ้งผล_1!P12</f>
        <v>20</v>
      </c>
      <c r="H10" s="330">
        <f>เวลา2!EJ12</f>
        <v>68</v>
      </c>
      <c r="I10" s="244" t="str">
        <f>IF('ชื่อ-คะแนน'!C11="","",แจ้งผล_1!AA12)</f>
        <v>-</v>
      </c>
      <c r="J10" s="331" t="str">
        <f>IF('ชื่อ-คะแนน'!CZ11="","",'ชื่อ-คะแนน'!CZ11)</f>
        <v/>
      </c>
      <c r="K10" s="332"/>
      <c r="L10" s="333"/>
      <c r="M10" s="334"/>
      <c r="N10" s="333"/>
    </row>
    <row r="11" spans="1:15" s="5" customFormat="1" ht="18" customHeight="1" x14ac:dyDescent="0.5">
      <c r="A11" s="246">
        <f>'ชื่อ-คะแนน'!A12</f>
        <v>7</v>
      </c>
      <c r="B11" s="335" t="str">
        <f>'ชื่อ-คะแนน'!B12</f>
        <v>12810</v>
      </c>
      <c r="C11" s="336" t="str">
        <f>'ชื่อ-คะแนน'!DB12</f>
        <v>เด็กชาย ฐิติภัทร์  คำเป</v>
      </c>
      <c r="D11" s="337" t="str">
        <f>'ชื่อ-คะแนน'!D12</f>
        <v>เรียน</v>
      </c>
      <c r="E11" s="338">
        <f>แจ้งผล_1!K13</f>
        <v>5</v>
      </c>
      <c r="F11" s="339">
        <f>IF('ชื่อ-คะแนน'!C12="","",IF('ชื่อ-คะแนน'!CM12="","-",('ชื่อ-คะแนน'!AX12+'ชื่อ-คะแนน'!CO12)/2))</f>
        <v>5</v>
      </c>
      <c r="G11" s="340">
        <f>แจ้งผล_1!P13</f>
        <v>10</v>
      </c>
      <c r="H11" s="341">
        <f>เวลา2!EJ13</f>
        <v>68</v>
      </c>
      <c r="I11" s="251" t="str">
        <f>IF('ชื่อ-คะแนน'!C12="","",แจ้งผล_1!AA13)</f>
        <v>-</v>
      </c>
      <c r="J11" s="342" t="str">
        <f>IF('ชื่อ-คะแนน'!CZ12="","",'ชื่อ-คะแนน'!CZ12)</f>
        <v/>
      </c>
      <c r="K11" s="343"/>
      <c r="L11" s="344"/>
      <c r="M11" s="345"/>
      <c r="N11" s="344"/>
    </row>
    <row r="12" spans="1:15" s="5" customFormat="1" ht="18" customHeight="1" x14ac:dyDescent="0.5">
      <c r="A12" s="246">
        <f>'ชื่อ-คะแนน'!A13</f>
        <v>8</v>
      </c>
      <c r="B12" s="335" t="str">
        <f>'ชื่อ-คะแนน'!B13</f>
        <v>12811</v>
      </c>
      <c r="C12" s="336" t="str">
        <f>'ชื่อ-คะแนน'!DB13</f>
        <v>เด็กชาย ชิษณุพงศ์  ภู่ขำ</v>
      </c>
      <c r="D12" s="337" t="str">
        <f>'ชื่อ-คะแนน'!D13</f>
        <v>เรียน</v>
      </c>
      <c r="E12" s="338">
        <f>แจ้งผล_1!K14</f>
        <v>10</v>
      </c>
      <c r="F12" s="339">
        <f>IF('ชื่อ-คะแนน'!C13="","",IF('ชื่อ-คะแนน'!CM13="","-",('ชื่อ-คะแนน'!AX13+'ชื่อ-คะแนน'!CO13)/2))</f>
        <v>10</v>
      </c>
      <c r="G12" s="340">
        <f>แจ้งผล_1!P14</f>
        <v>20</v>
      </c>
      <c r="H12" s="341">
        <f>เวลา2!EJ14</f>
        <v>68</v>
      </c>
      <c r="I12" s="251" t="str">
        <f>IF('ชื่อ-คะแนน'!C13="","",แจ้งผล_1!AA14)</f>
        <v>-</v>
      </c>
      <c r="J12" s="342" t="str">
        <f>IF('ชื่อ-คะแนน'!CZ13="","",'ชื่อ-คะแนน'!CZ13)</f>
        <v/>
      </c>
      <c r="K12" s="343"/>
      <c r="L12" s="344"/>
      <c r="M12" s="345"/>
      <c r="N12" s="344"/>
    </row>
    <row r="13" spans="1:15" s="5" customFormat="1" ht="18" customHeight="1" x14ac:dyDescent="0.5">
      <c r="A13" s="246">
        <f>'ชื่อ-คะแนน'!A14</f>
        <v>9</v>
      </c>
      <c r="B13" s="335" t="str">
        <f>'ชื่อ-คะแนน'!B14</f>
        <v>12812</v>
      </c>
      <c r="C13" s="336" t="str">
        <f>'ชื่อ-คะแนน'!DB14</f>
        <v>เด็กชาย สรธัญญ์  แก้วแปง</v>
      </c>
      <c r="D13" s="337" t="str">
        <f>'ชื่อ-คะแนน'!D14</f>
        <v>เรียน</v>
      </c>
      <c r="E13" s="338">
        <f>แจ้งผล_1!K15</f>
        <v>10</v>
      </c>
      <c r="F13" s="339">
        <f>IF('ชื่อ-คะแนน'!C14="","",IF('ชื่อ-คะแนน'!CM14="","-",('ชื่อ-คะแนน'!AX14+'ชื่อ-คะแนน'!CO14)/2))</f>
        <v>10</v>
      </c>
      <c r="G13" s="340">
        <f>แจ้งผล_1!P15</f>
        <v>20</v>
      </c>
      <c r="H13" s="341">
        <f>เวลา2!EJ15</f>
        <v>68</v>
      </c>
      <c r="I13" s="251" t="str">
        <f>IF('ชื่อ-คะแนน'!C14="","",แจ้งผล_1!AA15)</f>
        <v>-</v>
      </c>
      <c r="J13" s="342" t="str">
        <f>IF('ชื่อ-คะแนน'!CZ14="","",'ชื่อ-คะแนน'!CZ14)</f>
        <v/>
      </c>
      <c r="K13" s="343"/>
      <c r="L13" s="344"/>
      <c r="M13" s="345"/>
      <c r="N13" s="344"/>
    </row>
    <row r="14" spans="1:15" s="5" customFormat="1" ht="18" customHeight="1" thickBot="1" x14ac:dyDescent="0.55000000000000004">
      <c r="A14" s="246">
        <f>'ชื่อ-คะแนน'!A15</f>
        <v>10</v>
      </c>
      <c r="B14" s="335" t="str">
        <f>'ชื่อ-คะแนน'!B15</f>
        <v>12813</v>
      </c>
      <c r="C14" s="336" t="str">
        <f>'ชื่อ-คะแนน'!DB15</f>
        <v>เด็กชาย ศุภชัย  สินวิริยะนนท์</v>
      </c>
      <c r="D14" s="346" t="str">
        <f>'ชื่อ-คะแนน'!D15</f>
        <v>เรียน</v>
      </c>
      <c r="E14" s="338">
        <f>แจ้งผล_1!K16</f>
        <v>10</v>
      </c>
      <c r="F14" s="339">
        <f>IF('ชื่อ-คะแนน'!C15="","",IF('ชื่อ-คะแนน'!CM15="","-",('ชื่อ-คะแนน'!AX15+'ชื่อ-คะแนน'!CO15)/2))</f>
        <v>10</v>
      </c>
      <c r="G14" s="340">
        <f>แจ้งผล_1!P16</f>
        <v>20</v>
      </c>
      <c r="H14" s="341">
        <f>เวลา2!EJ16</f>
        <v>68</v>
      </c>
      <c r="I14" s="253" t="str">
        <f>IF('ชื่อ-คะแนน'!C15="","",แจ้งผล_1!AA16)</f>
        <v>-</v>
      </c>
      <c r="J14" s="342" t="str">
        <f>IF('ชื่อ-คะแนน'!CZ15="","",'ชื่อ-คะแนน'!CZ15)</f>
        <v/>
      </c>
      <c r="K14" s="343"/>
      <c r="L14" s="344"/>
      <c r="M14" s="345"/>
      <c r="N14" s="344"/>
    </row>
    <row r="15" spans="1:15" s="5" customFormat="1" ht="18" customHeight="1" x14ac:dyDescent="0.5">
      <c r="A15" s="239">
        <f>'ชื่อ-คะแนน'!A16</f>
        <v>11</v>
      </c>
      <c r="B15" s="324" t="str">
        <f>'ชื่อ-คะแนน'!B16</f>
        <v>12814</v>
      </c>
      <c r="C15" s="325" t="str">
        <f>'ชื่อ-คะแนน'!DB16</f>
        <v>เด็กชาย วุฒิกร  สิทธิกัน</v>
      </c>
      <c r="D15" s="326" t="str">
        <f>'ชื่อ-คะแนน'!D16</f>
        <v>เรียน</v>
      </c>
      <c r="E15" s="327">
        <f>แจ้งผล_1!K17</f>
        <v>0</v>
      </c>
      <c r="F15" s="328">
        <f>IF('ชื่อ-คะแนน'!C16="","",IF('ชื่อ-คะแนน'!CM16="","-",('ชื่อ-คะแนน'!AX16+'ชื่อ-คะแนน'!CO16)/2))</f>
        <v>0</v>
      </c>
      <c r="G15" s="329">
        <f>แจ้งผล_1!P17</f>
        <v>0</v>
      </c>
      <c r="H15" s="330">
        <f>เวลา2!EJ17</f>
        <v>68</v>
      </c>
      <c r="I15" s="244" t="str">
        <f>IF('ชื่อ-คะแนน'!C16="","",แจ้งผล_1!AA17)</f>
        <v>-</v>
      </c>
      <c r="J15" s="331" t="str">
        <f>IF('ชื่อ-คะแนน'!CZ16="","",'ชื่อ-คะแนน'!CZ16)</f>
        <v/>
      </c>
      <c r="K15" s="332"/>
      <c r="L15" s="333"/>
      <c r="M15" s="334"/>
      <c r="N15" s="333"/>
    </row>
    <row r="16" spans="1:15" s="5" customFormat="1" ht="18" customHeight="1" x14ac:dyDescent="0.5">
      <c r="A16" s="246" t="str">
        <f>'ชื่อ-คะแนน'!A17</f>
        <v/>
      </c>
      <c r="B16" s="335">
        <f>'ชื่อ-คะแนน'!B17</f>
        <v>0</v>
      </c>
      <c r="C16" s="336" t="str">
        <f>'ชื่อ-คะแนน'!DB17</f>
        <v/>
      </c>
      <c r="D16" s="337" t="str">
        <f>'ชื่อ-คะแนน'!D17</f>
        <v/>
      </c>
      <c r="E16" s="338" t="str">
        <f>แจ้งผล_1!K18</f>
        <v/>
      </c>
      <c r="F16" s="339" t="str">
        <f>IF('ชื่อ-คะแนน'!C17="","",IF('ชื่อ-คะแนน'!CM17="","-",('ชื่อ-คะแนน'!AX17+'ชื่อ-คะแนน'!CO17)/2))</f>
        <v/>
      </c>
      <c r="G16" s="340" t="str">
        <f>แจ้งผล_1!P18</f>
        <v/>
      </c>
      <c r="H16" s="341" t="str">
        <f>เวลา2!EJ18</f>
        <v/>
      </c>
      <c r="I16" s="251" t="str">
        <f>IF('ชื่อ-คะแนน'!C17="","",แจ้งผล_1!AA18)</f>
        <v/>
      </c>
      <c r="J16" s="342" t="str">
        <f>IF('ชื่อ-คะแนน'!CZ17="","",'ชื่อ-คะแนน'!CZ17)</f>
        <v/>
      </c>
      <c r="K16" s="343"/>
      <c r="L16" s="344"/>
      <c r="M16" s="345"/>
      <c r="N16" s="344"/>
    </row>
    <row r="17" spans="1:14" s="5" customFormat="1" ht="18" customHeight="1" x14ac:dyDescent="0.5">
      <c r="A17" s="246" t="str">
        <f>'ชื่อ-คะแนน'!A18</f>
        <v/>
      </c>
      <c r="B17" s="335">
        <f>'ชื่อ-คะแนน'!B18</f>
        <v>0</v>
      </c>
      <c r="C17" s="336" t="str">
        <f>'ชื่อ-คะแนน'!DB18</f>
        <v/>
      </c>
      <c r="D17" s="337" t="str">
        <f>'ชื่อ-คะแนน'!D18</f>
        <v/>
      </c>
      <c r="E17" s="338" t="str">
        <f>แจ้งผล_1!K19</f>
        <v/>
      </c>
      <c r="F17" s="339" t="str">
        <f>IF('ชื่อ-คะแนน'!C18="","",IF('ชื่อ-คะแนน'!CM18="","-",('ชื่อ-คะแนน'!AX18+'ชื่อ-คะแนน'!CO18)/2))</f>
        <v/>
      </c>
      <c r="G17" s="340" t="str">
        <f>แจ้งผล_1!P19</f>
        <v/>
      </c>
      <c r="H17" s="341" t="str">
        <f>เวลา2!EJ19</f>
        <v/>
      </c>
      <c r="I17" s="251" t="str">
        <f>IF('ชื่อ-คะแนน'!C18="","",แจ้งผล_1!AA19)</f>
        <v/>
      </c>
      <c r="J17" s="342" t="str">
        <f>IF('ชื่อ-คะแนน'!CZ18="","",'ชื่อ-คะแนน'!CZ18)</f>
        <v/>
      </c>
      <c r="K17" s="343"/>
      <c r="L17" s="344"/>
      <c r="M17" s="345"/>
      <c r="N17" s="344"/>
    </row>
    <row r="18" spans="1:14" s="5" customFormat="1" ht="18" customHeight="1" x14ac:dyDescent="0.5">
      <c r="A18" s="246" t="str">
        <f>'ชื่อ-คะแนน'!A19</f>
        <v/>
      </c>
      <c r="B18" s="335">
        <f>'ชื่อ-คะแนน'!B19</f>
        <v>0</v>
      </c>
      <c r="C18" s="336" t="str">
        <f>'ชื่อ-คะแนน'!DB19</f>
        <v/>
      </c>
      <c r="D18" s="337" t="str">
        <f>'ชื่อ-คะแนน'!D19</f>
        <v/>
      </c>
      <c r="E18" s="338" t="str">
        <f>แจ้งผล_1!K20</f>
        <v/>
      </c>
      <c r="F18" s="339" t="str">
        <f>IF('ชื่อ-คะแนน'!C19="","",IF('ชื่อ-คะแนน'!CM19="","-",('ชื่อ-คะแนน'!AX19+'ชื่อ-คะแนน'!CO19)/2))</f>
        <v/>
      </c>
      <c r="G18" s="340" t="str">
        <f>แจ้งผล_1!P20</f>
        <v/>
      </c>
      <c r="H18" s="341" t="str">
        <f>เวลา2!EJ20</f>
        <v/>
      </c>
      <c r="I18" s="251" t="str">
        <f>IF('ชื่อ-คะแนน'!C19="","",แจ้งผล_1!AA20)</f>
        <v/>
      </c>
      <c r="J18" s="342" t="str">
        <f>IF('ชื่อ-คะแนน'!CZ19="","",'ชื่อ-คะแนน'!CZ19)</f>
        <v/>
      </c>
      <c r="K18" s="343"/>
      <c r="L18" s="344"/>
      <c r="M18" s="345"/>
      <c r="N18" s="344"/>
    </row>
    <row r="19" spans="1:14" s="5" customFormat="1" ht="18" customHeight="1" thickBot="1" x14ac:dyDescent="0.55000000000000004">
      <c r="A19" s="246" t="str">
        <f>'ชื่อ-คะแนน'!A20</f>
        <v/>
      </c>
      <c r="B19" s="335">
        <f>'ชื่อ-คะแนน'!B20</f>
        <v>0</v>
      </c>
      <c r="C19" s="336" t="str">
        <f>'ชื่อ-คะแนน'!DB20</f>
        <v/>
      </c>
      <c r="D19" s="346" t="str">
        <f>'ชื่อ-คะแนน'!D20</f>
        <v/>
      </c>
      <c r="E19" s="338" t="str">
        <f>แจ้งผล_1!K21</f>
        <v/>
      </c>
      <c r="F19" s="339" t="str">
        <f>IF('ชื่อ-คะแนน'!C20="","",IF('ชื่อ-คะแนน'!CM20="","-",('ชื่อ-คะแนน'!AX20+'ชื่อ-คะแนน'!CO20)/2))</f>
        <v/>
      </c>
      <c r="G19" s="340" t="str">
        <f>แจ้งผล_1!P21</f>
        <v/>
      </c>
      <c r="H19" s="341" t="str">
        <f>เวลา2!EJ21</f>
        <v/>
      </c>
      <c r="I19" s="253" t="str">
        <f>IF('ชื่อ-คะแนน'!C20="","",แจ้งผล_1!AA21)</f>
        <v/>
      </c>
      <c r="J19" s="342" t="str">
        <f>IF('ชื่อ-คะแนน'!CZ20="","",'ชื่อ-คะแนน'!CZ20)</f>
        <v/>
      </c>
      <c r="K19" s="343"/>
      <c r="L19" s="344"/>
      <c r="M19" s="345"/>
      <c r="N19" s="344"/>
    </row>
    <row r="20" spans="1:14" s="5" customFormat="1" ht="18" customHeight="1" x14ac:dyDescent="0.5">
      <c r="A20" s="239" t="str">
        <f>'ชื่อ-คะแนน'!A21</f>
        <v/>
      </c>
      <c r="B20" s="324">
        <f>'ชื่อ-คะแนน'!B21</f>
        <v>0</v>
      </c>
      <c r="C20" s="325" t="str">
        <f>'ชื่อ-คะแนน'!DB21</f>
        <v/>
      </c>
      <c r="D20" s="326" t="str">
        <f>'ชื่อ-คะแนน'!D21</f>
        <v/>
      </c>
      <c r="E20" s="327" t="str">
        <f>แจ้งผล_1!K22</f>
        <v/>
      </c>
      <c r="F20" s="328" t="str">
        <f>IF('ชื่อ-คะแนน'!C21="","",IF('ชื่อ-คะแนน'!CM21="","-",('ชื่อ-คะแนน'!AX21+'ชื่อ-คะแนน'!CO21)/2))</f>
        <v/>
      </c>
      <c r="G20" s="329" t="str">
        <f>แจ้งผล_1!P22</f>
        <v/>
      </c>
      <c r="H20" s="330" t="str">
        <f>เวลา2!EJ22</f>
        <v/>
      </c>
      <c r="I20" s="244" t="str">
        <f>IF('ชื่อ-คะแนน'!C21="","",แจ้งผล_1!AA22)</f>
        <v/>
      </c>
      <c r="J20" s="331" t="str">
        <f>IF('ชื่อ-คะแนน'!CZ21="","",'ชื่อ-คะแนน'!CZ21)</f>
        <v/>
      </c>
      <c r="K20" s="332"/>
      <c r="L20" s="333"/>
      <c r="M20" s="334"/>
      <c r="N20" s="333"/>
    </row>
    <row r="21" spans="1:14" s="5" customFormat="1" ht="18" customHeight="1" x14ac:dyDescent="0.5">
      <c r="A21" s="246" t="str">
        <f>'ชื่อ-คะแนน'!A22</f>
        <v/>
      </c>
      <c r="B21" s="335">
        <f>'ชื่อ-คะแนน'!B22</f>
        <v>0</v>
      </c>
      <c r="C21" s="336" t="str">
        <f>'ชื่อ-คะแนน'!DB22</f>
        <v/>
      </c>
      <c r="D21" s="337" t="str">
        <f>'ชื่อ-คะแนน'!D22</f>
        <v/>
      </c>
      <c r="E21" s="338" t="str">
        <f>แจ้งผล_1!K23</f>
        <v/>
      </c>
      <c r="F21" s="339" t="str">
        <f>IF('ชื่อ-คะแนน'!C22="","",IF('ชื่อ-คะแนน'!CM22="","-",('ชื่อ-คะแนน'!AX22+'ชื่อ-คะแนน'!CO22)/2))</f>
        <v/>
      </c>
      <c r="G21" s="340" t="str">
        <f>แจ้งผล_1!P23</f>
        <v/>
      </c>
      <c r="H21" s="341" t="str">
        <f>เวลา2!EJ23</f>
        <v/>
      </c>
      <c r="I21" s="251" t="str">
        <f>IF('ชื่อ-คะแนน'!C22="","",แจ้งผล_1!AA23)</f>
        <v/>
      </c>
      <c r="J21" s="342" t="str">
        <f>IF('ชื่อ-คะแนน'!CZ22="","",'ชื่อ-คะแนน'!CZ22)</f>
        <v/>
      </c>
      <c r="K21" s="343"/>
      <c r="L21" s="344"/>
      <c r="M21" s="345"/>
      <c r="N21" s="344"/>
    </row>
    <row r="22" spans="1:14" s="5" customFormat="1" ht="18" customHeight="1" x14ac:dyDescent="0.5">
      <c r="A22" s="246" t="str">
        <f>'ชื่อ-คะแนน'!A23</f>
        <v/>
      </c>
      <c r="B22" s="335">
        <f>'ชื่อ-คะแนน'!B23</f>
        <v>0</v>
      </c>
      <c r="C22" s="336" t="str">
        <f>'ชื่อ-คะแนน'!DB23</f>
        <v/>
      </c>
      <c r="D22" s="337" t="str">
        <f>'ชื่อ-คะแนน'!D23</f>
        <v/>
      </c>
      <c r="E22" s="338" t="str">
        <f>แจ้งผล_1!K24</f>
        <v/>
      </c>
      <c r="F22" s="339" t="str">
        <f>IF('ชื่อ-คะแนน'!C23="","",IF('ชื่อ-คะแนน'!CM23="","-",('ชื่อ-คะแนน'!AX23+'ชื่อ-คะแนน'!CO23)/2))</f>
        <v/>
      </c>
      <c r="G22" s="340" t="str">
        <f>แจ้งผล_1!P24</f>
        <v/>
      </c>
      <c r="H22" s="341" t="str">
        <f>เวลา2!EJ24</f>
        <v/>
      </c>
      <c r="I22" s="251" t="str">
        <f>IF('ชื่อ-คะแนน'!C23="","",แจ้งผล_1!AA24)</f>
        <v/>
      </c>
      <c r="J22" s="342" t="str">
        <f>IF('ชื่อ-คะแนน'!CZ23="","",'ชื่อ-คะแนน'!CZ23)</f>
        <v/>
      </c>
      <c r="K22" s="343"/>
      <c r="L22" s="344"/>
      <c r="M22" s="345"/>
      <c r="N22" s="344"/>
    </row>
    <row r="23" spans="1:14" s="5" customFormat="1" ht="18" customHeight="1" x14ac:dyDescent="0.5">
      <c r="A23" s="246" t="str">
        <f>'ชื่อ-คะแนน'!A24</f>
        <v/>
      </c>
      <c r="B23" s="335">
        <f>'ชื่อ-คะแนน'!B24</f>
        <v>0</v>
      </c>
      <c r="C23" s="336" t="str">
        <f>'ชื่อ-คะแนน'!DB24</f>
        <v/>
      </c>
      <c r="D23" s="337" t="str">
        <f>'ชื่อ-คะแนน'!D24</f>
        <v/>
      </c>
      <c r="E23" s="338" t="str">
        <f>แจ้งผล_1!K25</f>
        <v/>
      </c>
      <c r="F23" s="339" t="str">
        <f>IF('ชื่อ-คะแนน'!C24="","",IF('ชื่อ-คะแนน'!CM24="","-",('ชื่อ-คะแนน'!AX24+'ชื่อ-คะแนน'!CO24)/2))</f>
        <v/>
      </c>
      <c r="G23" s="340" t="str">
        <f>แจ้งผล_1!P25</f>
        <v/>
      </c>
      <c r="H23" s="341" t="str">
        <f>เวลา2!EJ25</f>
        <v/>
      </c>
      <c r="I23" s="251" t="str">
        <f>IF('ชื่อ-คะแนน'!C24="","",แจ้งผล_1!AA25)</f>
        <v/>
      </c>
      <c r="J23" s="342" t="str">
        <f>IF('ชื่อ-คะแนน'!CZ24="","",'ชื่อ-คะแนน'!CZ24)</f>
        <v/>
      </c>
      <c r="K23" s="343"/>
      <c r="L23" s="344"/>
      <c r="M23" s="345"/>
      <c r="N23" s="344"/>
    </row>
    <row r="24" spans="1:14" s="5" customFormat="1" ht="18" customHeight="1" thickBot="1" x14ac:dyDescent="0.55000000000000004">
      <c r="A24" s="246" t="str">
        <f>'ชื่อ-คะแนน'!A25</f>
        <v/>
      </c>
      <c r="B24" s="335">
        <f>'ชื่อ-คะแนน'!B25</f>
        <v>0</v>
      </c>
      <c r="C24" s="336" t="str">
        <f>'ชื่อ-คะแนน'!DB25</f>
        <v/>
      </c>
      <c r="D24" s="346" t="str">
        <f>'ชื่อ-คะแนน'!D25</f>
        <v/>
      </c>
      <c r="E24" s="338" t="str">
        <f>แจ้งผล_1!K26</f>
        <v/>
      </c>
      <c r="F24" s="339" t="str">
        <f>IF('ชื่อ-คะแนน'!C25="","",IF('ชื่อ-คะแนน'!CM25="","-",('ชื่อ-คะแนน'!AX25+'ชื่อ-คะแนน'!CO25)/2))</f>
        <v/>
      </c>
      <c r="G24" s="340" t="str">
        <f>แจ้งผล_1!P26</f>
        <v/>
      </c>
      <c r="H24" s="341" t="str">
        <f>เวลา2!EJ26</f>
        <v/>
      </c>
      <c r="I24" s="253" t="str">
        <f>IF('ชื่อ-คะแนน'!C25="","",แจ้งผล_1!AA26)</f>
        <v/>
      </c>
      <c r="J24" s="342" t="str">
        <f>IF('ชื่อ-คะแนน'!CZ25="","",'ชื่อ-คะแนน'!CZ25)</f>
        <v/>
      </c>
      <c r="K24" s="343"/>
      <c r="L24" s="344"/>
      <c r="M24" s="345"/>
      <c r="N24" s="344"/>
    </row>
    <row r="25" spans="1:14" s="5" customFormat="1" ht="18" customHeight="1" x14ac:dyDescent="0.5">
      <c r="A25" s="239" t="str">
        <f>'ชื่อ-คะแนน'!A26</f>
        <v/>
      </c>
      <c r="B25" s="324">
        <f>'ชื่อ-คะแนน'!B26</f>
        <v>0</v>
      </c>
      <c r="C25" s="325" t="str">
        <f>'ชื่อ-คะแนน'!DB26</f>
        <v/>
      </c>
      <c r="D25" s="326" t="str">
        <f>'ชื่อ-คะแนน'!D26</f>
        <v/>
      </c>
      <c r="E25" s="327" t="str">
        <f>แจ้งผล_1!K27</f>
        <v/>
      </c>
      <c r="F25" s="328" t="str">
        <f>IF('ชื่อ-คะแนน'!C26="","",IF('ชื่อ-คะแนน'!CM26="","-",('ชื่อ-คะแนน'!AX26+'ชื่อ-คะแนน'!CO26)/2))</f>
        <v/>
      </c>
      <c r="G25" s="329" t="str">
        <f>แจ้งผล_1!P27</f>
        <v/>
      </c>
      <c r="H25" s="330" t="str">
        <f>เวลา2!EJ27</f>
        <v/>
      </c>
      <c r="I25" s="244" t="str">
        <f>IF('ชื่อ-คะแนน'!C26="","",แจ้งผล_1!AA27)</f>
        <v/>
      </c>
      <c r="J25" s="331" t="str">
        <f>IF('ชื่อ-คะแนน'!CZ26="","",'ชื่อ-คะแนน'!CZ26)</f>
        <v/>
      </c>
      <c r="K25" s="332"/>
      <c r="L25" s="333"/>
      <c r="M25" s="334"/>
      <c r="N25" s="333"/>
    </row>
    <row r="26" spans="1:14" s="5" customFormat="1" ht="18" customHeight="1" x14ac:dyDescent="0.5">
      <c r="A26" s="246" t="str">
        <f>'ชื่อ-คะแนน'!A27</f>
        <v/>
      </c>
      <c r="B26" s="335">
        <f>'ชื่อ-คะแนน'!B27</f>
        <v>0</v>
      </c>
      <c r="C26" s="336" t="str">
        <f>'ชื่อ-คะแนน'!DB27</f>
        <v/>
      </c>
      <c r="D26" s="337" t="str">
        <f>'ชื่อ-คะแนน'!D27</f>
        <v/>
      </c>
      <c r="E26" s="338" t="str">
        <f>แจ้งผล_1!K28</f>
        <v/>
      </c>
      <c r="F26" s="339" t="str">
        <f>IF('ชื่อ-คะแนน'!C27="","",IF('ชื่อ-คะแนน'!CM27="","-",('ชื่อ-คะแนน'!AX27+'ชื่อ-คะแนน'!CO27)/2))</f>
        <v/>
      </c>
      <c r="G26" s="340" t="str">
        <f>แจ้งผล_1!P28</f>
        <v/>
      </c>
      <c r="H26" s="341" t="str">
        <f>เวลา2!EJ28</f>
        <v/>
      </c>
      <c r="I26" s="251" t="str">
        <f>IF('ชื่อ-คะแนน'!C27="","",แจ้งผล_1!AA28)</f>
        <v/>
      </c>
      <c r="J26" s="342" t="str">
        <f>IF('ชื่อ-คะแนน'!CZ27="","",'ชื่อ-คะแนน'!CZ27)</f>
        <v/>
      </c>
      <c r="K26" s="343"/>
      <c r="L26" s="344"/>
      <c r="M26" s="345"/>
      <c r="N26" s="344"/>
    </row>
    <row r="27" spans="1:14" s="5" customFormat="1" ht="18" customHeight="1" x14ac:dyDescent="0.5">
      <c r="A27" s="246" t="str">
        <f>'ชื่อ-คะแนน'!A28</f>
        <v/>
      </c>
      <c r="B27" s="335">
        <f>'ชื่อ-คะแนน'!B28</f>
        <v>0</v>
      </c>
      <c r="C27" s="336" t="str">
        <f>'ชื่อ-คะแนน'!DB28</f>
        <v/>
      </c>
      <c r="D27" s="337" t="str">
        <f>'ชื่อ-คะแนน'!D28</f>
        <v/>
      </c>
      <c r="E27" s="338" t="str">
        <f>แจ้งผล_1!K29</f>
        <v/>
      </c>
      <c r="F27" s="339" t="str">
        <f>IF('ชื่อ-คะแนน'!C28="","",IF('ชื่อ-คะแนน'!CM28="","-",('ชื่อ-คะแนน'!AX28+'ชื่อ-คะแนน'!CO28)/2))</f>
        <v/>
      </c>
      <c r="G27" s="340" t="str">
        <f>แจ้งผล_1!P29</f>
        <v/>
      </c>
      <c r="H27" s="341" t="str">
        <f>เวลา2!EJ29</f>
        <v/>
      </c>
      <c r="I27" s="251" t="str">
        <f>IF('ชื่อ-คะแนน'!C28="","",แจ้งผล_1!AA29)</f>
        <v/>
      </c>
      <c r="J27" s="342" t="str">
        <f>IF('ชื่อ-คะแนน'!CZ28="","",'ชื่อ-คะแนน'!CZ28)</f>
        <v/>
      </c>
      <c r="K27" s="343"/>
      <c r="L27" s="344"/>
      <c r="M27" s="345"/>
      <c r="N27" s="344"/>
    </row>
    <row r="28" spans="1:14" s="5" customFormat="1" ht="18" customHeight="1" x14ac:dyDescent="0.5">
      <c r="A28" s="246" t="str">
        <f>'ชื่อ-คะแนน'!A29</f>
        <v/>
      </c>
      <c r="B28" s="335">
        <f>'ชื่อ-คะแนน'!B29</f>
        <v>0</v>
      </c>
      <c r="C28" s="336" t="str">
        <f>'ชื่อ-คะแนน'!DB29</f>
        <v/>
      </c>
      <c r="D28" s="337" t="str">
        <f>'ชื่อ-คะแนน'!D29</f>
        <v/>
      </c>
      <c r="E28" s="338" t="str">
        <f>แจ้งผล_1!K30</f>
        <v/>
      </c>
      <c r="F28" s="339" t="str">
        <f>IF('ชื่อ-คะแนน'!C29="","",IF('ชื่อ-คะแนน'!CM29="","-",('ชื่อ-คะแนน'!AX29+'ชื่อ-คะแนน'!CO29)/2))</f>
        <v/>
      </c>
      <c r="G28" s="340" t="str">
        <f>แจ้งผล_1!P30</f>
        <v/>
      </c>
      <c r="H28" s="341" t="str">
        <f>เวลา2!EJ30</f>
        <v/>
      </c>
      <c r="I28" s="251" t="str">
        <f>IF('ชื่อ-คะแนน'!C29="","",แจ้งผล_1!AA30)</f>
        <v/>
      </c>
      <c r="J28" s="342" t="str">
        <f>IF('ชื่อ-คะแนน'!CZ29="","",'ชื่อ-คะแนน'!CZ29)</f>
        <v/>
      </c>
      <c r="K28" s="343"/>
      <c r="L28" s="344"/>
      <c r="M28" s="345"/>
      <c r="N28" s="344"/>
    </row>
    <row r="29" spans="1:14" s="5" customFormat="1" ht="18" customHeight="1" thickBot="1" x14ac:dyDescent="0.55000000000000004">
      <c r="A29" s="246" t="str">
        <f>'ชื่อ-คะแนน'!A30</f>
        <v/>
      </c>
      <c r="B29" s="335">
        <f>'ชื่อ-คะแนน'!B30</f>
        <v>0</v>
      </c>
      <c r="C29" s="336" t="str">
        <f>'ชื่อ-คะแนน'!DB30</f>
        <v/>
      </c>
      <c r="D29" s="346" t="str">
        <f>'ชื่อ-คะแนน'!D30</f>
        <v/>
      </c>
      <c r="E29" s="338" t="str">
        <f>แจ้งผล_1!K31</f>
        <v/>
      </c>
      <c r="F29" s="339" t="str">
        <f>IF('ชื่อ-คะแนน'!C30="","",IF('ชื่อ-คะแนน'!CM30="","-",('ชื่อ-คะแนน'!AX30+'ชื่อ-คะแนน'!CO30)/2))</f>
        <v/>
      </c>
      <c r="G29" s="340" t="str">
        <f>แจ้งผล_1!P31</f>
        <v/>
      </c>
      <c r="H29" s="341" t="str">
        <f>เวลา2!EJ31</f>
        <v/>
      </c>
      <c r="I29" s="253" t="str">
        <f>IF('ชื่อ-คะแนน'!C30="","",แจ้งผล_1!AA31)</f>
        <v/>
      </c>
      <c r="J29" s="342" t="str">
        <f>IF('ชื่อ-คะแนน'!CZ30="","",'ชื่อ-คะแนน'!CZ30)</f>
        <v/>
      </c>
      <c r="K29" s="343"/>
      <c r="L29" s="344"/>
      <c r="M29" s="345"/>
      <c r="N29" s="344"/>
    </row>
    <row r="30" spans="1:14" s="5" customFormat="1" ht="18" customHeight="1" x14ac:dyDescent="0.5">
      <c r="A30" s="239" t="str">
        <f>'ชื่อ-คะแนน'!A31</f>
        <v/>
      </c>
      <c r="B30" s="324">
        <f>'ชื่อ-คะแนน'!B31</f>
        <v>0</v>
      </c>
      <c r="C30" s="325" t="str">
        <f>'ชื่อ-คะแนน'!DB31</f>
        <v/>
      </c>
      <c r="D30" s="326" t="str">
        <f>'ชื่อ-คะแนน'!D31</f>
        <v/>
      </c>
      <c r="E30" s="327" t="str">
        <f>แจ้งผล_1!K32</f>
        <v/>
      </c>
      <c r="F30" s="328" t="str">
        <f>IF('ชื่อ-คะแนน'!C31="","",IF('ชื่อ-คะแนน'!CM31="","-",('ชื่อ-คะแนน'!AX31+'ชื่อ-คะแนน'!CO31)/2))</f>
        <v/>
      </c>
      <c r="G30" s="329" t="str">
        <f>แจ้งผล_1!P32</f>
        <v/>
      </c>
      <c r="H30" s="330" t="str">
        <f>เวลา2!EJ32</f>
        <v/>
      </c>
      <c r="I30" s="244" t="str">
        <f>IF('ชื่อ-คะแนน'!C31="","",แจ้งผล_1!AA32)</f>
        <v/>
      </c>
      <c r="J30" s="331" t="str">
        <f>IF('ชื่อ-คะแนน'!CZ31="","",'ชื่อ-คะแนน'!CZ31)</f>
        <v/>
      </c>
      <c r="K30" s="332"/>
      <c r="L30" s="333"/>
      <c r="M30" s="334"/>
      <c r="N30" s="333"/>
    </row>
    <row r="31" spans="1:14" s="5" customFormat="1" ht="18" customHeight="1" x14ac:dyDescent="0.5">
      <c r="A31" s="246" t="str">
        <f>'ชื่อ-คะแนน'!A32</f>
        <v/>
      </c>
      <c r="B31" s="335">
        <f>'ชื่อ-คะแนน'!B32</f>
        <v>0</v>
      </c>
      <c r="C31" s="336" t="str">
        <f>'ชื่อ-คะแนน'!DB32</f>
        <v/>
      </c>
      <c r="D31" s="337" t="str">
        <f>'ชื่อ-คะแนน'!D32</f>
        <v/>
      </c>
      <c r="E31" s="338" t="str">
        <f>แจ้งผล_1!K33</f>
        <v/>
      </c>
      <c r="F31" s="339" t="str">
        <f>IF('ชื่อ-คะแนน'!C32="","",IF('ชื่อ-คะแนน'!CM32="","-",('ชื่อ-คะแนน'!AX32+'ชื่อ-คะแนน'!CO32)/2))</f>
        <v/>
      </c>
      <c r="G31" s="340" t="str">
        <f>แจ้งผล_1!P33</f>
        <v/>
      </c>
      <c r="H31" s="341" t="str">
        <f>เวลา2!EJ33</f>
        <v/>
      </c>
      <c r="I31" s="251" t="str">
        <f>IF('ชื่อ-คะแนน'!C32="","",แจ้งผล_1!AA33)</f>
        <v/>
      </c>
      <c r="J31" s="342" t="str">
        <f>IF('ชื่อ-คะแนน'!CZ32="","",'ชื่อ-คะแนน'!CZ32)</f>
        <v/>
      </c>
      <c r="K31" s="343"/>
      <c r="L31" s="344"/>
      <c r="M31" s="345"/>
      <c r="N31" s="344"/>
    </row>
    <row r="32" spans="1:14" s="5" customFormat="1" ht="18" customHeight="1" x14ac:dyDescent="0.5">
      <c r="A32" s="246" t="str">
        <f>'ชื่อ-คะแนน'!A33</f>
        <v/>
      </c>
      <c r="B32" s="335">
        <f>'ชื่อ-คะแนน'!B33</f>
        <v>0</v>
      </c>
      <c r="C32" s="336" t="str">
        <f>'ชื่อ-คะแนน'!DB33</f>
        <v/>
      </c>
      <c r="D32" s="337" t="str">
        <f>'ชื่อ-คะแนน'!D33</f>
        <v/>
      </c>
      <c r="E32" s="338" t="str">
        <f>แจ้งผล_1!K34</f>
        <v/>
      </c>
      <c r="F32" s="339" t="str">
        <f>IF('ชื่อ-คะแนน'!C33="","",IF('ชื่อ-คะแนน'!CM33="","-",('ชื่อ-คะแนน'!AX33+'ชื่อ-คะแนน'!CO33)/2))</f>
        <v/>
      </c>
      <c r="G32" s="340" t="str">
        <f>แจ้งผล_1!P34</f>
        <v/>
      </c>
      <c r="H32" s="341" t="str">
        <f>เวลา2!EJ34</f>
        <v/>
      </c>
      <c r="I32" s="251" t="str">
        <f>IF('ชื่อ-คะแนน'!C33="","",แจ้งผล_1!AA34)</f>
        <v/>
      </c>
      <c r="J32" s="342" t="str">
        <f>IF('ชื่อ-คะแนน'!CZ33="","",'ชื่อ-คะแนน'!CZ33)</f>
        <v/>
      </c>
      <c r="K32" s="343"/>
      <c r="L32" s="344"/>
      <c r="M32" s="345"/>
      <c r="N32" s="344"/>
    </row>
    <row r="33" spans="1:14" s="5" customFormat="1" ht="18" customHeight="1" x14ac:dyDescent="0.5">
      <c r="A33" s="246" t="str">
        <f>'ชื่อ-คะแนน'!A34</f>
        <v/>
      </c>
      <c r="B33" s="335">
        <f>'ชื่อ-คะแนน'!B34</f>
        <v>0</v>
      </c>
      <c r="C33" s="336" t="str">
        <f>'ชื่อ-คะแนน'!DB34</f>
        <v/>
      </c>
      <c r="D33" s="337" t="str">
        <f>'ชื่อ-คะแนน'!D34</f>
        <v/>
      </c>
      <c r="E33" s="338" t="str">
        <f>แจ้งผล_1!K35</f>
        <v/>
      </c>
      <c r="F33" s="339" t="str">
        <f>IF('ชื่อ-คะแนน'!C34="","",IF('ชื่อ-คะแนน'!CM34="","-",('ชื่อ-คะแนน'!AX34+'ชื่อ-คะแนน'!CO34)/2))</f>
        <v/>
      </c>
      <c r="G33" s="340" t="str">
        <f>แจ้งผล_1!P35</f>
        <v/>
      </c>
      <c r="H33" s="341" t="str">
        <f>เวลา2!EJ35</f>
        <v/>
      </c>
      <c r="I33" s="251" t="str">
        <f>IF('ชื่อ-คะแนน'!C34="","",แจ้งผล_1!AA35)</f>
        <v/>
      </c>
      <c r="J33" s="342" t="str">
        <f>IF('ชื่อ-คะแนน'!CZ34="","",'ชื่อ-คะแนน'!CZ34)</f>
        <v/>
      </c>
      <c r="K33" s="343"/>
      <c r="L33" s="344"/>
      <c r="M33" s="345"/>
      <c r="N33" s="344"/>
    </row>
    <row r="34" spans="1:14" s="5" customFormat="1" ht="18" customHeight="1" thickBot="1" x14ac:dyDescent="0.55000000000000004">
      <c r="A34" s="246" t="str">
        <f>'ชื่อ-คะแนน'!A35</f>
        <v/>
      </c>
      <c r="B34" s="335">
        <f>'ชื่อ-คะแนน'!B35</f>
        <v>0</v>
      </c>
      <c r="C34" s="336" t="str">
        <f>'ชื่อ-คะแนน'!DB35</f>
        <v/>
      </c>
      <c r="D34" s="346" t="str">
        <f>'ชื่อ-คะแนน'!D35</f>
        <v/>
      </c>
      <c r="E34" s="338" t="str">
        <f>แจ้งผล_1!K36</f>
        <v/>
      </c>
      <c r="F34" s="339" t="str">
        <f>IF('ชื่อ-คะแนน'!C35="","",IF('ชื่อ-คะแนน'!CM35="","-",('ชื่อ-คะแนน'!AX35+'ชื่อ-คะแนน'!CO35)/2))</f>
        <v/>
      </c>
      <c r="G34" s="340" t="str">
        <f>แจ้งผล_1!P36</f>
        <v/>
      </c>
      <c r="H34" s="341" t="str">
        <f>เวลา2!EJ36</f>
        <v/>
      </c>
      <c r="I34" s="253" t="str">
        <f>IF('ชื่อ-คะแนน'!C35="","",แจ้งผล_1!AA36)</f>
        <v/>
      </c>
      <c r="J34" s="342" t="str">
        <f>IF('ชื่อ-คะแนน'!CZ35="","",'ชื่อ-คะแนน'!CZ35)</f>
        <v/>
      </c>
      <c r="K34" s="343"/>
      <c r="L34" s="344"/>
      <c r="M34" s="345"/>
      <c r="N34" s="344"/>
    </row>
    <row r="35" spans="1:14" s="5" customFormat="1" ht="18" customHeight="1" x14ac:dyDescent="0.5">
      <c r="A35" s="239" t="str">
        <f>'ชื่อ-คะแนน'!A36</f>
        <v/>
      </c>
      <c r="B35" s="324">
        <f>'ชื่อ-คะแนน'!B36</f>
        <v>0</v>
      </c>
      <c r="C35" s="325" t="str">
        <f>'ชื่อ-คะแนน'!DB36</f>
        <v/>
      </c>
      <c r="D35" s="326" t="str">
        <f>'ชื่อ-คะแนน'!D36</f>
        <v/>
      </c>
      <c r="E35" s="327" t="str">
        <f>แจ้งผล_1!K37</f>
        <v/>
      </c>
      <c r="F35" s="328" t="str">
        <f>IF('ชื่อ-คะแนน'!C36="","",IF('ชื่อ-คะแนน'!CM36="","-",('ชื่อ-คะแนน'!AX36+'ชื่อ-คะแนน'!CO36)/2))</f>
        <v/>
      </c>
      <c r="G35" s="329" t="str">
        <f>แจ้งผล_1!P37</f>
        <v/>
      </c>
      <c r="H35" s="330" t="str">
        <f>เวลา2!EJ37</f>
        <v/>
      </c>
      <c r="I35" s="244" t="str">
        <f>IF('ชื่อ-คะแนน'!C36="","",แจ้งผล_1!AA37)</f>
        <v/>
      </c>
      <c r="J35" s="331" t="str">
        <f>IF('ชื่อ-คะแนน'!CZ36="","",'ชื่อ-คะแนน'!CZ36)</f>
        <v/>
      </c>
      <c r="K35" s="332"/>
      <c r="L35" s="333"/>
      <c r="M35" s="334"/>
      <c r="N35" s="333"/>
    </row>
    <row r="36" spans="1:14" s="5" customFormat="1" ht="18" customHeight="1" x14ac:dyDescent="0.5">
      <c r="A36" s="246" t="str">
        <f>'ชื่อ-คะแนน'!A37</f>
        <v/>
      </c>
      <c r="B36" s="335">
        <f>'ชื่อ-คะแนน'!B37</f>
        <v>0</v>
      </c>
      <c r="C36" s="336" t="str">
        <f>'ชื่อ-คะแนน'!DB37</f>
        <v/>
      </c>
      <c r="D36" s="337" t="str">
        <f>'ชื่อ-คะแนน'!D37</f>
        <v/>
      </c>
      <c r="E36" s="338" t="str">
        <f>แจ้งผล_1!K38</f>
        <v/>
      </c>
      <c r="F36" s="339" t="str">
        <f>IF('ชื่อ-คะแนน'!C37="","",IF('ชื่อ-คะแนน'!CM37="","-",('ชื่อ-คะแนน'!AX37+'ชื่อ-คะแนน'!CO37)/2))</f>
        <v/>
      </c>
      <c r="G36" s="340" t="str">
        <f>แจ้งผล_1!P38</f>
        <v/>
      </c>
      <c r="H36" s="341" t="str">
        <f>เวลา2!EJ38</f>
        <v/>
      </c>
      <c r="I36" s="251" t="str">
        <f>IF('ชื่อ-คะแนน'!C37="","",แจ้งผล_1!AA38)</f>
        <v/>
      </c>
      <c r="J36" s="342" t="str">
        <f>IF('ชื่อ-คะแนน'!CZ37="","",'ชื่อ-คะแนน'!CZ37)</f>
        <v/>
      </c>
      <c r="K36" s="343"/>
      <c r="L36" s="344"/>
      <c r="M36" s="345"/>
      <c r="N36" s="344"/>
    </row>
    <row r="37" spans="1:14" s="5" customFormat="1" ht="18" customHeight="1" x14ac:dyDescent="0.5">
      <c r="A37" s="246" t="str">
        <f>'ชื่อ-คะแนน'!A38</f>
        <v/>
      </c>
      <c r="B37" s="335">
        <f>'ชื่อ-คะแนน'!B38</f>
        <v>0</v>
      </c>
      <c r="C37" s="336" t="str">
        <f>'ชื่อ-คะแนน'!DB38</f>
        <v/>
      </c>
      <c r="D37" s="337" t="str">
        <f>'ชื่อ-คะแนน'!D38</f>
        <v/>
      </c>
      <c r="E37" s="338" t="str">
        <f>แจ้งผล_1!K39</f>
        <v/>
      </c>
      <c r="F37" s="339" t="str">
        <f>IF('ชื่อ-คะแนน'!C38="","",IF('ชื่อ-คะแนน'!CM38="","-",('ชื่อ-คะแนน'!AX38+'ชื่อ-คะแนน'!CO38)/2))</f>
        <v/>
      </c>
      <c r="G37" s="340" t="str">
        <f>แจ้งผล_1!P39</f>
        <v/>
      </c>
      <c r="H37" s="341" t="str">
        <f>เวลา2!EJ39</f>
        <v/>
      </c>
      <c r="I37" s="251" t="str">
        <f>IF('ชื่อ-คะแนน'!C38="","",แจ้งผล_1!AA39)</f>
        <v/>
      </c>
      <c r="J37" s="342" t="str">
        <f>IF('ชื่อ-คะแนน'!CZ38="","",'ชื่อ-คะแนน'!CZ38)</f>
        <v/>
      </c>
      <c r="K37" s="343"/>
      <c r="L37" s="344"/>
      <c r="M37" s="345"/>
      <c r="N37" s="344"/>
    </row>
    <row r="38" spans="1:14" s="5" customFormat="1" ht="18" customHeight="1" x14ac:dyDescent="0.5">
      <c r="A38" s="246" t="str">
        <f>'ชื่อ-คะแนน'!A39</f>
        <v/>
      </c>
      <c r="B38" s="335">
        <f>'ชื่อ-คะแนน'!B39</f>
        <v>0</v>
      </c>
      <c r="C38" s="336" t="str">
        <f>'ชื่อ-คะแนน'!DB39</f>
        <v/>
      </c>
      <c r="D38" s="337" t="str">
        <f>'ชื่อ-คะแนน'!D39</f>
        <v/>
      </c>
      <c r="E38" s="338" t="str">
        <f>แจ้งผล_1!K40</f>
        <v/>
      </c>
      <c r="F38" s="339" t="str">
        <f>IF('ชื่อ-คะแนน'!C39="","",IF('ชื่อ-คะแนน'!CM39="","-",('ชื่อ-คะแนน'!AX39+'ชื่อ-คะแนน'!CO39)/2))</f>
        <v/>
      </c>
      <c r="G38" s="340" t="str">
        <f>แจ้งผล_1!P40</f>
        <v/>
      </c>
      <c r="H38" s="341" t="str">
        <f>เวลา2!EJ40</f>
        <v/>
      </c>
      <c r="I38" s="251" t="str">
        <f>IF('ชื่อ-คะแนน'!C39="","",แจ้งผล_1!AA40)</f>
        <v/>
      </c>
      <c r="J38" s="342" t="str">
        <f>IF('ชื่อ-คะแนน'!CZ39="","",'ชื่อ-คะแนน'!CZ39)</f>
        <v/>
      </c>
      <c r="K38" s="343"/>
      <c r="L38" s="344"/>
      <c r="M38" s="345"/>
      <c r="N38" s="344"/>
    </row>
    <row r="39" spans="1:14" s="5" customFormat="1" ht="18" customHeight="1" thickBot="1" x14ac:dyDescent="0.55000000000000004">
      <c r="A39" s="246" t="str">
        <f>'ชื่อ-คะแนน'!A40</f>
        <v/>
      </c>
      <c r="B39" s="335">
        <f>'ชื่อ-คะแนน'!B40</f>
        <v>0</v>
      </c>
      <c r="C39" s="336" t="str">
        <f>'ชื่อ-คะแนน'!DB40</f>
        <v/>
      </c>
      <c r="D39" s="346" t="str">
        <f>'ชื่อ-คะแนน'!D40</f>
        <v/>
      </c>
      <c r="E39" s="338" t="str">
        <f>แจ้งผล_1!K41</f>
        <v/>
      </c>
      <c r="F39" s="339" t="str">
        <f>IF('ชื่อ-คะแนน'!C40="","",IF('ชื่อ-คะแนน'!CM40="","-",('ชื่อ-คะแนน'!AX40+'ชื่อ-คะแนน'!CO40)/2))</f>
        <v/>
      </c>
      <c r="G39" s="340" t="str">
        <f>แจ้งผล_1!P41</f>
        <v/>
      </c>
      <c r="H39" s="341" t="str">
        <f>เวลา2!EJ41</f>
        <v/>
      </c>
      <c r="I39" s="253" t="str">
        <f>IF('ชื่อ-คะแนน'!C40="","",แจ้งผล_1!AA41)</f>
        <v/>
      </c>
      <c r="J39" s="342" t="str">
        <f>IF('ชื่อ-คะแนน'!CZ40="","",'ชื่อ-คะแนน'!CZ40)</f>
        <v/>
      </c>
      <c r="K39" s="343"/>
      <c r="L39" s="344"/>
      <c r="M39" s="345"/>
      <c r="N39" s="344"/>
    </row>
    <row r="40" spans="1:14" s="5" customFormat="1" ht="18" customHeight="1" x14ac:dyDescent="0.5">
      <c r="A40" s="239" t="str">
        <f>'ชื่อ-คะแนน'!A41</f>
        <v/>
      </c>
      <c r="B40" s="324">
        <f>'ชื่อ-คะแนน'!B41</f>
        <v>0</v>
      </c>
      <c r="C40" s="325" t="str">
        <f>'ชื่อ-คะแนน'!DB41</f>
        <v/>
      </c>
      <c r="D40" s="326" t="str">
        <f>'ชื่อ-คะแนน'!D41</f>
        <v/>
      </c>
      <c r="E40" s="327" t="str">
        <f>แจ้งผล_1!K42</f>
        <v/>
      </c>
      <c r="F40" s="328" t="str">
        <f>IF('ชื่อ-คะแนน'!C41="","",IF('ชื่อ-คะแนน'!CM41="","-",('ชื่อ-คะแนน'!AX41+'ชื่อ-คะแนน'!CO41)/2))</f>
        <v/>
      </c>
      <c r="G40" s="329" t="str">
        <f>แจ้งผล_1!P42</f>
        <v/>
      </c>
      <c r="H40" s="330" t="str">
        <f>เวลา2!EJ42</f>
        <v/>
      </c>
      <c r="I40" s="244" t="str">
        <f>IF('ชื่อ-คะแนน'!C41="","",แจ้งผล_1!AA42)</f>
        <v/>
      </c>
      <c r="J40" s="331" t="str">
        <f>IF('ชื่อ-คะแนน'!CZ41="","",'ชื่อ-คะแนน'!CZ41)</f>
        <v/>
      </c>
      <c r="K40" s="332"/>
      <c r="L40" s="333"/>
      <c r="M40" s="334"/>
      <c r="N40" s="333"/>
    </row>
    <row r="41" spans="1:14" s="5" customFormat="1" ht="18" customHeight="1" x14ac:dyDescent="0.5">
      <c r="A41" s="246" t="str">
        <f>'ชื่อ-คะแนน'!A42</f>
        <v/>
      </c>
      <c r="B41" s="335">
        <f>'ชื่อ-คะแนน'!B42</f>
        <v>0</v>
      </c>
      <c r="C41" s="336" t="str">
        <f>'ชื่อ-คะแนน'!DB42</f>
        <v/>
      </c>
      <c r="D41" s="337" t="str">
        <f>'ชื่อ-คะแนน'!D42</f>
        <v/>
      </c>
      <c r="E41" s="338" t="str">
        <f>แจ้งผล_1!K43</f>
        <v/>
      </c>
      <c r="F41" s="339" t="str">
        <f>IF('ชื่อ-คะแนน'!C42="","",IF('ชื่อ-คะแนน'!CM42="","-",('ชื่อ-คะแนน'!AX42+'ชื่อ-คะแนน'!CO42)/2))</f>
        <v/>
      </c>
      <c r="G41" s="340" t="str">
        <f>แจ้งผล_1!P43</f>
        <v/>
      </c>
      <c r="H41" s="341" t="str">
        <f>เวลา2!EJ43</f>
        <v/>
      </c>
      <c r="I41" s="251" t="str">
        <f>IF('ชื่อ-คะแนน'!C42="","",แจ้งผล_1!AA43)</f>
        <v/>
      </c>
      <c r="J41" s="342" t="str">
        <f>IF('ชื่อ-คะแนน'!CZ42="","",'ชื่อ-คะแนน'!CZ42)</f>
        <v/>
      </c>
      <c r="K41" s="343"/>
      <c r="L41" s="344"/>
      <c r="M41" s="345"/>
      <c r="N41" s="344"/>
    </row>
    <row r="42" spans="1:14" s="5" customFormat="1" ht="18" customHeight="1" x14ac:dyDescent="0.5">
      <c r="A42" s="246" t="str">
        <f>'ชื่อ-คะแนน'!A43</f>
        <v/>
      </c>
      <c r="B42" s="335">
        <f>'ชื่อ-คะแนน'!B43</f>
        <v>0</v>
      </c>
      <c r="C42" s="336" t="str">
        <f>'ชื่อ-คะแนน'!DB43</f>
        <v/>
      </c>
      <c r="D42" s="337" t="str">
        <f>'ชื่อ-คะแนน'!D43</f>
        <v/>
      </c>
      <c r="E42" s="338" t="str">
        <f>แจ้งผล_1!K44</f>
        <v/>
      </c>
      <c r="F42" s="339" t="str">
        <f>IF('ชื่อ-คะแนน'!C43="","",IF('ชื่อ-คะแนน'!CM43="","-",('ชื่อ-คะแนน'!AX43+'ชื่อ-คะแนน'!CO43)/2))</f>
        <v/>
      </c>
      <c r="G42" s="340" t="str">
        <f>แจ้งผล_1!P44</f>
        <v/>
      </c>
      <c r="H42" s="341" t="str">
        <f>เวลา2!EJ44</f>
        <v/>
      </c>
      <c r="I42" s="251" t="str">
        <f>IF('ชื่อ-คะแนน'!C43="","",แจ้งผล_1!AA44)</f>
        <v/>
      </c>
      <c r="J42" s="342" t="str">
        <f>IF('ชื่อ-คะแนน'!CZ43="","",'ชื่อ-คะแนน'!CZ43)</f>
        <v/>
      </c>
      <c r="K42" s="343"/>
      <c r="L42" s="344"/>
      <c r="M42" s="345"/>
      <c r="N42" s="344"/>
    </row>
    <row r="43" spans="1:14" s="5" customFormat="1" ht="18" customHeight="1" x14ac:dyDescent="0.5">
      <c r="A43" s="246" t="str">
        <f>'ชื่อ-คะแนน'!A44</f>
        <v/>
      </c>
      <c r="B43" s="335">
        <f>'ชื่อ-คะแนน'!B44</f>
        <v>0</v>
      </c>
      <c r="C43" s="336" t="str">
        <f>'ชื่อ-คะแนน'!DB44</f>
        <v/>
      </c>
      <c r="D43" s="337" t="str">
        <f>'ชื่อ-คะแนน'!D44</f>
        <v/>
      </c>
      <c r="E43" s="338" t="str">
        <f>แจ้งผล_1!K45</f>
        <v/>
      </c>
      <c r="F43" s="339" t="str">
        <f>IF('ชื่อ-คะแนน'!C44="","",IF('ชื่อ-คะแนน'!CM44="","-",('ชื่อ-คะแนน'!AX44+'ชื่อ-คะแนน'!CO44)/2))</f>
        <v/>
      </c>
      <c r="G43" s="340" t="str">
        <f>แจ้งผล_1!P45</f>
        <v/>
      </c>
      <c r="H43" s="341" t="str">
        <f>เวลา2!EJ45</f>
        <v/>
      </c>
      <c r="I43" s="251" t="str">
        <f>IF('ชื่อ-คะแนน'!C44="","",แจ้งผล_1!AA45)</f>
        <v/>
      </c>
      <c r="J43" s="342" t="str">
        <f>IF('ชื่อ-คะแนน'!CZ44="","",'ชื่อ-คะแนน'!CZ44)</f>
        <v/>
      </c>
      <c r="K43" s="343"/>
      <c r="L43" s="344"/>
      <c r="M43" s="345"/>
      <c r="N43" s="344"/>
    </row>
    <row r="44" spans="1:14" s="5" customFormat="1" ht="18" customHeight="1" thickBot="1" x14ac:dyDescent="0.55000000000000004">
      <c r="A44" s="246" t="str">
        <f>'ชื่อ-คะแนน'!A45</f>
        <v/>
      </c>
      <c r="B44" s="335">
        <f>'ชื่อ-คะแนน'!B45</f>
        <v>0</v>
      </c>
      <c r="C44" s="336" t="str">
        <f>'ชื่อ-คะแนน'!DB45</f>
        <v/>
      </c>
      <c r="D44" s="346" t="str">
        <f>'ชื่อ-คะแนน'!D45</f>
        <v/>
      </c>
      <c r="E44" s="338" t="str">
        <f>แจ้งผล_1!K46</f>
        <v/>
      </c>
      <c r="F44" s="339" t="str">
        <f>IF('ชื่อ-คะแนน'!C45="","",IF('ชื่อ-คะแนน'!CM45="","-",('ชื่อ-คะแนน'!AX45+'ชื่อ-คะแนน'!CO45)/2))</f>
        <v/>
      </c>
      <c r="G44" s="340" t="str">
        <f>แจ้งผล_1!P46</f>
        <v/>
      </c>
      <c r="H44" s="341" t="str">
        <f>เวลา2!EJ46</f>
        <v/>
      </c>
      <c r="I44" s="253" t="str">
        <f>IF('ชื่อ-คะแนน'!C45="","",แจ้งผล_1!AA46)</f>
        <v/>
      </c>
      <c r="J44" s="342" t="str">
        <f>IF('ชื่อ-คะแนน'!CZ45="","",'ชื่อ-คะแนน'!CZ45)</f>
        <v/>
      </c>
      <c r="K44" s="343"/>
      <c r="L44" s="344"/>
      <c r="M44" s="345"/>
      <c r="N44" s="344"/>
    </row>
    <row r="45" spans="1:14" s="5" customFormat="1" ht="18" customHeight="1" x14ac:dyDescent="0.5">
      <c r="A45" s="239" t="str">
        <f>'ชื่อ-คะแนน'!A46</f>
        <v/>
      </c>
      <c r="B45" s="324">
        <f>'ชื่อ-คะแนน'!B46</f>
        <v>0</v>
      </c>
      <c r="C45" s="325" t="str">
        <f>'ชื่อ-คะแนน'!DB46</f>
        <v/>
      </c>
      <c r="D45" s="326" t="str">
        <f>'ชื่อ-คะแนน'!D46</f>
        <v/>
      </c>
      <c r="E45" s="327" t="str">
        <f>แจ้งผล_1!K47</f>
        <v/>
      </c>
      <c r="F45" s="328" t="str">
        <f>IF('ชื่อ-คะแนน'!C46="","",IF('ชื่อ-คะแนน'!CM46="","-",('ชื่อ-คะแนน'!AX46+'ชื่อ-คะแนน'!CO46)/2))</f>
        <v/>
      </c>
      <c r="G45" s="329" t="str">
        <f>แจ้งผล_1!P47</f>
        <v/>
      </c>
      <c r="H45" s="330" t="str">
        <f>เวลา2!EJ47</f>
        <v/>
      </c>
      <c r="I45" s="244" t="str">
        <f>IF('ชื่อ-คะแนน'!C46="","",แจ้งผล_1!AA47)</f>
        <v/>
      </c>
      <c r="J45" s="331" t="str">
        <f>IF('ชื่อ-คะแนน'!CZ46="","",'ชื่อ-คะแนน'!CZ46)</f>
        <v/>
      </c>
      <c r="K45" s="332"/>
      <c r="L45" s="333"/>
      <c r="M45" s="334"/>
      <c r="N45" s="333"/>
    </row>
    <row r="46" spans="1:14" s="5" customFormat="1" ht="18" customHeight="1" x14ac:dyDescent="0.5">
      <c r="A46" s="246" t="str">
        <f>'ชื่อ-คะแนน'!A47</f>
        <v/>
      </c>
      <c r="B46" s="335">
        <f>'ชื่อ-คะแนน'!B47</f>
        <v>0</v>
      </c>
      <c r="C46" s="336" t="str">
        <f>'ชื่อ-คะแนน'!DB47</f>
        <v/>
      </c>
      <c r="D46" s="337" t="str">
        <f>'ชื่อ-คะแนน'!D47</f>
        <v/>
      </c>
      <c r="E46" s="338" t="str">
        <f>แจ้งผล_1!K48</f>
        <v/>
      </c>
      <c r="F46" s="339" t="str">
        <f>IF('ชื่อ-คะแนน'!C47="","",IF('ชื่อ-คะแนน'!CM47="","-",('ชื่อ-คะแนน'!AX47+'ชื่อ-คะแนน'!CO47)/2))</f>
        <v/>
      </c>
      <c r="G46" s="340" t="str">
        <f>แจ้งผล_1!P48</f>
        <v/>
      </c>
      <c r="H46" s="341" t="str">
        <f>เวลา2!EJ48</f>
        <v/>
      </c>
      <c r="I46" s="251" t="str">
        <f>IF('ชื่อ-คะแนน'!C47="","",แจ้งผล_1!AA48)</f>
        <v/>
      </c>
      <c r="J46" s="342" t="str">
        <f>IF('ชื่อ-คะแนน'!CZ47="","",'ชื่อ-คะแนน'!CZ47)</f>
        <v/>
      </c>
      <c r="K46" s="343"/>
      <c r="L46" s="344"/>
      <c r="M46" s="345"/>
      <c r="N46" s="344"/>
    </row>
    <row r="47" spans="1:14" s="5" customFormat="1" ht="18" customHeight="1" x14ac:dyDescent="0.5">
      <c r="A47" s="246" t="str">
        <f>'ชื่อ-คะแนน'!A48</f>
        <v/>
      </c>
      <c r="B47" s="335">
        <f>'ชื่อ-คะแนน'!B48</f>
        <v>0</v>
      </c>
      <c r="C47" s="336" t="str">
        <f>'ชื่อ-คะแนน'!DB48</f>
        <v/>
      </c>
      <c r="D47" s="337" t="str">
        <f>'ชื่อ-คะแนน'!D48</f>
        <v/>
      </c>
      <c r="E47" s="338" t="str">
        <f>แจ้งผล_1!K49</f>
        <v/>
      </c>
      <c r="F47" s="339" t="str">
        <f>IF('ชื่อ-คะแนน'!C48="","",IF('ชื่อ-คะแนน'!CM48="","-",('ชื่อ-คะแนน'!AX48+'ชื่อ-คะแนน'!CO48)/2))</f>
        <v/>
      </c>
      <c r="G47" s="340" t="str">
        <f>แจ้งผล_1!P49</f>
        <v/>
      </c>
      <c r="H47" s="341" t="str">
        <f>เวลา2!EJ49</f>
        <v/>
      </c>
      <c r="I47" s="251" t="str">
        <f>IF('ชื่อ-คะแนน'!C48="","",แจ้งผล_1!AA49)</f>
        <v/>
      </c>
      <c r="J47" s="342" t="str">
        <f>IF('ชื่อ-คะแนน'!CZ48="","",'ชื่อ-คะแนน'!CZ48)</f>
        <v/>
      </c>
      <c r="K47" s="343"/>
      <c r="L47" s="344"/>
      <c r="M47" s="345"/>
      <c r="N47" s="344"/>
    </row>
    <row r="48" spans="1:14" s="5" customFormat="1" ht="18" customHeight="1" x14ac:dyDescent="0.5">
      <c r="A48" s="246" t="str">
        <f>'ชื่อ-คะแนน'!A49</f>
        <v/>
      </c>
      <c r="B48" s="335">
        <f>'ชื่อ-คะแนน'!B49</f>
        <v>0</v>
      </c>
      <c r="C48" s="336" t="str">
        <f>'ชื่อ-คะแนน'!DB49</f>
        <v/>
      </c>
      <c r="D48" s="337" t="str">
        <f>'ชื่อ-คะแนน'!D49</f>
        <v/>
      </c>
      <c r="E48" s="338" t="str">
        <f>แจ้งผล_1!K50</f>
        <v/>
      </c>
      <c r="F48" s="339" t="str">
        <f>IF('ชื่อ-คะแนน'!C49="","",IF('ชื่อ-คะแนน'!CM49="","-",('ชื่อ-คะแนน'!AX49+'ชื่อ-คะแนน'!CO49)/2))</f>
        <v/>
      </c>
      <c r="G48" s="340" t="str">
        <f>แจ้งผล_1!P50</f>
        <v/>
      </c>
      <c r="H48" s="341" t="str">
        <f>เวลา2!EJ50</f>
        <v/>
      </c>
      <c r="I48" s="251" t="str">
        <f>IF('ชื่อ-คะแนน'!C49="","",แจ้งผล_1!AA50)</f>
        <v/>
      </c>
      <c r="J48" s="342" t="str">
        <f>IF('ชื่อ-คะแนน'!CZ49="","",'ชื่อ-คะแนน'!CZ49)</f>
        <v/>
      </c>
      <c r="K48" s="343"/>
      <c r="L48" s="344"/>
      <c r="M48" s="345"/>
      <c r="N48" s="344"/>
    </row>
    <row r="49" spans="1:14" s="5" customFormat="1" ht="18" customHeight="1" thickBot="1" x14ac:dyDescent="0.55000000000000004">
      <c r="A49" s="246" t="str">
        <f>'ชื่อ-คะแนน'!A50</f>
        <v/>
      </c>
      <c r="B49" s="335">
        <f>'ชื่อ-คะแนน'!B50</f>
        <v>0</v>
      </c>
      <c r="C49" s="336" t="str">
        <f>'ชื่อ-คะแนน'!DB50</f>
        <v/>
      </c>
      <c r="D49" s="346" t="str">
        <f>'ชื่อ-คะแนน'!D50</f>
        <v/>
      </c>
      <c r="E49" s="338" t="str">
        <f>แจ้งผล_1!K51</f>
        <v/>
      </c>
      <c r="F49" s="339" t="str">
        <f>IF('ชื่อ-คะแนน'!C50="","",IF('ชื่อ-คะแนน'!CM50="","-",('ชื่อ-คะแนน'!AX50+'ชื่อ-คะแนน'!CO50)/2))</f>
        <v/>
      </c>
      <c r="G49" s="340" t="str">
        <f>แจ้งผล_1!P51</f>
        <v/>
      </c>
      <c r="H49" s="341" t="str">
        <f>เวลา2!EJ51</f>
        <v/>
      </c>
      <c r="I49" s="253" t="str">
        <f>IF('ชื่อ-คะแนน'!C50="","",แจ้งผล_1!AA51)</f>
        <v/>
      </c>
      <c r="J49" s="342" t="str">
        <f>IF('ชื่อ-คะแนน'!CZ50="","",'ชื่อ-คะแนน'!CZ50)</f>
        <v/>
      </c>
      <c r="K49" s="343"/>
      <c r="L49" s="344"/>
      <c r="M49" s="345"/>
      <c r="N49" s="344"/>
    </row>
    <row r="50" spans="1:14" s="5" customFormat="1" ht="18" customHeight="1" x14ac:dyDescent="0.5">
      <c r="A50" s="239" t="str">
        <f>'ชื่อ-คะแนน'!A51</f>
        <v/>
      </c>
      <c r="B50" s="324">
        <f>'ชื่อ-คะแนน'!B51</f>
        <v>0</v>
      </c>
      <c r="C50" s="325" t="str">
        <f>'ชื่อ-คะแนน'!DB51</f>
        <v/>
      </c>
      <c r="D50" s="326" t="str">
        <f>'ชื่อ-คะแนน'!D51</f>
        <v/>
      </c>
      <c r="E50" s="327" t="str">
        <f>แจ้งผล_1!K52</f>
        <v/>
      </c>
      <c r="F50" s="328" t="str">
        <f>IF('ชื่อ-คะแนน'!C51="","",IF('ชื่อ-คะแนน'!CM51="","-",('ชื่อ-คะแนน'!AX51+'ชื่อ-คะแนน'!CO51)/2))</f>
        <v/>
      </c>
      <c r="G50" s="329" t="str">
        <f>แจ้งผล_1!P52</f>
        <v/>
      </c>
      <c r="H50" s="330" t="str">
        <f>เวลา2!EJ52</f>
        <v/>
      </c>
      <c r="I50" s="244" t="str">
        <f>IF('ชื่อ-คะแนน'!C51="","",แจ้งผล_1!AA52)</f>
        <v/>
      </c>
      <c r="J50" s="331" t="str">
        <f>IF('ชื่อ-คะแนน'!CZ51="","",'ชื่อ-คะแนน'!CZ51)</f>
        <v/>
      </c>
      <c r="K50" s="332"/>
      <c r="L50" s="333"/>
      <c r="M50" s="334"/>
      <c r="N50" s="333"/>
    </row>
    <row r="51" spans="1:14" s="5" customFormat="1" ht="18" customHeight="1" x14ac:dyDescent="0.5">
      <c r="A51" s="246" t="str">
        <f>'ชื่อ-คะแนน'!A52</f>
        <v/>
      </c>
      <c r="B51" s="335">
        <f>'ชื่อ-คะแนน'!B52</f>
        <v>0</v>
      </c>
      <c r="C51" s="336" t="str">
        <f>'ชื่อ-คะแนน'!DB52</f>
        <v/>
      </c>
      <c r="D51" s="337" t="str">
        <f>'ชื่อ-คะแนน'!D52</f>
        <v/>
      </c>
      <c r="E51" s="338" t="str">
        <f>แจ้งผล_1!K53</f>
        <v/>
      </c>
      <c r="F51" s="339" t="str">
        <f>IF('ชื่อ-คะแนน'!C52="","",IF('ชื่อ-คะแนน'!CM52="","-",('ชื่อ-คะแนน'!AX52+'ชื่อ-คะแนน'!CO52)/2))</f>
        <v/>
      </c>
      <c r="G51" s="340" t="str">
        <f>แจ้งผล_1!P53</f>
        <v/>
      </c>
      <c r="H51" s="341" t="str">
        <f>เวลา2!EJ53</f>
        <v/>
      </c>
      <c r="I51" s="251" t="str">
        <f>IF('ชื่อ-คะแนน'!C52="","",แจ้งผล_1!AA53)</f>
        <v/>
      </c>
      <c r="J51" s="342" t="str">
        <f>IF('ชื่อ-คะแนน'!CZ52="","",'ชื่อ-คะแนน'!CZ52)</f>
        <v/>
      </c>
      <c r="K51" s="343"/>
      <c r="L51" s="344"/>
      <c r="M51" s="345"/>
      <c r="N51" s="344"/>
    </row>
    <row r="52" spans="1:14" s="5" customFormat="1" ht="18" customHeight="1" x14ac:dyDescent="0.5">
      <c r="A52" s="246" t="str">
        <f>'ชื่อ-คะแนน'!A53</f>
        <v/>
      </c>
      <c r="B52" s="335">
        <f>'ชื่อ-คะแนน'!B53</f>
        <v>0</v>
      </c>
      <c r="C52" s="336" t="str">
        <f>'ชื่อ-คะแนน'!DB53</f>
        <v/>
      </c>
      <c r="D52" s="337" t="str">
        <f>'ชื่อ-คะแนน'!D53</f>
        <v/>
      </c>
      <c r="E52" s="338" t="str">
        <f>แจ้งผล_1!K54</f>
        <v/>
      </c>
      <c r="F52" s="339" t="str">
        <f>IF('ชื่อ-คะแนน'!C53="","",IF('ชื่อ-คะแนน'!CM53="","-",('ชื่อ-คะแนน'!AX53+'ชื่อ-คะแนน'!CO53)/2))</f>
        <v/>
      </c>
      <c r="G52" s="340" t="str">
        <f>แจ้งผล_1!P54</f>
        <v/>
      </c>
      <c r="H52" s="341" t="str">
        <f>เวลา2!EJ54</f>
        <v/>
      </c>
      <c r="I52" s="251" t="str">
        <f>IF('ชื่อ-คะแนน'!C53="","",แจ้งผล_1!AA54)</f>
        <v/>
      </c>
      <c r="J52" s="342" t="str">
        <f>IF('ชื่อ-คะแนน'!CZ53="","",'ชื่อ-คะแนน'!CZ53)</f>
        <v/>
      </c>
      <c r="K52" s="343"/>
      <c r="L52" s="344"/>
      <c r="M52" s="345"/>
      <c r="N52" s="344"/>
    </row>
    <row r="53" spans="1:14" s="5" customFormat="1" ht="18" customHeight="1" x14ac:dyDescent="0.5">
      <c r="A53" s="246" t="str">
        <f>'ชื่อ-คะแนน'!A54</f>
        <v/>
      </c>
      <c r="B53" s="335">
        <f>'ชื่อ-คะแนน'!B54</f>
        <v>0</v>
      </c>
      <c r="C53" s="336" t="str">
        <f>'ชื่อ-คะแนน'!DB54</f>
        <v/>
      </c>
      <c r="D53" s="337" t="str">
        <f>'ชื่อ-คะแนน'!D54</f>
        <v/>
      </c>
      <c r="E53" s="338" t="str">
        <f>แจ้งผล_1!K55</f>
        <v/>
      </c>
      <c r="F53" s="339" t="str">
        <f>IF('ชื่อ-คะแนน'!C54="","",IF('ชื่อ-คะแนน'!CM54="","-",('ชื่อ-คะแนน'!AX54+'ชื่อ-คะแนน'!CO54)/2))</f>
        <v/>
      </c>
      <c r="G53" s="340" t="str">
        <f>แจ้งผล_1!P55</f>
        <v/>
      </c>
      <c r="H53" s="341" t="str">
        <f>เวลา2!EJ55</f>
        <v/>
      </c>
      <c r="I53" s="251" t="str">
        <f>IF('ชื่อ-คะแนน'!C54="","",แจ้งผล_1!AA55)</f>
        <v/>
      </c>
      <c r="J53" s="342" t="str">
        <f>IF('ชื่อ-คะแนน'!CZ54="","",'ชื่อ-คะแนน'!CZ54)</f>
        <v/>
      </c>
      <c r="K53" s="343"/>
      <c r="L53" s="344"/>
      <c r="M53" s="345"/>
      <c r="N53" s="344"/>
    </row>
    <row r="54" spans="1:14" s="5" customFormat="1" ht="18" customHeight="1" thickBot="1" x14ac:dyDescent="0.55000000000000004">
      <c r="A54" s="254" t="str">
        <f>'ชื่อ-คะแนน'!A55</f>
        <v/>
      </c>
      <c r="B54" s="347">
        <f>'ชื่อ-คะแนน'!B55</f>
        <v>0</v>
      </c>
      <c r="C54" s="348" t="str">
        <f>'ชื่อ-คะแนน'!DB55</f>
        <v/>
      </c>
      <c r="D54" s="346" t="str">
        <f>'ชื่อ-คะแนน'!D55</f>
        <v/>
      </c>
      <c r="E54" s="349" t="str">
        <f>แจ้งผล_1!K56</f>
        <v/>
      </c>
      <c r="F54" s="350" t="str">
        <f>IF('ชื่อ-คะแนน'!C55="","",IF('ชื่อ-คะแนน'!CM55="","-",('ชื่อ-คะแนน'!AX55+'ชื่อ-คะแนน'!CO55)/2))</f>
        <v/>
      </c>
      <c r="G54" s="351" t="str">
        <f>แจ้งผล_1!P56</f>
        <v/>
      </c>
      <c r="H54" s="352" t="str">
        <f>เวลา2!EJ56</f>
        <v/>
      </c>
      <c r="I54" s="259" t="str">
        <f>IF('ชื่อ-คะแนน'!C55="","",แจ้งผล_1!AA56)</f>
        <v/>
      </c>
      <c r="J54" s="342" t="str">
        <f>IF('ชื่อ-คะแนน'!CZ55="","",'ชื่อ-คะแนน'!CZ55)</f>
        <v/>
      </c>
      <c r="K54" s="353"/>
      <c r="L54" s="354"/>
      <c r="M54" s="355"/>
      <c r="N54" s="354"/>
    </row>
    <row r="55" spans="1:14" ht="21.75" x14ac:dyDescent="0.5">
      <c r="A55" s="356"/>
      <c r="B55" s="357"/>
      <c r="C55" s="357"/>
      <c r="D55" s="357"/>
      <c r="E55" s="356"/>
      <c r="F55" s="356"/>
      <c r="G55" s="356"/>
      <c r="H55" s="356"/>
      <c r="I55" s="356"/>
      <c r="J55" s="356"/>
      <c r="K55" s="356"/>
      <c r="L55" s="356"/>
      <c r="M55" s="356"/>
      <c r="N55" s="356"/>
    </row>
    <row r="56" spans="1:14" ht="22.5" thickBot="1" x14ac:dyDescent="0.55000000000000004">
      <c r="A56" s="356"/>
      <c r="B56" s="357"/>
      <c r="C56" s="357"/>
      <c r="D56" s="357"/>
      <c r="E56" s="356"/>
      <c r="F56" s="356"/>
      <c r="G56" s="356"/>
      <c r="H56" s="356"/>
      <c r="I56" s="356"/>
      <c r="J56" s="356"/>
      <c r="K56" s="356"/>
      <c r="L56" s="356"/>
      <c r="M56" s="356"/>
      <c r="N56" s="356"/>
    </row>
    <row r="57" spans="1:14" s="13" customFormat="1" ht="38.25" customHeight="1" x14ac:dyDescent="0.5">
      <c r="A57" s="358"/>
      <c r="B57" s="359"/>
      <c r="C57" s="360" t="s">
        <v>44</v>
      </c>
      <c r="D57" s="360"/>
      <c r="E57" s="1812" t="s">
        <v>44</v>
      </c>
      <c r="F57" s="1813"/>
      <c r="G57" s="1813"/>
      <c r="H57" s="1813"/>
      <c r="I57" s="1813"/>
      <c r="J57" s="361"/>
      <c r="K57" s="1813" t="s">
        <v>44</v>
      </c>
      <c r="L57" s="1813"/>
      <c r="M57" s="1813"/>
      <c r="N57" s="1814"/>
    </row>
    <row r="58" spans="1:14" ht="21.75" x14ac:dyDescent="0.5">
      <c r="A58" s="362"/>
      <c r="B58" s="363" t="s">
        <v>77</v>
      </c>
      <c r="C58" s="269" t="str">
        <f>"("&amp;ปก!F12&amp;")"</f>
        <v>(นาย………………… ………...……..)</v>
      </c>
      <c r="D58" s="364"/>
      <c r="E58" s="1820" t="str">
        <f>"("&amp;ปก!F12&amp;")"&amp;"  "&amp;"ผู้แก้ 1"</f>
        <v>(นาย………………… ………...……..)  ผู้แก้ 1</v>
      </c>
      <c r="F58" s="1818"/>
      <c r="G58" s="1818"/>
      <c r="H58" s="1818"/>
      <c r="I58" s="1818"/>
      <c r="J58" s="365"/>
      <c r="K58" s="1818" t="str">
        <f>"("&amp;ปก!F12&amp;")"&amp;"  "&amp;"ผู้แก้ 2"</f>
        <v>(นาย………………… ………...……..)  ผู้แก้ 2</v>
      </c>
      <c r="L58" s="1818"/>
      <c r="M58" s="1818"/>
      <c r="N58" s="1819"/>
    </row>
    <row r="59" spans="1:14" s="13" customFormat="1" ht="38.25" customHeight="1" x14ac:dyDescent="0.5">
      <c r="A59" s="358"/>
      <c r="B59" s="359"/>
      <c r="C59" s="360" t="s">
        <v>44</v>
      </c>
      <c r="D59" s="360"/>
      <c r="E59" s="1809" t="s">
        <v>85</v>
      </c>
      <c r="F59" s="1810"/>
      <c r="G59" s="1810"/>
      <c r="H59" s="1810"/>
      <c r="I59" s="1810"/>
      <c r="J59" s="366"/>
      <c r="K59" s="366"/>
      <c r="L59" s="367" t="s">
        <v>85</v>
      </c>
      <c r="M59" s="366"/>
      <c r="N59" s="368"/>
    </row>
    <row r="60" spans="1:14" ht="21.75" x14ac:dyDescent="0.5">
      <c r="A60" s="362"/>
      <c r="B60" s="356"/>
      <c r="C60" s="369" t="str">
        <f>ปก!B38</f>
        <v>(นายxxxxxx  xxxxxxxxx)</v>
      </c>
      <c r="D60" s="370"/>
      <c r="E60" s="1799" t="str">
        <f>C60</f>
        <v>(นายxxxxxx  xxxxxxxxx)</v>
      </c>
      <c r="F60" s="1800"/>
      <c r="G60" s="1800"/>
      <c r="H60" s="1800"/>
      <c r="I60" s="1800"/>
      <c r="J60" s="371"/>
      <c r="K60" s="1800" t="str">
        <f>C60</f>
        <v>(นายxxxxxx  xxxxxxxxx)</v>
      </c>
      <c r="L60" s="1800"/>
      <c r="M60" s="1800"/>
      <c r="N60" s="1801"/>
    </row>
    <row r="61" spans="1:14" ht="21.75" x14ac:dyDescent="0.5">
      <c r="A61" s="362"/>
      <c r="B61" s="372"/>
      <c r="C61" s="266" t="str">
        <f>ปก!E37&amp;ปก!D10</f>
        <v>หัวหน้ากลุ่มสาระเลือกจากรายการ</v>
      </c>
      <c r="D61" s="370"/>
      <c r="E61" s="1815" t="str">
        <f>C61</f>
        <v>หัวหน้ากลุ่มสาระเลือกจากรายการ</v>
      </c>
      <c r="F61" s="1816"/>
      <c r="G61" s="1816"/>
      <c r="H61" s="1816"/>
      <c r="I61" s="1816"/>
      <c r="J61" s="371"/>
      <c r="K61" s="1816" t="str">
        <f>C61</f>
        <v>หัวหน้ากลุ่มสาระเลือกจากรายการ</v>
      </c>
      <c r="L61" s="1816"/>
      <c r="M61" s="1816"/>
      <c r="N61" s="1817"/>
    </row>
    <row r="62" spans="1:14" ht="21.75" x14ac:dyDescent="0.5">
      <c r="A62" s="362"/>
      <c r="B62" s="356"/>
      <c r="C62" s="370" t="s">
        <v>64</v>
      </c>
      <c r="D62" s="370"/>
      <c r="E62" s="373"/>
      <c r="F62" s="374"/>
      <c r="G62" s="374"/>
      <c r="H62" s="374"/>
      <c r="I62" s="374"/>
      <c r="J62" s="374"/>
      <c r="K62" s="374"/>
      <c r="L62" s="374"/>
      <c r="M62" s="374"/>
      <c r="N62" s="375"/>
    </row>
    <row r="63" spans="1:14" ht="21.75" x14ac:dyDescent="0.5">
      <c r="A63" s="362"/>
      <c r="B63" s="356"/>
      <c r="C63" s="370"/>
      <c r="D63" s="370"/>
      <c r="E63" s="1806" t="s">
        <v>85</v>
      </c>
      <c r="F63" s="1796"/>
      <c r="G63" s="1796"/>
      <c r="H63" s="1796"/>
      <c r="I63" s="1796"/>
      <c r="J63" s="374"/>
      <c r="K63" s="1796" t="s">
        <v>85</v>
      </c>
      <c r="L63" s="1796"/>
      <c r="M63" s="1796"/>
      <c r="N63" s="1797"/>
    </row>
    <row r="64" spans="1:14" ht="21.75" x14ac:dyDescent="0.5">
      <c r="A64" s="362"/>
      <c r="B64" s="356"/>
      <c r="C64" s="370"/>
      <c r="D64" s="370"/>
      <c r="E64" s="1807" t="str">
        <f>ปก!E39</f>
        <v>หัวหน้างานวัดผล</v>
      </c>
      <c r="F64" s="1808"/>
      <c r="G64" s="1808"/>
      <c r="H64" s="1808"/>
      <c r="I64" s="1808"/>
      <c r="J64" s="374"/>
      <c r="K64" s="1721" t="str">
        <f>E64</f>
        <v>หัวหน้างานวัดผล</v>
      </c>
      <c r="L64" s="1721"/>
      <c r="M64" s="1721"/>
      <c r="N64" s="1798"/>
    </row>
    <row r="65" spans="1:14" ht="21.75" x14ac:dyDescent="0.5">
      <c r="A65" s="362"/>
      <c r="B65" s="356"/>
      <c r="C65" s="370"/>
      <c r="D65" s="370"/>
      <c r="E65" s="373"/>
      <c r="F65" s="376" t="s">
        <v>45</v>
      </c>
      <c r="G65" s="374"/>
      <c r="H65" s="374"/>
      <c r="I65" s="374"/>
      <c r="J65" s="374"/>
      <c r="K65" s="377"/>
      <c r="L65" s="374"/>
      <c r="M65" s="374"/>
      <c r="N65" s="375"/>
    </row>
    <row r="66" spans="1:14" s="13" customFormat="1" ht="38.25" customHeight="1" x14ac:dyDescent="0.5">
      <c r="A66" s="358"/>
      <c r="B66" s="359"/>
      <c r="C66" s="360"/>
      <c r="D66" s="360"/>
      <c r="E66" s="1809" t="s">
        <v>86</v>
      </c>
      <c r="F66" s="1810"/>
      <c r="G66" s="1810"/>
      <c r="H66" s="1810"/>
      <c r="I66" s="1810"/>
      <c r="J66" s="366"/>
      <c r="K66" s="1810" t="s">
        <v>86</v>
      </c>
      <c r="L66" s="1810"/>
      <c r="M66" s="1810"/>
      <c r="N66" s="1811"/>
    </row>
    <row r="67" spans="1:14" ht="21.75" x14ac:dyDescent="0.5">
      <c r="A67" s="362"/>
      <c r="B67" s="356"/>
      <c r="C67" s="370"/>
      <c r="D67" s="370"/>
      <c r="E67" s="1803" t="str">
        <f>ปก!B45</f>
        <v>(พระมหาวัชรปัฐน์ กาวิละหทัยสกุล)</v>
      </c>
      <c r="F67" s="1804"/>
      <c r="G67" s="1804"/>
      <c r="H67" s="1804"/>
      <c r="I67" s="1804"/>
      <c r="J67" s="365"/>
      <c r="K67" s="1792" t="str">
        <f>E67</f>
        <v>(พระมหาวัชรปัฐน์ กาวิละหทัยสกุล)</v>
      </c>
      <c r="L67" s="1792"/>
      <c r="M67" s="1792"/>
      <c r="N67" s="1793"/>
    </row>
    <row r="68" spans="1:14" ht="21.75" x14ac:dyDescent="0.5">
      <c r="A68" s="362"/>
      <c r="B68" s="356"/>
      <c r="C68" s="370"/>
      <c r="D68" s="370"/>
      <c r="E68" s="1805" t="str">
        <f>ปก!E44</f>
        <v>รองผู้อำนวยการกลุ่มบริหารวิชาการ</v>
      </c>
      <c r="F68" s="1794"/>
      <c r="G68" s="1794"/>
      <c r="H68" s="1794"/>
      <c r="I68" s="1794"/>
      <c r="J68" s="371"/>
      <c r="K68" s="1794" t="str">
        <f>E68</f>
        <v>รองผู้อำนวยการกลุ่มบริหารวิชาการ</v>
      </c>
      <c r="L68" s="1794"/>
      <c r="M68" s="1794"/>
      <c r="N68" s="1795"/>
    </row>
    <row r="69" spans="1:14" ht="30.75" customHeight="1" x14ac:dyDescent="0.5">
      <c r="A69" s="362"/>
      <c r="B69" s="356"/>
      <c r="C69" s="370"/>
      <c r="D69" s="370"/>
      <c r="E69" s="373"/>
      <c r="F69" s="378" t="s">
        <v>175</v>
      </c>
      <c r="G69" s="1802" t="s">
        <v>47</v>
      </c>
      <c r="H69" s="1802"/>
      <c r="I69" s="374"/>
      <c r="J69" s="374"/>
      <c r="K69" s="378" t="s">
        <v>175</v>
      </c>
      <c r="L69" s="379" t="s">
        <v>47</v>
      </c>
      <c r="M69" s="374"/>
      <c r="N69" s="375"/>
    </row>
    <row r="70" spans="1:14" s="13" customFormat="1" ht="38.25" customHeight="1" x14ac:dyDescent="0.5">
      <c r="A70" s="358"/>
      <c r="B70" s="359"/>
      <c r="C70" s="360"/>
      <c r="D70" s="360"/>
      <c r="E70" s="380"/>
      <c r="F70" s="366"/>
      <c r="G70" s="366"/>
      <c r="H70" s="367" t="s">
        <v>86</v>
      </c>
      <c r="I70" s="367"/>
      <c r="J70" s="366"/>
      <c r="K70" s="366"/>
      <c r="L70" s="367" t="s">
        <v>86</v>
      </c>
      <c r="M70" s="366"/>
      <c r="N70" s="368"/>
    </row>
    <row r="71" spans="1:14" ht="21.75" x14ac:dyDescent="0.5">
      <c r="A71" s="362"/>
      <c r="B71" s="356"/>
      <c r="C71" s="370"/>
      <c r="D71" s="370"/>
      <c r="E71" s="1799" t="str">
        <f>ปก!H44</f>
        <v>ผู้อำนวยการโรงเรียนศักดิ์สุนันท์วิทยา</v>
      </c>
      <c r="F71" s="1800"/>
      <c r="G71" s="1800"/>
      <c r="H71" s="1800"/>
      <c r="I71" s="1800"/>
      <c r="J71" s="371"/>
      <c r="K71" s="1800" t="str">
        <f>E71</f>
        <v>ผู้อำนวยการโรงเรียนศักดิ์สุนันท์วิทยา</v>
      </c>
      <c r="L71" s="1800"/>
      <c r="M71" s="1800"/>
      <c r="N71" s="1801"/>
    </row>
    <row r="72" spans="1:14" ht="22.5" thickBot="1" x14ac:dyDescent="0.55000000000000004">
      <c r="A72" s="362"/>
      <c r="B72" s="356"/>
      <c r="C72" s="370"/>
      <c r="D72" s="370"/>
      <c r="E72" s="381"/>
      <c r="F72" s="382"/>
      <c r="G72" s="382"/>
      <c r="H72" s="382"/>
      <c r="I72" s="382"/>
      <c r="J72" s="382"/>
      <c r="K72" s="382"/>
      <c r="L72" s="382"/>
      <c r="M72" s="382"/>
      <c r="N72" s="383"/>
    </row>
    <row r="73" spans="1:14" x14ac:dyDescent="0.5">
      <c r="A73" s="86"/>
      <c r="B73" s="87"/>
      <c r="C73" s="87"/>
      <c r="D73" s="87"/>
      <c r="E73" s="86"/>
      <c r="F73" s="86"/>
      <c r="G73" s="86"/>
      <c r="H73" s="86"/>
      <c r="I73" s="86"/>
      <c r="J73" s="86"/>
      <c r="K73" s="86"/>
      <c r="L73" s="86"/>
      <c r="M73" s="86"/>
      <c r="N73" s="86"/>
    </row>
    <row r="74" spans="1:14" x14ac:dyDescent="0.5">
      <c r="A74" s="86"/>
      <c r="B74" s="87"/>
      <c r="C74" s="87"/>
      <c r="D74" s="87"/>
      <c r="E74" s="86"/>
      <c r="F74" s="86"/>
      <c r="G74" s="86"/>
      <c r="H74" s="86"/>
      <c r="I74" s="86"/>
      <c r="J74" s="86"/>
      <c r="K74" s="86"/>
      <c r="L74" s="86"/>
      <c r="M74" s="86"/>
      <c r="N74" s="86"/>
    </row>
    <row r="75" spans="1:14" x14ac:dyDescent="0.5">
      <c r="A75" s="86"/>
      <c r="B75" s="87"/>
      <c r="C75" s="87"/>
      <c r="D75" s="87"/>
      <c r="E75" s="86"/>
      <c r="F75" s="86"/>
      <c r="G75" s="86"/>
      <c r="H75" s="86"/>
      <c r="I75" s="86"/>
      <c r="J75" s="86"/>
      <c r="K75" s="86"/>
      <c r="L75" s="86"/>
      <c r="M75" s="86"/>
      <c r="N75" s="86"/>
    </row>
    <row r="76" spans="1:14" x14ac:dyDescent="0.5">
      <c r="A76" s="86"/>
      <c r="B76" s="125" t="s">
        <v>174</v>
      </c>
      <c r="C76" s="87"/>
      <c r="D76" s="87"/>
      <c r="E76" s="86"/>
      <c r="F76" s="86"/>
      <c r="G76" s="86"/>
      <c r="H76" s="86"/>
      <c r="I76" s="86"/>
      <c r="J76" s="86"/>
      <c r="K76" s="86"/>
      <c r="L76" s="86"/>
      <c r="M76" s="86"/>
      <c r="N76" s="86"/>
    </row>
    <row r="77" spans="1:14" x14ac:dyDescent="0.5">
      <c r="A77" s="86"/>
      <c r="B77" s="87"/>
      <c r="C77" s="87"/>
      <c r="D77" s="87"/>
      <c r="E77" s="86"/>
      <c r="F77" s="86"/>
      <c r="G77" s="86"/>
      <c r="H77" s="86"/>
      <c r="I77" s="86"/>
      <c r="J77" s="86"/>
      <c r="K77" s="86"/>
      <c r="L77" s="86"/>
      <c r="M77" s="86"/>
      <c r="N77" s="86"/>
    </row>
  </sheetData>
  <sheetProtection algorithmName="SHA-512" hashValue="B/8tZ4IUMQtRkYcvIGVAIFHvoF+gaSVEDPP3GKeWof1+xntOnKr/y2967+bnkBqn2RDO2yN6jIZPWR6zNRwHTg==" saltValue="vcC1Xb6hsnuYbDV2rEVGWg==" spinCount="100000" sheet="1" objects="1" scenarios="1" formatCells="0" autoFilter="0"/>
  <autoFilter ref="F4:G54" xr:uid="{00000000-0009-0000-0000-00000D000000}"/>
  <mergeCells count="29">
    <mergeCell ref="G3:N3"/>
    <mergeCell ref="A3:F3"/>
    <mergeCell ref="A1:C1"/>
    <mergeCell ref="K2:N2"/>
    <mergeCell ref="G2:J2"/>
    <mergeCell ref="D1:N1"/>
    <mergeCell ref="A2:F2"/>
    <mergeCell ref="E57:I57"/>
    <mergeCell ref="K57:N57"/>
    <mergeCell ref="E59:I59"/>
    <mergeCell ref="E60:I60"/>
    <mergeCell ref="E61:I61"/>
    <mergeCell ref="K61:N61"/>
    <mergeCell ref="K58:N58"/>
    <mergeCell ref="K60:N60"/>
    <mergeCell ref="E58:I58"/>
    <mergeCell ref="K67:N67"/>
    <mergeCell ref="K68:N68"/>
    <mergeCell ref="K63:N63"/>
    <mergeCell ref="K64:N64"/>
    <mergeCell ref="E71:I71"/>
    <mergeCell ref="K71:N71"/>
    <mergeCell ref="G69:H69"/>
    <mergeCell ref="E67:I67"/>
    <mergeCell ref="E68:I68"/>
    <mergeCell ref="E63:I63"/>
    <mergeCell ref="E64:I64"/>
    <mergeCell ref="E66:I66"/>
    <mergeCell ref="K66:N66"/>
  </mergeCells>
  <phoneticPr fontId="15" type="noConversion"/>
  <conditionalFormatting sqref="D5:D54">
    <cfRule type="cellIs" dxfId="13" priority="1" stopIfTrue="1" operator="equal">
      <formula>"ออก"</formula>
    </cfRule>
    <cfRule type="cellIs" dxfId="12" priority="2" stopIfTrue="1" operator="equal">
      <formula>"ย้าย"</formula>
    </cfRule>
    <cfRule type="cellIs" dxfId="11" priority="3" stopIfTrue="1" operator="equal">
      <formula>"ร"</formula>
    </cfRule>
  </conditionalFormatting>
  <conditionalFormatting sqref="G5:G54">
    <cfRule type="cellIs" dxfId="10" priority="4" stopIfTrue="1" operator="equal">
      <formula>"0"</formula>
    </cfRule>
    <cfRule type="cellIs" dxfId="9" priority="5" stopIfTrue="1" operator="equal">
      <formula>"ร"</formula>
    </cfRule>
    <cfRule type="cellIs" dxfId="8" priority="6" stopIfTrue="1" operator="equal">
      <formula>"มผ"</formula>
    </cfRule>
  </conditionalFormatting>
  <printOptions horizontalCentered="1"/>
  <pageMargins left="0.15748031496062992" right="0.15748031496062992" top="0.39370078740157483" bottom="0.19685039370078741" header="0.51181102362204722" footer="0.51181102362204722"/>
  <pageSetup paperSize="9" scale="85" orientation="portrait" blackAndWhite="1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>
    <tabColor indexed="51"/>
  </sheetPr>
  <dimension ref="A1:T56"/>
  <sheetViews>
    <sheetView showZeros="0" view="pageBreakPreview" zoomScale="85" workbookViewId="0">
      <pane xSplit="5" ySplit="7" topLeftCell="G8" activePane="bottomRight" state="frozen"/>
      <selection pane="topRight" activeCell="F1" sqref="F1"/>
      <selection pane="bottomLeft" activeCell="A8" sqref="A8"/>
      <selection pane="bottomRight" activeCell="C7" sqref="C7"/>
    </sheetView>
  </sheetViews>
  <sheetFormatPr defaultRowHeight="24" x14ac:dyDescent="0.5"/>
  <cols>
    <col min="1" max="1" width="3.7109375" style="7" customWidth="1"/>
    <col min="2" max="2" width="9.42578125" style="8" customWidth="1"/>
    <col min="3" max="3" width="28.85546875" style="8" customWidth="1"/>
    <col min="4" max="4" width="4.5703125" style="8" customWidth="1"/>
    <col min="5" max="5" width="4.5703125" style="8" hidden="1" customWidth="1"/>
    <col min="6" max="18" width="4.140625" style="8" customWidth="1"/>
    <col min="19" max="19" width="20.28515625" style="7" customWidth="1"/>
  </cols>
  <sheetData>
    <row r="1" spans="1:20" ht="23.25" customHeight="1" x14ac:dyDescent="0.5">
      <c r="A1" s="1828" t="str">
        <f>"รายชื่อนักเรียน"&amp;ปก!B8&amp;ปก!D8&amp;" "&amp;ปก!C7&amp;"  "&amp;ปก!B6</f>
        <v>รายชื่อนักเรียนชั้นประถมศึกษาปีที่ 1/1   โรงเรียนศักดิ์สุนันท์วิทยา ตำบลแม่พริก อำเภอแม่พริก จังหวัดลำปาง</v>
      </c>
      <c r="B1" s="1828"/>
      <c r="C1" s="1828"/>
      <c r="D1" s="1828"/>
      <c r="E1" s="1828"/>
      <c r="F1" s="1828"/>
      <c r="G1" s="1828"/>
      <c r="H1" s="1828"/>
      <c r="I1" s="1828"/>
      <c r="J1" s="1828"/>
      <c r="K1" s="1828"/>
      <c r="L1" s="1828"/>
      <c r="M1" s="1828"/>
      <c r="N1" s="1828"/>
      <c r="O1" s="1828"/>
      <c r="P1" s="1828"/>
      <c r="Q1" s="1828"/>
      <c r="R1" s="1828"/>
      <c r="S1" s="1828"/>
    </row>
    <row r="2" spans="1:20" ht="12" customHeight="1" x14ac:dyDescent="0.5">
      <c r="A2" s="1829"/>
      <c r="B2" s="1829"/>
      <c r="C2" s="1829"/>
      <c r="D2" s="1829"/>
      <c r="E2" s="1829"/>
      <c r="F2" s="1829"/>
      <c r="G2" s="1829"/>
      <c r="H2" s="1829"/>
      <c r="I2" s="1829"/>
      <c r="J2" s="1829"/>
      <c r="K2" s="1829"/>
      <c r="L2" s="1829"/>
      <c r="M2" s="1829"/>
      <c r="N2" s="1829"/>
      <c r="O2" s="1829"/>
      <c r="P2" s="1829"/>
      <c r="Q2" s="1829"/>
      <c r="R2" s="1829"/>
      <c r="S2" s="1829"/>
    </row>
    <row r="3" spans="1:20" s="46" customFormat="1" ht="12" customHeight="1" thickBot="1" x14ac:dyDescent="0.6">
      <c r="A3" s="1830"/>
      <c r="B3" s="1830"/>
      <c r="C3" s="1830"/>
      <c r="D3" s="1830"/>
      <c r="E3" s="1830"/>
      <c r="F3" s="1830"/>
      <c r="G3" s="1830"/>
      <c r="H3" s="1830"/>
      <c r="I3" s="1830"/>
      <c r="J3" s="1830"/>
      <c r="K3" s="1830"/>
      <c r="L3" s="1830"/>
      <c r="M3" s="1830"/>
      <c r="N3" s="1830"/>
      <c r="O3" s="1830"/>
      <c r="P3" s="1830"/>
      <c r="Q3" s="1830"/>
      <c r="R3" s="1830"/>
      <c r="S3" s="1830"/>
    </row>
    <row r="4" spans="1:20" ht="19.5" customHeight="1" x14ac:dyDescent="0.5">
      <c r="A4" s="1580" t="s">
        <v>10</v>
      </c>
      <c r="B4" s="1767" t="s">
        <v>21</v>
      </c>
      <c r="C4" s="396"/>
      <c r="D4" s="1833" t="s">
        <v>149</v>
      </c>
      <c r="E4" s="882"/>
      <c r="F4" s="1831"/>
      <c r="G4" s="1831"/>
      <c r="H4" s="1831"/>
      <c r="I4" s="1831"/>
      <c r="J4" s="883"/>
      <c r="K4" s="883"/>
      <c r="L4" s="883"/>
      <c r="M4" s="1831"/>
      <c r="N4" s="1831"/>
      <c r="O4" s="1831"/>
      <c r="P4" s="1831"/>
      <c r="Q4" s="1831"/>
      <c r="R4" s="1831"/>
      <c r="S4" s="400"/>
    </row>
    <row r="5" spans="1:20" ht="19.5" customHeight="1" x14ac:dyDescent="0.5">
      <c r="A5" s="1581"/>
      <c r="B5" s="1768"/>
      <c r="C5" s="401" t="s">
        <v>11</v>
      </c>
      <c r="D5" s="1834"/>
      <c r="E5" s="884"/>
      <c r="F5" s="1832"/>
      <c r="G5" s="1832"/>
      <c r="H5" s="1832"/>
      <c r="I5" s="1832"/>
      <c r="J5" s="885"/>
      <c r="K5" s="885"/>
      <c r="L5" s="885"/>
      <c r="M5" s="1832"/>
      <c r="N5" s="1832"/>
      <c r="O5" s="1832"/>
      <c r="P5" s="1832"/>
      <c r="Q5" s="1832"/>
      <c r="R5" s="1832"/>
      <c r="S5" s="402"/>
      <c r="T5" s="121" t="s">
        <v>167</v>
      </c>
    </row>
    <row r="6" spans="1:20" ht="19.5" customHeight="1" thickBot="1" x14ac:dyDescent="0.55000000000000004">
      <c r="A6" s="1582"/>
      <c r="B6" s="1769"/>
      <c r="C6" s="412"/>
      <c r="D6" s="1835"/>
      <c r="E6" s="886"/>
      <c r="F6" s="1832"/>
      <c r="G6" s="1832"/>
      <c r="H6" s="1832"/>
      <c r="I6" s="1832"/>
      <c r="J6" s="885"/>
      <c r="K6" s="885"/>
      <c r="L6" s="885"/>
      <c r="M6" s="1832"/>
      <c r="N6" s="1832"/>
      <c r="O6" s="1832"/>
      <c r="P6" s="1832"/>
      <c r="Q6" s="1832"/>
      <c r="R6" s="1832"/>
      <c r="S6" s="887"/>
    </row>
    <row r="7" spans="1:20" s="5" customFormat="1" ht="18" customHeight="1" x14ac:dyDescent="0.5">
      <c r="A7" s="239">
        <f>'ชื่อ-คะแนน'!A6</f>
        <v>1</v>
      </c>
      <c r="B7" s="888" t="str">
        <f>'ชื่อ-คะแนน'!B6</f>
        <v>12803</v>
      </c>
      <c r="C7" s="889" t="str">
        <f>'ชื่อ-คะแนน'!DB6</f>
        <v>เด็กหญิง กัญญาณัฐ  ศรีธนะ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891"/>
      <c r="G7" s="892"/>
      <c r="H7" s="892"/>
      <c r="I7" s="892"/>
      <c r="J7" s="892"/>
      <c r="K7" s="892"/>
      <c r="L7" s="892"/>
      <c r="M7" s="892"/>
      <c r="N7" s="892"/>
      <c r="O7" s="892"/>
      <c r="P7" s="892"/>
      <c r="Q7" s="892"/>
      <c r="R7" s="892"/>
      <c r="S7" s="893"/>
    </row>
    <row r="8" spans="1:20" s="5" customFormat="1" ht="18" customHeight="1" x14ac:dyDescent="0.5">
      <c r="A8" s="246">
        <f>'ชื่อ-คะแนน'!A7</f>
        <v>2</v>
      </c>
      <c r="B8" s="894" t="str">
        <f>'ชื่อ-คะแนน'!B7</f>
        <v>12804</v>
      </c>
      <c r="C8" s="895" t="str">
        <f>'ชื่อ-คะแนน'!DB7</f>
        <v>เด็กหญิง กาญจนา  สุวะเลิศ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896"/>
      <c r="G8" s="897"/>
      <c r="H8" s="897"/>
      <c r="I8" s="897"/>
      <c r="J8" s="897"/>
      <c r="K8" s="897"/>
      <c r="L8" s="897"/>
      <c r="M8" s="897"/>
      <c r="N8" s="897"/>
      <c r="O8" s="897"/>
      <c r="P8" s="897"/>
      <c r="Q8" s="897"/>
      <c r="R8" s="897"/>
      <c r="S8" s="898"/>
    </row>
    <row r="9" spans="1:20" s="5" customFormat="1" ht="18" customHeight="1" x14ac:dyDescent="0.5">
      <c r="A9" s="246">
        <f>'ชื่อ-คะแนน'!A8</f>
        <v>3</v>
      </c>
      <c r="B9" s="894" t="str">
        <f>'ชื่อ-คะแนน'!B8</f>
        <v>12805</v>
      </c>
      <c r="C9" s="895" t="str">
        <f>'ชื่อ-คะแนน'!DB8</f>
        <v>เด็กหญิง จิตราภรณ์  แก่นยงค์</v>
      </c>
      <c r="D9" s="620" t="str">
        <f>'ชื่อ-คะแนน'!D8</f>
        <v>เรียน</v>
      </c>
      <c r="E9" s="621" t="str">
        <f t="shared" si="0"/>
        <v/>
      </c>
      <c r="F9" s="896"/>
      <c r="G9" s="897"/>
      <c r="H9" s="897"/>
      <c r="I9" s="897"/>
      <c r="J9" s="897"/>
      <c r="K9" s="897"/>
      <c r="L9" s="897"/>
      <c r="M9" s="897"/>
      <c r="N9" s="897"/>
      <c r="O9" s="897"/>
      <c r="P9" s="897"/>
      <c r="Q9" s="897"/>
      <c r="R9" s="897"/>
      <c r="S9" s="898"/>
    </row>
    <row r="10" spans="1:20" s="5" customFormat="1" ht="18" customHeight="1" x14ac:dyDescent="0.5">
      <c r="A10" s="246">
        <f>'ชื่อ-คะแนน'!A9</f>
        <v>4</v>
      </c>
      <c r="B10" s="894" t="str">
        <f>'ชื่อ-คะแนน'!B9</f>
        <v>12806</v>
      </c>
      <c r="C10" s="895" t="str">
        <f>'ชื่อ-คะแนน'!DB9</f>
        <v>เด็กชาย พิธิวัฒน์  ร้องกาศ</v>
      </c>
      <c r="D10" s="620" t="str">
        <f>'ชื่อ-คะแนน'!D9</f>
        <v>เรียน</v>
      </c>
      <c r="E10" s="621" t="str">
        <f t="shared" si="0"/>
        <v/>
      </c>
      <c r="F10" s="896"/>
      <c r="G10" s="897"/>
      <c r="H10" s="897"/>
      <c r="I10" s="897"/>
      <c r="J10" s="897"/>
      <c r="K10" s="897"/>
      <c r="L10" s="897"/>
      <c r="M10" s="897"/>
      <c r="N10" s="897"/>
      <c r="O10" s="897"/>
      <c r="P10" s="897"/>
      <c r="Q10" s="897"/>
      <c r="R10" s="897"/>
      <c r="S10" s="898"/>
    </row>
    <row r="11" spans="1:20" s="5" customFormat="1" ht="18" customHeight="1" thickBot="1" x14ac:dyDescent="0.55000000000000004">
      <c r="A11" s="246">
        <f>'ชื่อ-คะแนน'!A10</f>
        <v>5</v>
      </c>
      <c r="B11" s="899" t="str">
        <f>'ชื่อ-คะแนน'!B10</f>
        <v>12808</v>
      </c>
      <c r="C11" s="900" t="str">
        <f>'ชื่อ-คะแนน'!DB10</f>
        <v>เด็กชาย นภัท  ปุผาลา</v>
      </c>
      <c r="D11" s="669" t="str">
        <f>'ชื่อ-คะแนน'!D10</f>
        <v>เรียน</v>
      </c>
      <c r="E11" s="621" t="str">
        <f t="shared" si="0"/>
        <v/>
      </c>
      <c r="F11" s="901"/>
      <c r="G11" s="902"/>
      <c r="H11" s="902"/>
      <c r="I11" s="902"/>
      <c r="J11" s="902"/>
      <c r="K11" s="902"/>
      <c r="L11" s="902"/>
      <c r="M11" s="902"/>
      <c r="N11" s="902"/>
      <c r="O11" s="902"/>
      <c r="P11" s="902"/>
      <c r="Q11" s="902"/>
      <c r="R11" s="902"/>
      <c r="S11" s="903"/>
    </row>
    <row r="12" spans="1:20" s="5" customFormat="1" ht="18" customHeight="1" x14ac:dyDescent="0.5">
      <c r="A12" s="239">
        <f>'ชื่อ-คะแนน'!A11</f>
        <v>6</v>
      </c>
      <c r="B12" s="888" t="str">
        <f>'ชื่อ-คะแนน'!B11</f>
        <v>12809</v>
      </c>
      <c r="C12" s="889" t="str">
        <f>'ชื่อ-คะแนน'!DB11</f>
        <v>เด็กหญิง ณิชนันท์  จันทะเขตต์</v>
      </c>
      <c r="D12" s="890" t="str">
        <f>'ชื่อ-คะแนน'!D11</f>
        <v>เรียน</v>
      </c>
      <c r="E12" s="621" t="str">
        <f t="shared" si="0"/>
        <v/>
      </c>
      <c r="F12" s="891"/>
      <c r="G12" s="892"/>
      <c r="H12" s="892"/>
      <c r="I12" s="892"/>
      <c r="J12" s="892"/>
      <c r="K12" s="892"/>
      <c r="L12" s="892"/>
      <c r="M12" s="892"/>
      <c r="N12" s="892"/>
      <c r="O12" s="892"/>
      <c r="P12" s="892"/>
      <c r="Q12" s="892"/>
      <c r="R12" s="892"/>
      <c r="S12" s="893"/>
    </row>
    <row r="13" spans="1:20" s="5" customFormat="1" ht="18" customHeight="1" x14ac:dyDescent="0.5">
      <c r="A13" s="246">
        <f>'ชื่อ-คะแนน'!A12</f>
        <v>7</v>
      </c>
      <c r="B13" s="894" t="str">
        <f>'ชื่อ-คะแนน'!B12</f>
        <v>12810</v>
      </c>
      <c r="C13" s="895" t="str">
        <f>'ชื่อ-คะแนน'!DB12</f>
        <v>เด็กชาย ฐิติภัทร์  คำเป</v>
      </c>
      <c r="D13" s="620" t="str">
        <f>'ชื่อ-คะแนน'!D12</f>
        <v>เรียน</v>
      </c>
      <c r="E13" s="621" t="str">
        <f t="shared" si="0"/>
        <v/>
      </c>
      <c r="F13" s="896"/>
      <c r="G13" s="897"/>
      <c r="H13" s="897"/>
      <c r="I13" s="897"/>
      <c r="J13" s="897"/>
      <c r="K13" s="897"/>
      <c r="L13" s="897"/>
      <c r="M13" s="897"/>
      <c r="N13" s="897"/>
      <c r="O13" s="897"/>
      <c r="P13" s="897"/>
      <c r="Q13" s="897"/>
      <c r="R13" s="897"/>
      <c r="S13" s="898"/>
    </row>
    <row r="14" spans="1:20" s="5" customFormat="1" ht="18" customHeight="1" x14ac:dyDescent="0.5">
      <c r="A14" s="246">
        <f>'ชื่อ-คะแนน'!A13</f>
        <v>8</v>
      </c>
      <c r="B14" s="894" t="str">
        <f>'ชื่อ-คะแนน'!B13</f>
        <v>12811</v>
      </c>
      <c r="C14" s="895" t="str">
        <f>'ชื่อ-คะแนน'!DB13</f>
        <v>เด็กชาย ชิษณุพงศ์  ภู่ขำ</v>
      </c>
      <c r="D14" s="620" t="str">
        <f>'ชื่อ-คะแนน'!D13</f>
        <v>เรียน</v>
      </c>
      <c r="E14" s="621" t="str">
        <f t="shared" si="0"/>
        <v/>
      </c>
      <c r="F14" s="896"/>
      <c r="G14" s="897"/>
      <c r="H14" s="897"/>
      <c r="I14" s="897"/>
      <c r="J14" s="897"/>
      <c r="K14" s="897"/>
      <c r="L14" s="897"/>
      <c r="M14" s="897"/>
      <c r="N14" s="897"/>
      <c r="O14" s="897"/>
      <c r="P14" s="897"/>
      <c r="Q14" s="897"/>
      <c r="R14" s="897"/>
      <c r="S14" s="898"/>
    </row>
    <row r="15" spans="1:20" s="5" customFormat="1" ht="18" customHeight="1" x14ac:dyDescent="0.5">
      <c r="A15" s="246">
        <f>'ชื่อ-คะแนน'!A14</f>
        <v>9</v>
      </c>
      <c r="B15" s="894" t="str">
        <f>'ชื่อ-คะแนน'!B14</f>
        <v>12812</v>
      </c>
      <c r="C15" s="895" t="str">
        <f>'ชื่อ-คะแนน'!DB14</f>
        <v>เด็กชาย สรธัญญ์  แก้วแปง</v>
      </c>
      <c r="D15" s="620" t="str">
        <f>'ชื่อ-คะแนน'!D14</f>
        <v>เรียน</v>
      </c>
      <c r="E15" s="621" t="str">
        <f t="shared" si="0"/>
        <v/>
      </c>
      <c r="F15" s="896"/>
      <c r="G15" s="897"/>
      <c r="H15" s="897"/>
      <c r="I15" s="897"/>
      <c r="J15" s="897"/>
      <c r="K15" s="897"/>
      <c r="L15" s="897"/>
      <c r="M15" s="897"/>
      <c r="N15" s="897"/>
      <c r="O15" s="897"/>
      <c r="P15" s="897"/>
      <c r="Q15" s="897"/>
      <c r="R15" s="897"/>
      <c r="S15" s="898"/>
    </row>
    <row r="16" spans="1:20" s="5" customFormat="1" ht="18" customHeight="1" thickBot="1" x14ac:dyDescent="0.55000000000000004">
      <c r="A16" s="246">
        <f>'ชื่อ-คะแนน'!A15</f>
        <v>10</v>
      </c>
      <c r="B16" s="899" t="str">
        <f>'ชื่อ-คะแนน'!B15</f>
        <v>12813</v>
      </c>
      <c r="C16" s="900" t="str">
        <f>'ชื่อ-คะแนน'!DB15</f>
        <v>เด็กชาย ศุภชัย  สินวิริยะนนท์</v>
      </c>
      <c r="D16" s="669" t="str">
        <f>'ชื่อ-คะแนน'!D15</f>
        <v>เรียน</v>
      </c>
      <c r="E16" s="621" t="str">
        <f t="shared" si="0"/>
        <v/>
      </c>
      <c r="F16" s="901"/>
      <c r="G16" s="902"/>
      <c r="H16" s="902"/>
      <c r="I16" s="902"/>
      <c r="J16" s="902"/>
      <c r="K16" s="902"/>
      <c r="L16" s="902"/>
      <c r="M16" s="902"/>
      <c r="N16" s="902"/>
      <c r="O16" s="902"/>
      <c r="P16" s="902"/>
      <c r="Q16" s="902"/>
      <c r="R16" s="902"/>
      <c r="S16" s="903"/>
    </row>
    <row r="17" spans="1:19" s="5" customFormat="1" ht="18" customHeight="1" x14ac:dyDescent="0.5">
      <c r="A17" s="239">
        <f>'ชื่อ-คะแนน'!A16</f>
        <v>11</v>
      </c>
      <c r="B17" s="888" t="str">
        <f>'ชื่อ-คะแนน'!B16</f>
        <v>12814</v>
      </c>
      <c r="C17" s="889" t="str">
        <f>'ชื่อ-คะแนน'!DB16</f>
        <v>เด็กชาย วุฒิกร  สิทธิกัน</v>
      </c>
      <c r="D17" s="890" t="str">
        <f>'ชื่อ-คะแนน'!D16</f>
        <v>เรียน</v>
      </c>
      <c r="E17" s="621" t="str">
        <f t="shared" si="0"/>
        <v/>
      </c>
      <c r="F17" s="891"/>
      <c r="G17" s="892"/>
      <c r="H17" s="892"/>
      <c r="I17" s="892"/>
      <c r="J17" s="892"/>
      <c r="K17" s="892"/>
      <c r="L17" s="892"/>
      <c r="M17" s="892"/>
      <c r="N17" s="892"/>
      <c r="O17" s="892"/>
      <c r="P17" s="892"/>
      <c r="Q17" s="892"/>
      <c r="R17" s="892"/>
      <c r="S17" s="893"/>
    </row>
    <row r="18" spans="1:19" s="5" customFormat="1" ht="18" customHeight="1" x14ac:dyDescent="0.5">
      <c r="A18" s="246" t="str">
        <f>'ชื่อ-คะแนน'!A17</f>
        <v/>
      </c>
      <c r="B18" s="894">
        <f>'ชื่อ-คะแนน'!B17</f>
        <v>0</v>
      </c>
      <c r="C18" s="895" t="str">
        <f>'ชื่อ-คะแนน'!DB17</f>
        <v/>
      </c>
      <c r="D18" s="620" t="str">
        <f>'ชื่อ-คะแนน'!D17</f>
        <v/>
      </c>
      <c r="E18" s="621" t="str">
        <f t="shared" si="0"/>
        <v/>
      </c>
      <c r="F18" s="896"/>
      <c r="G18" s="897"/>
      <c r="H18" s="897"/>
      <c r="I18" s="897"/>
      <c r="J18" s="897"/>
      <c r="K18" s="897"/>
      <c r="L18" s="897"/>
      <c r="M18" s="897"/>
      <c r="N18" s="897"/>
      <c r="O18" s="897"/>
      <c r="P18" s="897"/>
      <c r="Q18" s="897"/>
      <c r="R18" s="897"/>
      <c r="S18" s="898"/>
    </row>
    <row r="19" spans="1:19" s="5" customFormat="1" ht="18" customHeight="1" x14ac:dyDescent="0.5">
      <c r="A19" s="246" t="str">
        <f>'ชื่อ-คะแนน'!A18</f>
        <v/>
      </c>
      <c r="B19" s="894">
        <f>'ชื่อ-คะแนน'!B18</f>
        <v>0</v>
      </c>
      <c r="C19" s="895" t="str">
        <f>'ชื่อ-คะแนน'!DB18</f>
        <v/>
      </c>
      <c r="D19" s="620" t="str">
        <f>'ชื่อ-คะแนน'!D18</f>
        <v/>
      </c>
      <c r="E19" s="621" t="str">
        <f t="shared" si="0"/>
        <v/>
      </c>
      <c r="F19" s="896"/>
      <c r="G19" s="897"/>
      <c r="H19" s="897"/>
      <c r="I19" s="897"/>
      <c r="J19" s="897"/>
      <c r="K19" s="897"/>
      <c r="L19" s="897"/>
      <c r="M19" s="897"/>
      <c r="N19" s="897"/>
      <c r="O19" s="897"/>
      <c r="P19" s="897"/>
      <c r="Q19" s="897"/>
      <c r="R19" s="897"/>
      <c r="S19" s="898"/>
    </row>
    <row r="20" spans="1:19" s="5" customFormat="1" ht="18" customHeight="1" x14ac:dyDescent="0.5">
      <c r="A20" s="246" t="str">
        <f>'ชื่อ-คะแนน'!A19</f>
        <v/>
      </c>
      <c r="B20" s="894">
        <f>'ชื่อ-คะแนน'!B19</f>
        <v>0</v>
      </c>
      <c r="C20" s="895" t="str">
        <f>'ชื่อ-คะแนน'!DB19</f>
        <v/>
      </c>
      <c r="D20" s="620" t="str">
        <f>'ชื่อ-คะแนน'!D19</f>
        <v/>
      </c>
      <c r="E20" s="621" t="str">
        <f t="shared" si="0"/>
        <v/>
      </c>
      <c r="F20" s="896"/>
      <c r="G20" s="897"/>
      <c r="H20" s="897"/>
      <c r="I20" s="897"/>
      <c r="J20" s="897"/>
      <c r="K20" s="897"/>
      <c r="L20" s="897"/>
      <c r="M20" s="897"/>
      <c r="N20" s="897"/>
      <c r="O20" s="897"/>
      <c r="P20" s="897"/>
      <c r="Q20" s="897"/>
      <c r="R20" s="897"/>
      <c r="S20" s="898"/>
    </row>
    <row r="21" spans="1:19" s="5" customFormat="1" ht="18" customHeight="1" thickBot="1" x14ac:dyDescent="0.55000000000000004">
      <c r="A21" s="246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01"/>
      <c r="G21" s="902"/>
      <c r="H21" s="902"/>
      <c r="I21" s="902"/>
      <c r="J21" s="902"/>
      <c r="K21" s="902"/>
      <c r="L21" s="902"/>
      <c r="M21" s="902"/>
      <c r="N21" s="902"/>
      <c r="O21" s="902"/>
      <c r="P21" s="902"/>
      <c r="Q21" s="902"/>
      <c r="R21" s="902"/>
      <c r="S21" s="903"/>
    </row>
    <row r="22" spans="1:19" s="5" customFormat="1" ht="18" customHeight="1" x14ac:dyDescent="0.5">
      <c r="A22" s="239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891"/>
      <c r="G22" s="892"/>
      <c r="H22" s="892"/>
      <c r="I22" s="892"/>
      <c r="J22" s="892"/>
      <c r="K22" s="892"/>
      <c r="L22" s="892"/>
      <c r="M22" s="892"/>
      <c r="N22" s="892"/>
      <c r="O22" s="892"/>
      <c r="P22" s="892"/>
      <c r="Q22" s="892"/>
      <c r="R22" s="892"/>
      <c r="S22" s="893"/>
    </row>
    <row r="23" spans="1:19" s="5" customFormat="1" ht="18" customHeight="1" x14ac:dyDescent="0.5">
      <c r="A23" s="246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896"/>
      <c r="G23" s="897"/>
      <c r="H23" s="897"/>
      <c r="I23" s="897"/>
      <c r="J23" s="897"/>
      <c r="K23" s="897"/>
      <c r="L23" s="897"/>
      <c r="M23" s="897"/>
      <c r="N23" s="897"/>
      <c r="O23" s="897"/>
      <c r="P23" s="897"/>
      <c r="Q23" s="897"/>
      <c r="R23" s="897"/>
      <c r="S23" s="898"/>
    </row>
    <row r="24" spans="1:19" s="5" customFormat="1" ht="18" customHeight="1" x14ac:dyDescent="0.5">
      <c r="A24" s="246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896"/>
      <c r="G24" s="897"/>
      <c r="H24" s="897"/>
      <c r="I24" s="897"/>
      <c r="J24" s="897"/>
      <c r="K24" s="897"/>
      <c r="L24" s="897"/>
      <c r="M24" s="897"/>
      <c r="N24" s="897"/>
      <c r="O24" s="897"/>
      <c r="P24" s="897"/>
      <c r="Q24" s="897"/>
      <c r="R24" s="897"/>
      <c r="S24" s="898"/>
    </row>
    <row r="25" spans="1:19" s="5" customFormat="1" ht="18" customHeight="1" x14ac:dyDescent="0.5">
      <c r="A25" s="246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896"/>
      <c r="G25" s="897"/>
      <c r="H25" s="897"/>
      <c r="I25" s="897"/>
      <c r="J25" s="897"/>
      <c r="K25" s="897"/>
      <c r="L25" s="897"/>
      <c r="M25" s="897"/>
      <c r="N25" s="897"/>
      <c r="O25" s="897"/>
      <c r="P25" s="897"/>
      <c r="Q25" s="897"/>
      <c r="R25" s="897"/>
      <c r="S25" s="898"/>
    </row>
    <row r="26" spans="1:19" s="5" customFormat="1" ht="18" customHeight="1" thickBot="1" x14ac:dyDescent="0.55000000000000004">
      <c r="A26" s="246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01"/>
      <c r="G26" s="902"/>
      <c r="H26" s="902"/>
      <c r="I26" s="902"/>
      <c r="J26" s="902"/>
      <c r="K26" s="902"/>
      <c r="L26" s="902"/>
      <c r="M26" s="902"/>
      <c r="N26" s="902"/>
      <c r="O26" s="902"/>
      <c r="P26" s="902"/>
      <c r="Q26" s="902"/>
      <c r="R26" s="902"/>
      <c r="S26" s="903"/>
    </row>
    <row r="27" spans="1:19" s="5" customFormat="1" ht="18" customHeight="1" x14ac:dyDescent="0.5">
      <c r="A27" s="23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891"/>
      <c r="G27" s="892"/>
      <c r="H27" s="892"/>
      <c r="I27" s="892"/>
      <c r="J27" s="892"/>
      <c r="K27" s="892"/>
      <c r="L27" s="892"/>
      <c r="M27" s="892"/>
      <c r="N27" s="892"/>
      <c r="O27" s="892"/>
      <c r="P27" s="892"/>
      <c r="Q27" s="892"/>
      <c r="R27" s="892"/>
      <c r="S27" s="893"/>
    </row>
    <row r="28" spans="1:19" s="5" customFormat="1" ht="18" customHeight="1" x14ac:dyDescent="0.5">
      <c r="A28" s="246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896"/>
      <c r="G28" s="897"/>
      <c r="H28" s="897"/>
      <c r="I28" s="897"/>
      <c r="J28" s="897"/>
      <c r="K28" s="897"/>
      <c r="L28" s="897"/>
      <c r="M28" s="897"/>
      <c r="N28" s="897"/>
      <c r="O28" s="897"/>
      <c r="P28" s="897"/>
      <c r="Q28" s="897"/>
      <c r="R28" s="897"/>
      <c r="S28" s="898"/>
    </row>
    <row r="29" spans="1:19" s="5" customFormat="1" ht="18" customHeight="1" x14ac:dyDescent="0.5">
      <c r="A29" s="246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896"/>
      <c r="G29" s="897"/>
      <c r="H29" s="897"/>
      <c r="I29" s="897"/>
      <c r="J29" s="897"/>
      <c r="K29" s="897"/>
      <c r="L29" s="897"/>
      <c r="M29" s="897"/>
      <c r="N29" s="897"/>
      <c r="O29" s="897"/>
      <c r="P29" s="897"/>
      <c r="Q29" s="897"/>
      <c r="R29" s="897"/>
      <c r="S29" s="898"/>
    </row>
    <row r="30" spans="1:19" s="5" customFormat="1" ht="18" customHeight="1" x14ac:dyDescent="0.5">
      <c r="A30" s="246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896"/>
      <c r="G30" s="897"/>
      <c r="H30" s="897"/>
      <c r="I30" s="897"/>
      <c r="J30" s="897"/>
      <c r="K30" s="897"/>
      <c r="L30" s="897"/>
      <c r="M30" s="897"/>
      <c r="N30" s="897"/>
      <c r="O30" s="897"/>
      <c r="P30" s="897"/>
      <c r="Q30" s="897"/>
      <c r="R30" s="897"/>
      <c r="S30" s="898"/>
    </row>
    <row r="31" spans="1:19" s="5" customFormat="1" ht="18" customHeight="1" thickBot="1" x14ac:dyDescent="0.55000000000000004">
      <c r="A31" s="246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01"/>
      <c r="G31" s="902"/>
      <c r="H31" s="902"/>
      <c r="I31" s="902"/>
      <c r="J31" s="902"/>
      <c r="K31" s="902"/>
      <c r="L31" s="902"/>
      <c r="M31" s="902"/>
      <c r="N31" s="902"/>
      <c r="O31" s="902"/>
      <c r="P31" s="902"/>
      <c r="Q31" s="902"/>
      <c r="R31" s="902"/>
      <c r="S31" s="903"/>
    </row>
    <row r="32" spans="1:19" s="5" customFormat="1" ht="18" customHeight="1" x14ac:dyDescent="0.5">
      <c r="A32" s="23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891"/>
      <c r="G32" s="892"/>
      <c r="H32" s="892"/>
      <c r="I32" s="892"/>
      <c r="J32" s="892"/>
      <c r="K32" s="892"/>
      <c r="L32" s="892"/>
      <c r="M32" s="892"/>
      <c r="N32" s="892"/>
      <c r="O32" s="892"/>
      <c r="P32" s="892"/>
      <c r="Q32" s="892"/>
      <c r="R32" s="892"/>
      <c r="S32" s="893"/>
    </row>
    <row r="33" spans="1:19" s="5" customFormat="1" ht="18" customHeight="1" x14ac:dyDescent="0.5">
      <c r="A33" s="246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896"/>
      <c r="G33" s="897"/>
      <c r="H33" s="897"/>
      <c r="I33" s="897"/>
      <c r="J33" s="897"/>
      <c r="K33" s="897"/>
      <c r="L33" s="897"/>
      <c r="M33" s="897"/>
      <c r="N33" s="897"/>
      <c r="O33" s="897"/>
      <c r="P33" s="897"/>
      <c r="Q33" s="897"/>
      <c r="R33" s="897"/>
      <c r="S33" s="898"/>
    </row>
    <row r="34" spans="1:19" s="5" customFormat="1" ht="18" customHeight="1" x14ac:dyDescent="0.5">
      <c r="A34" s="246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896"/>
      <c r="G34" s="897"/>
      <c r="H34" s="897"/>
      <c r="I34" s="897"/>
      <c r="J34" s="897"/>
      <c r="K34" s="897"/>
      <c r="L34" s="897"/>
      <c r="M34" s="897"/>
      <c r="N34" s="897"/>
      <c r="O34" s="897"/>
      <c r="P34" s="897"/>
      <c r="Q34" s="897"/>
      <c r="R34" s="897"/>
      <c r="S34" s="898"/>
    </row>
    <row r="35" spans="1:19" s="5" customFormat="1" ht="18" customHeight="1" x14ac:dyDescent="0.5">
      <c r="A35" s="246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896"/>
      <c r="G35" s="897"/>
      <c r="H35" s="897"/>
      <c r="I35" s="897"/>
      <c r="J35" s="897"/>
      <c r="K35" s="897"/>
      <c r="L35" s="897"/>
      <c r="M35" s="897"/>
      <c r="N35" s="897"/>
      <c r="O35" s="897"/>
      <c r="P35" s="897"/>
      <c r="Q35" s="897"/>
      <c r="R35" s="897"/>
      <c r="S35" s="898"/>
    </row>
    <row r="36" spans="1:19" s="5" customFormat="1" ht="18" customHeight="1" thickBot="1" x14ac:dyDescent="0.55000000000000004">
      <c r="A36" s="246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01"/>
      <c r="G36" s="902"/>
      <c r="H36" s="902"/>
      <c r="I36" s="902"/>
      <c r="J36" s="902"/>
      <c r="K36" s="902"/>
      <c r="L36" s="902"/>
      <c r="M36" s="902"/>
      <c r="N36" s="902"/>
      <c r="O36" s="902"/>
      <c r="P36" s="902"/>
      <c r="Q36" s="902"/>
      <c r="R36" s="902"/>
      <c r="S36" s="903"/>
    </row>
    <row r="37" spans="1:19" s="5" customFormat="1" ht="18" customHeight="1" x14ac:dyDescent="0.5">
      <c r="A37" s="23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891"/>
      <c r="G37" s="892"/>
      <c r="H37" s="892"/>
      <c r="I37" s="892"/>
      <c r="J37" s="892"/>
      <c r="K37" s="892"/>
      <c r="L37" s="892"/>
      <c r="M37" s="892"/>
      <c r="N37" s="892"/>
      <c r="O37" s="892"/>
      <c r="P37" s="892"/>
      <c r="Q37" s="892"/>
      <c r="R37" s="892"/>
      <c r="S37" s="893"/>
    </row>
    <row r="38" spans="1:19" s="5" customFormat="1" ht="18" customHeight="1" x14ac:dyDescent="0.5">
      <c r="A38" s="246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896"/>
      <c r="G38" s="897"/>
      <c r="H38" s="897"/>
      <c r="I38" s="897"/>
      <c r="J38" s="897"/>
      <c r="K38" s="897"/>
      <c r="L38" s="897"/>
      <c r="M38" s="897"/>
      <c r="N38" s="897"/>
      <c r="O38" s="897"/>
      <c r="P38" s="897"/>
      <c r="Q38" s="897"/>
      <c r="R38" s="897"/>
      <c r="S38" s="898"/>
    </row>
    <row r="39" spans="1:19" s="5" customFormat="1" ht="18" customHeight="1" x14ac:dyDescent="0.5">
      <c r="A39" s="246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896"/>
      <c r="G39" s="897"/>
      <c r="H39" s="897"/>
      <c r="I39" s="897"/>
      <c r="J39" s="897"/>
      <c r="K39" s="897"/>
      <c r="L39" s="897"/>
      <c r="M39" s="897"/>
      <c r="N39" s="897"/>
      <c r="O39" s="897"/>
      <c r="P39" s="897"/>
      <c r="Q39" s="897"/>
      <c r="R39" s="897"/>
      <c r="S39" s="898"/>
    </row>
    <row r="40" spans="1:19" s="5" customFormat="1" ht="18" customHeight="1" x14ac:dyDescent="0.5">
      <c r="A40" s="246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896"/>
      <c r="G40" s="897"/>
      <c r="H40" s="897"/>
      <c r="I40" s="897"/>
      <c r="J40" s="897"/>
      <c r="K40" s="897"/>
      <c r="L40" s="897"/>
      <c r="M40" s="897"/>
      <c r="N40" s="897"/>
      <c r="O40" s="897"/>
      <c r="P40" s="897"/>
      <c r="Q40" s="897"/>
      <c r="R40" s="897"/>
      <c r="S40" s="898"/>
    </row>
    <row r="41" spans="1:19" s="5" customFormat="1" ht="18" customHeight="1" thickBot="1" x14ac:dyDescent="0.55000000000000004">
      <c r="A41" s="246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01"/>
      <c r="G41" s="902"/>
      <c r="H41" s="902"/>
      <c r="I41" s="902"/>
      <c r="J41" s="902"/>
      <c r="K41" s="902"/>
      <c r="L41" s="902"/>
      <c r="M41" s="902"/>
      <c r="N41" s="902"/>
      <c r="O41" s="902"/>
      <c r="P41" s="902"/>
      <c r="Q41" s="902"/>
      <c r="R41" s="902"/>
      <c r="S41" s="903"/>
    </row>
    <row r="42" spans="1:19" s="5" customFormat="1" ht="18" customHeight="1" x14ac:dyDescent="0.5">
      <c r="A42" s="23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891"/>
      <c r="G42" s="892"/>
      <c r="H42" s="892"/>
      <c r="I42" s="892"/>
      <c r="J42" s="892"/>
      <c r="K42" s="892"/>
      <c r="L42" s="892"/>
      <c r="M42" s="892"/>
      <c r="N42" s="892"/>
      <c r="O42" s="892"/>
      <c r="P42" s="892"/>
      <c r="Q42" s="892"/>
      <c r="R42" s="892"/>
      <c r="S42" s="893"/>
    </row>
    <row r="43" spans="1:19" s="5" customFormat="1" ht="18" customHeight="1" x14ac:dyDescent="0.5">
      <c r="A43" s="246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896"/>
      <c r="G43" s="897"/>
      <c r="H43" s="897"/>
      <c r="I43" s="897"/>
      <c r="J43" s="897"/>
      <c r="K43" s="897"/>
      <c r="L43" s="897"/>
      <c r="M43" s="897"/>
      <c r="N43" s="897"/>
      <c r="O43" s="897"/>
      <c r="P43" s="897"/>
      <c r="Q43" s="897"/>
      <c r="R43" s="897"/>
      <c r="S43" s="898"/>
    </row>
    <row r="44" spans="1:19" s="5" customFormat="1" ht="18" customHeight="1" x14ac:dyDescent="0.5">
      <c r="A44" s="246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896"/>
      <c r="G44" s="897"/>
      <c r="H44" s="897"/>
      <c r="I44" s="897"/>
      <c r="J44" s="897"/>
      <c r="K44" s="897"/>
      <c r="L44" s="897"/>
      <c r="M44" s="897"/>
      <c r="N44" s="897"/>
      <c r="O44" s="897"/>
      <c r="P44" s="897"/>
      <c r="Q44" s="897"/>
      <c r="R44" s="897"/>
      <c r="S44" s="898"/>
    </row>
    <row r="45" spans="1:19" s="5" customFormat="1" ht="18" customHeight="1" x14ac:dyDescent="0.5">
      <c r="A45" s="246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896"/>
      <c r="G45" s="897"/>
      <c r="H45" s="897"/>
      <c r="I45" s="897"/>
      <c r="J45" s="897"/>
      <c r="K45" s="897"/>
      <c r="L45" s="897"/>
      <c r="M45" s="897"/>
      <c r="N45" s="897"/>
      <c r="O45" s="897"/>
      <c r="P45" s="897"/>
      <c r="Q45" s="897"/>
      <c r="R45" s="897"/>
      <c r="S45" s="898"/>
    </row>
    <row r="46" spans="1:19" s="5" customFormat="1" ht="18" customHeight="1" thickBot="1" x14ac:dyDescent="0.55000000000000004">
      <c r="A46" s="246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01"/>
      <c r="G46" s="902"/>
      <c r="H46" s="902"/>
      <c r="I46" s="902"/>
      <c r="J46" s="902"/>
      <c r="K46" s="902"/>
      <c r="L46" s="902"/>
      <c r="M46" s="902"/>
      <c r="N46" s="902"/>
      <c r="O46" s="902"/>
      <c r="P46" s="902"/>
      <c r="Q46" s="902"/>
      <c r="R46" s="902"/>
      <c r="S46" s="903"/>
    </row>
    <row r="47" spans="1:19" s="5" customFormat="1" ht="18" customHeight="1" x14ac:dyDescent="0.5">
      <c r="A47" s="23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891"/>
      <c r="G47" s="892"/>
      <c r="H47" s="892"/>
      <c r="I47" s="892"/>
      <c r="J47" s="892"/>
      <c r="K47" s="892"/>
      <c r="L47" s="892"/>
      <c r="M47" s="892"/>
      <c r="N47" s="892"/>
      <c r="O47" s="892"/>
      <c r="P47" s="892"/>
      <c r="Q47" s="892"/>
      <c r="R47" s="892"/>
      <c r="S47" s="893"/>
    </row>
    <row r="48" spans="1:19" s="5" customFormat="1" ht="18" customHeight="1" x14ac:dyDescent="0.5">
      <c r="A48" s="246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896"/>
      <c r="G48" s="897"/>
      <c r="H48" s="897"/>
      <c r="I48" s="897"/>
      <c r="J48" s="897"/>
      <c r="K48" s="897"/>
      <c r="L48" s="897"/>
      <c r="M48" s="897"/>
      <c r="N48" s="897"/>
      <c r="O48" s="897"/>
      <c r="P48" s="897"/>
      <c r="Q48" s="897"/>
      <c r="R48" s="897"/>
      <c r="S48" s="898"/>
    </row>
    <row r="49" spans="1:19" s="5" customFormat="1" ht="18" customHeight="1" x14ac:dyDescent="0.5">
      <c r="A49" s="246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896"/>
      <c r="G49" s="897"/>
      <c r="H49" s="897"/>
      <c r="I49" s="897"/>
      <c r="J49" s="897"/>
      <c r="K49" s="897"/>
      <c r="L49" s="897"/>
      <c r="M49" s="897"/>
      <c r="N49" s="897"/>
      <c r="O49" s="897"/>
      <c r="P49" s="897"/>
      <c r="Q49" s="897"/>
      <c r="R49" s="897"/>
      <c r="S49" s="898"/>
    </row>
    <row r="50" spans="1:19" s="5" customFormat="1" ht="18" customHeight="1" x14ac:dyDescent="0.5">
      <c r="A50" s="246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896"/>
      <c r="G50" s="897"/>
      <c r="H50" s="897"/>
      <c r="I50" s="897"/>
      <c r="J50" s="897"/>
      <c r="K50" s="897"/>
      <c r="L50" s="897"/>
      <c r="M50" s="897"/>
      <c r="N50" s="897"/>
      <c r="O50" s="897"/>
      <c r="P50" s="897"/>
      <c r="Q50" s="897"/>
      <c r="R50" s="897"/>
      <c r="S50" s="898"/>
    </row>
    <row r="51" spans="1:19" s="5" customFormat="1" ht="18" customHeight="1" thickBot="1" x14ac:dyDescent="0.55000000000000004">
      <c r="A51" s="246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01"/>
      <c r="G51" s="902"/>
      <c r="H51" s="902"/>
      <c r="I51" s="902"/>
      <c r="J51" s="902"/>
      <c r="K51" s="902"/>
      <c r="L51" s="902"/>
      <c r="M51" s="902"/>
      <c r="N51" s="902"/>
      <c r="O51" s="902"/>
      <c r="P51" s="902"/>
      <c r="Q51" s="902"/>
      <c r="R51" s="902"/>
      <c r="S51" s="903"/>
    </row>
    <row r="52" spans="1:19" s="5" customFormat="1" ht="18" customHeight="1" x14ac:dyDescent="0.5">
      <c r="A52" s="23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891"/>
      <c r="G52" s="892"/>
      <c r="H52" s="892"/>
      <c r="I52" s="892"/>
      <c r="J52" s="892"/>
      <c r="K52" s="892"/>
      <c r="L52" s="892"/>
      <c r="M52" s="892"/>
      <c r="N52" s="892"/>
      <c r="O52" s="892"/>
      <c r="P52" s="892"/>
      <c r="Q52" s="892"/>
      <c r="R52" s="892"/>
      <c r="S52" s="893"/>
    </row>
    <row r="53" spans="1:19" s="5" customFormat="1" ht="18" customHeight="1" x14ac:dyDescent="0.5">
      <c r="A53" s="246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896"/>
      <c r="G53" s="897"/>
      <c r="H53" s="897"/>
      <c r="I53" s="897"/>
      <c r="J53" s="897"/>
      <c r="K53" s="897"/>
      <c r="L53" s="897"/>
      <c r="M53" s="897"/>
      <c r="N53" s="897"/>
      <c r="O53" s="897"/>
      <c r="P53" s="897"/>
      <c r="Q53" s="897"/>
      <c r="R53" s="897"/>
      <c r="S53" s="898"/>
    </row>
    <row r="54" spans="1:19" s="5" customFormat="1" ht="18" customHeight="1" x14ac:dyDescent="0.5">
      <c r="A54" s="246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896"/>
      <c r="G54" s="897"/>
      <c r="H54" s="897"/>
      <c r="I54" s="897"/>
      <c r="J54" s="897"/>
      <c r="K54" s="897"/>
      <c r="L54" s="897"/>
      <c r="M54" s="897"/>
      <c r="N54" s="897"/>
      <c r="O54" s="897"/>
      <c r="P54" s="897"/>
      <c r="Q54" s="897"/>
      <c r="R54" s="897"/>
      <c r="S54" s="898"/>
    </row>
    <row r="55" spans="1:19" s="5" customFormat="1" ht="18" customHeight="1" x14ac:dyDescent="0.5">
      <c r="A55" s="246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896"/>
      <c r="G55" s="897"/>
      <c r="H55" s="897"/>
      <c r="I55" s="897"/>
      <c r="J55" s="897"/>
      <c r="K55" s="897"/>
      <c r="L55" s="897"/>
      <c r="M55" s="897"/>
      <c r="N55" s="897"/>
      <c r="O55" s="897"/>
      <c r="P55" s="897"/>
      <c r="Q55" s="897"/>
      <c r="R55" s="897"/>
      <c r="S55" s="898"/>
    </row>
    <row r="56" spans="1:19" s="5" customFormat="1" ht="18" customHeight="1" thickBot="1" x14ac:dyDescent="0.55000000000000004">
      <c r="A56" s="254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01"/>
      <c r="G56" s="902"/>
      <c r="H56" s="902"/>
      <c r="I56" s="902"/>
      <c r="J56" s="902"/>
      <c r="K56" s="902"/>
      <c r="L56" s="902"/>
      <c r="M56" s="902"/>
      <c r="N56" s="902"/>
      <c r="O56" s="902"/>
      <c r="P56" s="902"/>
      <c r="Q56" s="902"/>
      <c r="R56" s="902"/>
      <c r="S56" s="903"/>
    </row>
  </sheetData>
  <sheetProtection algorithmName="SHA-512" hashValue="3wrcTD4B7CK872gwgLhn3yzHBkwew17IlXVQbH2DmKUh5uwzXBRRtkhV2epzf0P5GGC2hC7A0PW+D3kmKxA/lA==" saltValue="nTIHNsRIx3yHyp/Xx8usMg==" spinCount="100000" sheet="1" objects="1" scenarios="1" formatCells="0" formatColumns="0" formatRows="0" insertColumns="0" insertHyperlinks="0" deleteColumns="0" sort="0"/>
  <mergeCells count="15">
    <mergeCell ref="A1:S1"/>
    <mergeCell ref="A2:S3"/>
    <mergeCell ref="Q4:Q6"/>
    <mergeCell ref="G4:G6"/>
    <mergeCell ref="I4:I6"/>
    <mergeCell ref="A4:A6"/>
    <mergeCell ref="H4:H6"/>
    <mergeCell ref="N4:N6"/>
    <mergeCell ref="O4:O6"/>
    <mergeCell ref="B4:B6"/>
    <mergeCell ref="D4:D6"/>
    <mergeCell ref="F4:F6"/>
    <mergeCell ref="M4:M6"/>
    <mergeCell ref="R4:R6"/>
    <mergeCell ref="P4:P6"/>
  </mergeCells>
  <phoneticPr fontId="15" type="noConversion"/>
  <conditionalFormatting sqref="E7:E56">
    <cfRule type="cellIs" dxfId="7" priority="1" stopIfTrue="1" operator="equal">
      <formula>"ออก"</formula>
    </cfRule>
    <cfRule type="cellIs" dxfId="6" priority="2" stopIfTrue="1" operator="equal">
      <formula>"ย้าย"</formula>
    </cfRule>
    <cfRule type="cellIs" dxfId="5" priority="3" stopIfTrue="1" operator="equal">
      <formula>"พัก"</formula>
    </cfRule>
  </conditionalFormatting>
  <conditionalFormatting sqref="D7:D56">
    <cfRule type="cellIs" dxfId="4" priority="4" stopIfTrue="1" operator="equal">
      <formula>"ออก"</formula>
    </cfRule>
    <cfRule type="cellIs" dxfId="3" priority="5" stopIfTrue="1" operator="equal">
      <formula>"ร"</formula>
    </cfRule>
    <cfRule type="cellIs" dxfId="2" priority="6" stopIfTrue="1" operator="equal">
      <formula>"พัก"</formula>
    </cfRule>
  </conditionalFormatting>
  <conditionalFormatting sqref="B7:C56">
    <cfRule type="expression" dxfId="1" priority="7" stopIfTrue="1">
      <formula>$E7=1</formula>
    </cfRule>
  </conditionalFormatting>
  <conditionalFormatting sqref="F7:S56">
    <cfRule type="expression" dxfId="0" priority="8" stopIfTrue="1">
      <formula>$E7=1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>
    <tabColor indexed="10"/>
  </sheetPr>
  <dimension ref="A1:D84"/>
  <sheetViews>
    <sheetView zoomScale="85" workbookViewId="0">
      <pane ySplit="2" topLeftCell="A3" activePane="bottomLeft" state="frozen"/>
      <selection pane="bottomLeft" activeCell="A3" sqref="A3"/>
    </sheetView>
  </sheetViews>
  <sheetFormatPr defaultRowHeight="21.75" x14ac:dyDescent="0.5"/>
  <cols>
    <col min="1" max="1" width="94.85546875" bestFit="1" customWidth="1"/>
    <col min="3" max="3" width="18.140625" customWidth="1"/>
    <col min="4" max="4" width="4" style="224" customWidth="1"/>
    <col min="5" max="12" width="9.140625" style="224"/>
    <col min="13" max="255" width="0" style="224" hidden="1" customWidth="1"/>
    <col min="256" max="16384" width="9.140625" style="224"/>
  </cols>
  <sheetData>
    <row r="1" spans="1:3" x14ac:dyDescent="0.5">
      <c r="A1" s="1836" t="s">
        <v>23</v>
      </c>
      <c r="B1" s="1836"/>
      <c r="C1" s="1836"/>
    </row>
    <row r="2" spans="1:3" s="225" customFormat="1" x14ac:dyDescent="0.5">
      <c r="A2" s="904" t="s">
        <v>288</v>
      </c>
      <c r="B2" s="904"/>
      <c r="C2" s="904"/>
    </row>
    <row r="3" spans="1:3" s="225" customFormat="1" x14ac:dyDescent="0.5">
      <c r="A3" s="904" t="s">
        <v>141</v>
      </c>
      <c r="B3" s="904"/>
      <c r="C3" s="904"/>
    </row>
    <row r="4" spans="1:3" s="225" customFormat="1" x14ac:dyDescent="0.5">
      <c r="A4" s="221" t="s">
        <v>289</v>
      </c>
      <c r="B4" s="221"/>
      <c r="C4" s="221"/>
    </row>
    <row r="5" spans="1:3" s="225" customFormat="1" x14ac:dyDescent="0.5">
      <c r="A5" s="904" t="s">
        <v>140</v>
      </c>
      <c r="B5" s="904"/>
      <c r="C5" s="904"/>
    </row>
    <row r="6" spans="1:3" s="225" customFormat="1" x14ac:dyDescent="0.5">
      <c r="A6" s="221" t="s">
        <v>290</v>
      </c>
      <c r="B6" s="221"/>
      <c r="C6" s="221"/>
    </row>
    <row r="7" spans="1:3" s="225" customFormat="1" x14ac:dyDescent="0.5">
      <c r="A7" s="275" t="s">
        <v>291</v>
      </c>
      <c r="B7" s="275"/>
      <c r="C7" s="275"/>
    </row>
    <row r="8" spans="1:3" s="225" customFormat="1" x14ac:dyDescent="0.5">
      <c r="A8" s="275" t="s">
        <v>159</v>
      </c>
      <c r="B8" s="275"/>
      <c r="C8" s="275"/>
    </row>
    <row r="9" spans="1:3" s="225" customFormat="1" x14ac:dyDescent="0.5">
      <c r="A9" s="275" t="s">
        <v>292</v>
      </c>
      <c r="B9" s="275"/>
      <c r="C9" s="275"/>
    </row>
    <row r="10" spans="1:3" s="225" customFormat="1" x14ac:dyDescent="0.5">
      <c r="A10" s="275" t="s">
        <v>293</v>
      </c>
      <c r="B10" s="275"/>
      <c r="C10" s="275"/>
    </row>
    <row r="11" spans="1:3" s="225" customFormat="1" x14ac:dyDescent="0.5">
      <c r="A11" s="275" t="s">
        <v>294</v>
      </c>
      <c r="B11" s="275"/>
      <c r="C11" s="275"/>
    </row>
    <row r="12" spans="1:3" s="225" customFormat="1" x14ac:dyDescent="0.5">
      <c r="A12" s="221" t="s">
        <v>188</v>
      </c>
      <c r="B12" s="221"/>
      <c r="C12" s="221"/>
    </row>
    <row r="13" spans="1:3" s="225" customFormat="1" x14ac:dyDescent="0.5">
      <c r="A13" s="904" t="s">
        <v>295</v>
      </c>
      <c r="B13" s="904"/>
      <c r="C13" s="904"/>
    </row>
    <row r="14" spans="1:3" s="225" customFormat="1" x14ac:dyDescent="0.5">
      <c r="A14" s="904" t="s">
        <v>61</v>
      </c>
      <c r="B14" s="904"/>
      <c r="C14" s="904"/>
    </row>
    <row r="15" spans="1:3" s="225" customFormat="1" x14ac:dyDescent="0.5">
      <c r="A15" s="275" t="s">
        <v>296</v>
      </c>
      <c r="B15" s="275"/>
      <c r="C15" s="275"/>
    </row>
    <row r="16" spans="1:3" s="225" customFormat="1" x14ac:dyDescent="0.5">
      <c r="A16" s="275" t="s">
        <v>297</v>
      </c>
      <c r="B16" s="275"/>
      <c r="C16" s="275"/>
    </row>
    <row r="17" spans="1:3" s="225" customFormat="1" x14ac:dyDescent="0.5">
      <c r="A17" s="905" t="s">
        <v>298</v>
      </c>
      <c r="B17" s="905"/>
      <c r="C17" s="905"/>
    </row>
    <row r="18" spans="1:3" s="225" customFormat="1" ht="18.75" customHeight="1" x14ac:dyDescent="0.5">
      <c r="A18" s="905" t="s">
        <v>299</v>
      </c>
      <c r="B18" s="905"/>
      <c r="C18" s="905"/>
    </row>
    <row r="19" spans="1:3" s="225" customFormat="1" ht="18.75" customHeight="1" x14ac:dyDescent="0.5">
      <c r="A19" s="904" t="s">
        <v>300</v>
      </c>
      <c r="B19" s="904"/>
      <c r="C19" s="904"/>
    </row>
    <row r="20" spans="1:3" s="225" customFormat="1" ht="18.75" customHeight="1" x14ac:dyDescent="0.5">
      <c r="A20" s="904" t="s">
        <v>301</v>
      </c>
      <c r="B20" s="904"/>
      <c r="C20" s="904"/>
    </row>
    <row r="21" spans="1:3" s="225" customFormat="1" ht="18.75" customHeight="1" x14ac:dyDescent="0.5">
      <c r="A21" s="904" t="s">
        <v>302</v>
      </c>
      <c r="B21" s="904"/>
      <c r="C21" s="904"/>
    </row>
    <row r="22" spans="1:3" s="225" customFormat="1" ht="18.75" customHeight="1" x14ac:dyDescent="0.5">
      <c r="A22" s="906" t="s">
        <v>33</v>
      </c>
      <c r="B22" s="904"/>
      <c r="C22" s="904"/>
    </row>
    <row r="23" spans="1:3" s="225" customFormat="1" ht="18.75" customHeight="1" x14ac:dyDescent="0.5">
      <c r="A23" s="221" t="s">
        <v>303</v>
      </c>
      <c r="B23" s="221"/>
      <c r="C23" s="221"/>
    </row>
    <row r="24" spans="1:3" s="225" customFormat="1" ht="17.25" customHeight="1" x14ac:dyDescent="0.5">
      <c r="A24" s="275" t="s">
        <v>304</v>
      </c>
      <c r="B24" s="275"/>
      <c r="C24" s="275"/>
    </row>
    <row r="25" spans="1:3" s="225" customFormat="1" ht="17.25" customHeight="1" x14ac:dyDescent="0.5">
      <c r="A25" s="275" t="s">
        <v>24</v>
      </c>
      <c r="B25" s="275"/>
      <c r="C25" s="275"/>
    </row>
    <row r="26" spans="1:3" s="225" customFormat="1" ht="17.25" customHeight="1" x14ac:dyDescent="0.5">
      <c r="A26" s="275" t="s">
        <v>25</v>
      </c>
      <c r="B26" s="275"/>
      <c r="C26" s="275"/>
    </row>
    <row r="27" spans="1:3" s="225" customFormat="1" ht="17.25" customHeight="1" x14ac:dyDescent="0.5">
      <c r="A27" s="275" t="s">
        <v>26</v>
      </c>
      <c r="B27" s="275"/>
      <c r="C27" s="275"/>
    </row>
    <row r="28" spans="1:3" s="225" customFormat="1" ht="17.25" customHeight="1" x14ac:dyDescent="0.5">
      <c r="A28" s="275" t="s">
        <v>27</v>
      </c>
      <c r="B28" s="275"/>
      <c r="C28" s="275"/>
    </row>
    <row r="29" spans="1:3" s="225" customFormat="1" ht="17.25" customHeight="1" x14ac:dyDescent="0.5">
      <c r="A29" s="275" t="s">
        <v>28</v>
      </c>
      <c r="B29" s="275"/>
      <c r="C29" s="275"/>
    </row>
    <row r="30" spans="1:3" s="225" customFormat="1" ht="17.25" customHeight="1" x14ac:dyDescent="0.5">
      <c r="A30" s="275" t="s">
        <v>39</v>
      </c>
      <c r="B30" s="275"/>
      <c r="C30" s="275"/>
    </row>
    <row r="31" spans="1:3" s="225" customFormat="1" ht="17.25" customHeight="1" x14ac:dyDescent="0.5">
      <c r="A31" s="275" t="s">
        <v>29</v>
      </c>
      <c r="B31" s="275"/>
      <c r="C31" s="275"/>
    </row>
    <row r="32" spans="1:3" x14ac:dyDescent="0.5">
      <c r="A32" s="905" t="s">
        <v>38</v>
      </c>
      <c r="B32" s="905"/>
      <c r="C32" s="905"/>
    </row>
    <row r="33" spans="1:3" x14ac:dyDescent="0.5">
      <c r="A33" s="904" t="s">
        <v>189</v>
      </c>
      <c r="B33" s="907"/>
      <c r="C33" s="907"/>
    </row>
    <row r="34" spans="1:3" x14ac:dyDescent="0.5">
      <c r="A34" s="904" t="s">
        <v>34</v>
      </c>
      <c r="B34" s="907"/>
      <c r="C34" s="907"/>
    </row>
    <row r="35" spans="1:3" x14ac:dyDescent="0.5">
      <c r="A35" s="904" t="s">
        <v>35</v>
      </c>
      <c r="B35" s="907"/>
      <c r="C35" s="907"/>
    </row>
    <row r="36" spans="1:3" x14ac:dyDescent="0.5">
      <c r="A36" s="904" t="s">
        <v>36</v>
      </c>
      <c r="B36" s="907"/>
      <c r="C36" s="907"/>
    </row>
    <row r="37" spans="1:3" x14ac:dyDescent="0.5">
      <c r="A37" s="905" t="s">
        <v>37</v>
      </c>
      <c r="B37" s="908"/>
      <c r="C37" s="908"/>
    </row>
    <row r="38" spans="1:3" x14ac:dyDescent="0.5">
      <c r="A38" s="221" t="s">
        <v>305</v>
      </c>
      <c r="B38" s="222"/>
      <c r="C38" s="222"/>
    </row>
    <row r="39" spans="1:3" x14ac:dyDescent="0.5">
      <c r="A39" s="219" t="s">
        <v>306</v>
      </c>
      <c r="B39" s="220"/>
      <c r="C39" s="220"/>
    </row>
    <row r="40" spans="1:3" x14ac:dyDescent="0.5">
      <c r="A40" s="221" t="s">
        <v>190</v>
      </c>
      <c r="B40" s="222"/>
      <c r="C40" s="222"/>
    </row>
    <row r="41" spans="1:3" x14ac:dyDescent="0.5">
      <c r="A41" s="221"/>
      <c r="B41" s="222"/>
      <c r="C41" s="222"/>
    </row>
    <row r="42" spans="1:3" x14ac:dyDescent="0.5">
      <c r="A42" s="222" t="s">
        <v>307</v>
      </c>
      <c r="B42" s="222"/>
      <c r="C42" s="222"/>
    </row>
    <row r="43" spans="1:3" x14ac:dyDescent="0.5">
      <c r="A43" s="222" t="s">
        <v>308</v>
      </c>
      <c r="B43" s="222"/>
      <c r="C43" s="222"/>
    </row>
    <row r="44" spans="1:3" x14ac:dyDescent="0.5">
      <c r="A44" s="219" t="s">
        <v>257</v>
      </c>
      <c r="B44" s="220"/>
      <c r="C44" s="220"/>
    </row>
    <row r="45" spans="1:3" x14ac:dyDescent="0.5">
      <c r="A45" s="221" t="s">
        <v>258</v>
      </c>
      <c r="B45" s="222"/>
      <c r="C45" s="222"/>
    </row>
    <row r="46" spans="1:3" x14ac:dyDescent="0.5">
      <c r="A46" s="221"/>
      <c r="B46" s="222"/>
      <c r="C46" s="222"/>
    </row>
    <row r="47" spans="1:3" x14ac:dyDescent="0.5">
      <c r="A47" s="222"/>
      <c r="B47" s="222"/>
      <c r="C47" s="222"/>
    </row>
    <row r="48" spans="1:3" x14ac:dyDescent="0.5">
      <c r="A48" s="222"/>
      <c r="B48" s="222"/>
      <c r="C48" s="222"/>
    </row>
    <row r="49" spans="1:3" x14ac:dyDescent="0.5">
      <c r="A49" s="222"/>
      <c r="B49" s="222"/>
      <c r="C49" s="222"/>
    </row>
    <row r="50" spans="1:3" x14ac:dyDescent="0.5">
      <c r="A50" s="222"/>
      <c r="B50" s="222"/>
      <c r="C50" s="222"/>
    </row>
    <row r="51" spans="1:3" x14ac:dyDescent="0.5">
      <c r="A51" s="222"/>
      <c r="B51" s="222"/>
      <c r="C51" s="222"/>
    </row>
    <row r="52" spans="1:3" x14ac:dyDescent="0.5">
      <c r="A52" s="222"/>
      <c r="B52" s="222"/>
      <c r="C52" s="222"/>
    </row>
    <row r="53" spans="1:3" x14ac:dyDescent="0.5">
      <c r="A53" s="222" t="s">
        <v>259</v>
      </c>
      <c r="B53" s="222"/>
      <c r="C53" s="222"/>
    </row>
    <row r="54" spans="1:3" x14ac:dyDescent="0.5">
      <c r="A54" s="222" t="s">
        <v>260</v>
      </c>
      <c r="B54" s="222"/>
      <c r="C54" s="222"/>
    </row>
    <row r="55" spans="1:3" x14ac:dyDescent="0.5">
      <c r="A55" s="222"/>
      <c r="B55" s="222"/>
      <c r="C55" s="222"/>
    </row>
    <row r="56" spans="1:3" ht="28.5" customHeight="1" x14ac:dyDescent="0.5">
      <c r="A56" s="222"/>
      <c r="B56" s="222"/>
      <c r="C56" s="222"/>
    </row>
    <row r="57" spans="1:3" x14ac:dyDescent="0.5">
      <c r="A57" s="223"/>
      <c r="B57" s="222"/>
      <c r="C57" s="222"/>
    </row>
    <row r="58" spans="1:3" x14ac:dyDescent="0.5">
      <c r="A58" s="222"/>
      <c r="B58" s="222"/>
      <c r="C58" s="222"/>
    </row>
    <row r="59" spans="1:3" x14ac:dyDescent="0.5">
      <c r="A59" s="222"/>
      <c r="B59" s="222"/>
      <c r="C59" s="222"/>
    </row>
    <row r="60" spans="1:3" x14ac:dyDescent="0.5">
      <c r="A60" s="222"/>
      <c r="B60" s="222"/>
      <c r="C60" s="222"/>
    </row>
    <row r="61" spans="1:3" x14ac:dyDescent="0.5">
      <c r="A61" s="222"/>
      <c r="B61" s="222"/>
      <c r="C61" s="222"/>
    </row>
    <row r="62" spans="1:3" x14ac:dyDescent="0.5">
      <c r="A62" s="222"/>
      <c r="B62" s="222"/>
      <c r="C62" s="222"/>
    </row>
    <row r="63" spans="1:3" x14ac:dyDescent="0.5">
      <c r="A63" s="223" t="s">
        <v>261</v>
      </c>
      <c r="B63" s="222"/>
      <c r="C63" s="222"/>
    </row>
    <row r="64" spans="1:3" x14ac:dyDescent="0.5">
      <c r="A64" s="222" t="s">
        <v>262</v>
      </c>
      <c r="B64" s="222"/>
      <c r="C64" s="222"/>
    </row>
    <row r="65" spans="1:4" x14ac:dyDescent="0.5">
      <c r="A65" s="909" t="s">
        <v>309</v>
      </c>
      <c r="B65" s="909"/>
      <c r="C65" s="909"/>
    </row>
    <row r="66" spans="1:4" x14ac:dyDescent="0.5">
      <c r="A66" s="909" t="s">
        <v>310</v>
      </c>
      <c r="B66" s="909"/>
      <c r="C66" s="909"/>
    </row>
    <row r="67" spans="1:4" s="225" customFormat="1" ht="21.75" customHeight="1" x14ac:dyDescent="0.3">
      <c r="A67" s="909" t="s">
        <v>311</v>
      </c>
      <c r="B67" s="909"/>
      <c r="C67" s="909"/>
      <c r="D67" s="226"/>
    </row>
    <row r="68" spans="1:4" s="225" customFormat="1" ht="21.75" customHeight="1" x14ac:dyDescent="0.3">
      <c r="A68" s="909"/>
      <c r="B68" s="909"/>
      <c r="C68" s="909"/>
      <c r="D68" s="226"/>
    </row>
    <row r="69" spans="1:4" s="225" customFormat="1" ht="21.75" customHeight="1" x14ac:dyDescent="0.3">
      <c r="A69" s="909"/>
      <c r="B69" s="909"/>
      <c r="C69" s="909"/>
      <c r="D69" s="226"/>
    </row>
    <row r="70" spans="1:4" s="225" customFormat="1" ht="21.75" customHeight="1" x14ac:dyDescent="0.3">
      <c r="A70" s="909"/>
      <c r="B70" s="909"/>
      <c r="C70" s="909"/>
      <c r="D70" s="226"/>
    </row>
    <row r="71" spans="1:4" s="225" customFormat="1" ht="21.75" customHeight="1" x14ac:dyDescent="0.3">
      <c r="A71" s="909"/>
      <c r="B71" s="909"/>
      <c r="C71" s="909"/>
      <c r="D71" s="226"/>
    </row>
    <row r="72" spans="1:4" x14ac:dyDescent="0.5">
      <c r="A72" s="907" t="s">
        <v>312</v>
      </c>
      <c r="B72" s="907"/>
      <c r="C72" s="907"/>
    </row>
    <row r="73" spans="1:4" x14ac:dyDescent="0.5">
      <c r="A73" s="907" t="s">
        <v>313</v>
      </c>
      <c r="B73" s="907"/>
      <c r="C73" s="907"/>
    </row>
    <row r="74" spans="1:4" x14ac:dyDescent="0.5">
      <c r="A74" s="907"/>
      <c r="B74" s="907"/>
      <c r="C74" s="907"/>
    </row>
    <row r="75" spans="1:4" x14ac:dyDescent="0.5">
      <c r="A75" s="907"/>
      <c r="B75" s="907"/>
      <c r="C75" s="907"/>
    </row>
    <row r="76" spans="1:4" x14ac:dyDescent="0.5">
      <c r="A76" s="907"/>
      <c r="B76" s="907"/>
      <c r="C76" s="907"/>
    </row>
    <row r="77" spans="1:4" x14ac:dyDescent="0.5">
      <c r="A77" s="907" t="s">
        <v>314</v>
      </c>
      <c r="B77" s="907"/>
      <c r="C77" s="907"/>
    </row>
    <row r="78" spans="1:4" x14ac:dyDescent="0.5">
      <c r="A78" s="907" t="s">
        <v>168</v>
      </c>
      <c r="B78" s="907"/>
      <c r="C78" s="907"/>
    </row>
    <row r="79" spans="1:4" x14ac:dyDescent="0.5">
      <c r="A79" s="910" t="s">
        <v>136</v>
      </c>
      <c r="B79" s="911"/>
      <c r="C79" s="911"/>
    </row>
    <row r="80" spans="1:4" x14ac:dyDescent="0.5">
      <c r="A80" s="912" t="s">
        <v>70</v>
      </c>
      <c r="B80" s="913"/>
      <c r="C80" s="913"/>
    </row>
    <row r="81" spans="1:3" x14ac:dyDescent="0.5">
      <c r="A81" s="912" t="s">
        <v>71</v>
      </c>
      <c r="B81" s="913"/>
      <c r="C81" s="913"/>
    </row>
    <row r="82" spans="1:3" x14ac:dyDescent="0.5">
      <c r="A82" s="912" t="s">
        <v>72</v>
      </c>
      <c r="B82" s="913"/>
      <c r="C82" s="913"/>
    </row>
    <row r="83" spans="1:3" x14ac:dyDescent="0.5">
      <c r="A83" s="912" t="s">
        <v>316</v>
      </c>
      <c r="B83" s="913"/>
      <c r="C83" s="913"/>
    </row>
    <row r="84" spans="1:3" x14ac:dyDescent="0.5">
      <c r="A84" s="912" t="s">
        <v>315</v>
      </c>
      <c r="B84" s="913"/>
      <c r="C84" s="913"/>
    </row>
  </sheetData>
  <sheetProtection password="E26F" sheet="1" objects="1" scenarios="1" formatCells="0"/>
  <mergeCells count="1">
    <mergeCell ref="A1:C1"/>
  </mergeCells>
  <phoneticPr fontId="15" type="noConversion"/>
  <pageMargins left="0.15748031496062992" right="0.15748031496062992" top="0.39370078740157483" bottom="0.19685039370078741" header="0.51181102362204722" footer="0.51181102362204722"/>
  <pageSetup paperSize="9" scale="80" orientation="portrait" blackAndWhite="1" r:id="rId1"/>
  <headerFooter alignWithMargins="0"/>
  <drawing r:id="rId2"/>
  <legacyDrawing r:id="rId3"/>
  <oleObjects>
    <mc:AlternateContent xmlns:mc="http://schemas.openxmlformats.org/markup-compatibility/2006">
      <mc:Choice Requires="x14">
        <oleObject progId="Paint.Picture" shapeId="13313" r:id="rId4">
          <objectPr defaultSize="0" r:id="rId5">
            <anchor moveWithCells="1">
              <from>
                <xdr:col>0</xdr:col>
                <xdr:colOff>2581275</xdr:colOff>
                <xdr:row>4</xdr:row>
                <xdr:rowOff>19050</xdr:rowOff>
              </from>
              <to>
                <xdr:col>0</xdr:col>
                <xdr:colOff>2828925</xdr:colOff>
                <xdr:row>4</xdr:row>
                <xdr:rowOff>247650</xdr:rowOff>
              </to>
            </anchor>
          </objectPr>
        </oleObject>
      </mc:Choice>
      <mc:Fallback>
        <oleObject progId="Paint.Picture" shapeId="13313" r:id="rId4"/>
      </mc:Fallback>
    </mc:AlternateContent>
  </oleObjects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indexed="41"/>
  </sheetPr>
  <dimension ref="A1:HF79"/>
  <sheetViews>
    <sheetView view="pageBreakPreview" zoomScale="120" zoomScaleNormal="85" zoomScaleSheetLayoutView="120" workbookViewId="0">
      <pane xSplit="6" ySplit="6" topLeftCell="G7" activePane="bottomRight" state="frozen"/>
      <selection pane="topRight" activeCell="H1" sqref="H1"/>
      <selection pane="bottomLeft" activeCell="A7" sqref="A7"/>
      <selection pane="bottomRight" activeCell="CB16" sqref="CB16"/>
    </sheetView>
  </sheetViews>
  <sheetFormatPr defaultRowHeight="0" customHeight="1" zeroHeight="1" x14ac:dyDescent="0.5"/>
  <cols>
    <col min="1" max="1" width="3.7109375" style="17" customWidth="1"/>
    <col min="2" max="2" width="9.42578125" style="18" customWidth="1"/>
    <col min="3" max="3" width="32.7109375" style="19" customWidth="1"/>
    <col min="4" max="4" width="4.140625" style="17" customWidth="1"/>
    <col min="5" max="5" width="4.140625" style="17" hidden="1" customWidth="1"/>
    <col min="6" max="6" width="21.7109375" style="17" customWidth="1"/>
    <col min="7" max="7" width="3" style="17" customWidth="1"/>
    <col min="8" max="16" width="2.7109375" style="17" customWidth="1"/>
    <col min="17" max="17" width="2.42578125" style="17" customWidth="1"/>
    <col min="18" max="18" width="3.28515625" style="17" customWidth="1"/>
    <col min="19" max="24" width="2.7109375" style="17" customWidth="1"/>
    <col min="25" max="25" width="3.42578125" style="17" customWidth="1"/>
    <col min="26" max="26" width="3.28515625" style="17" hidden="1" customWidth="1"/>
    <col min="27" max="27" width="3.28515625" style="17" customWidth="1"/>
    <col min="28" max="28" width="3.42578125" style="17" customWidth="1"/>
    <col min="29" max="36" width="2.7109375" style="17" customWidth="1"/>
    <col min="37" max="37" width="2.85546875" style="17" customWidth="1"/>
    <col min="38" max="38" width="3.28515625" style="17" customWidth="1"/>
    <col min="39" max="45" width="2.7109375" style="17" customWidth="1"/>
    <col min="46" max="46" width="3.28515625" style="17" customWidth="1"/>
    <col min="47" max="47" width="3.140625" style="17" hidden="1" customWidth="1"/>
    <col min="48" max="48" width="3.28515625" style="17" customWidth="1"/>
    <col min="49" max="49" width="3.5703125" style="17" customWidth="1"/>
    <col min="50" max="50" width="3.28515625" style="17" hidden="1" customWidth="1"/>
    <col min="51" max="51" width="4.5703125" style="132" customWidth="1"/>
    <col min="52" max="52" width="3" style="17" customWidth="1"/>
    <col min="53" max="59" width="2.7109375" style="17" customWidth="1"/>
    <col min="60" max="60" width="2.85546875" style="17" customWidth="1"/>
    <col min="61" max="61" width="3.140625" style="132" customWidth="1"/>
    <col min="62" max="68" width="2.7109375" style="17" customWidth="1"/>
    <col min="69" max="69" width="3.42578125" style="17" customWidth="1"/>
    <col min="70" max="70" width="3.140625" style="17" hidden="1" customWidth="1"/>
    <col min="71" max="71" width="3.42578125" style="17" customWidth="1"/>
    <col min="72" max="72" width="3.5703125" style="17" customWidth="1"/>
    <col min="73" max="80" width="2.7109375" style="17" customWidth="1"/>
    <col min="81" max="81" width="3.140625" style="17" customWidth="1"/>
    <col min="82" max="82" width="3.7109375" style="17" customWidth="1"/>
    <col min="83" max="83" width="2.7109375" style="17" hidden="1" customWidth="1"/>
    <col min="84" max="90" width="2.7109375" style="17" customWidth="1"/>
    <col min="91" max="91" width="3.140625" style="17" customWidth="1"/>
    <col min="92" max="92" width="3.42578125" style="17" customWidth="1"/>
    <col min="93" max="94" width="3.140625" style="17" hidden="1" customWidth="1"/>
    <col min="95" max="95" width="3.140625" style="17" customWidth="1"/>
    <col min="96" max="96" width="3.7109375" style="17" customWidth="1"/>
    <col min="97" max="97" width="3.28515625" style="17" hidden="1" customWidth="1"/>
    <col min="98" max="98" width="3.5703125" style="17" customWidth="1"/>
    <col min="99" max="99" width="3.5703125" style="19" hidden="1" customWidth="1"/>
    <col min="100" max="100" width="3.42578125" style="28" hidden="1" customWidth="1"/>
    <col min="101" max="101" width="3.5703125" style="28" customWidth="1"/>
    <col min="102" max="102" width="3.28515625" style="28" hidden="1" customWidth="1"/>
    <col min="103" max="103" width="3.28515625" style="28" customWidth="1"/>
    <col min="104" max="104" width="5.85546875" style="28" customWidth="1"/>
    <col min="105" max="105" width="3.7109375" style="1203" customWidth="1"/>
    <col min="106" max="106" width="27.140625" style="1212" customWidth="1"/>
    <col min="107" max="111" width="3.5703125" style="1203" customWidth="1"/>
    <col min="112" max="112" width="4.28515625" style="1203" customWidth="1"/>
    <col min="113" max="122" width="3.7109375" style="1203" customWidth="1"/>
    <col min="123" max="123" width="4.28515625" style="1204" customWidth="1"/>
    <col min="124" max="127" width="9.140625" style="20"/>
    <col min="128" max="128" width="14.42578125" style="20" customWidth="1"/>
    <col min="129" max="129" width="9.140625" style="20"/>
    <col min="130" max="131" width="11" style="20" customWidth="1"/>
    <col min="132" max="16384" width="9.140625" style="20"/>
  </cols>
  <sheetData>
    <row r="1" spans="1:214" ht="30" customHeight="1" thickBot="1" x14ac:dyDescent="0.55000000000000004">
      <c r="A1" s="552"/>
      <c r="B1" s="553"/>
      <c r="C1" s="554"/>
      <c r="D1" s="555"/>
      <c r="E1" s="555"/>
      <c r="F1" s="556"/>
      <c r="G1" s="555"/>
      <c r="H1" s="1468" t="str">
        <f>IF(ปก!$D$10="กิจกรรมพัฒนาผู้เรียน","","อัตราส่วนคะแนนครีงปี (100)  :  ปลายปี  (100)")</f>
        <v>อัตราส่วนคะแนนครีงปี (100)  :  ปลายปี  (100)</v>
      </c>
      <c r="I1" s="1468"/>
      <c r="J1" s="1468"/>
      <c r="K1" s="1468"/>
      <c r="L1" s="1468"/>
      <c r="M1" s="1468"/>
      <c r="N1" s="1468"/>
      <c r="O1" s="1468"/>
      <c r="P1" s="1468"/>
      <c r="Q1" s="1468"/>
      <c r="R1" s="1468"/>
      <c r="S1" s="1468"/>
      <c r="T1" s="1468"/>
      <c r="U1" s="1468"/>
      <c r="V1" s="1468"/>
      <c r="W1" s="1468"/>
      <c r="X1" s="1468"/>
      <c r="Y1" s="1468"/>
      <c r="Z1" s="557"/>
      <c r="AA1" s="1436">
        <f>IF(C6="","",IF(ปก!$D$10="กิจกรรมพัฒนาผู้เรียน","",R5+AA5))</f>
        <v>50</v>
      </c>
      <c r="AB1" s="1436"/>
      <c r="AC1" s="1077" t="str">
        <f>IF(C6="","",IF(ปก!$D$10="กิจกรรมพัฒนาผู้เรียน","",":"))</f>
        <v>:</v>
      </c>
      <c r="AD1" s="1409">
        <f>IF(C6="","",IF(ปก!$D$10="กิจกรรมพัฒนาผู้เรียน","",AM5+AV5))</f>
        <v>50</v>
      </c>
      <c r="AE1" s="1409"/>
      <c r="AF1" s="558" t="str">
        <f>IF(C6="","",IF(ปก!$D$10="กิจกรรมพัฒนาผู้เรียน","",":"))</f>
        <v>:</v>
      </c>
      <c r="AG1" s="1435">
        <f>IF(C6="","",IF(ปก!$D$10="กิจกรรมพัฒนาผู้เรียน","",BJ5+BS5))</f>
        <v>50</v>
      </c>
      <c r="AH1" s="1435"/>
      <c r="AI1" s="559" t="str">
        <f>IF(C6="","",IF(ปก!$D$10="กิจกรรมพัฒนาผู้เรียน","",":"))</f>
        <v>:</v>
      </c>
      <c r="AJ1" s="1409">
        <f>IF(C6="","",IF(ปก!$D$10="กิจกรรมพัฒนาผู้เรียน","",CD5+CM5))</f>
        <v>50</v>
      </c>
      <c r="AK1" s="1409"/>
      <c r="AL1" s="1413" t="str">
        <f>IF(C6="","",IF(ปก!$D$10="กิจกรรมพัฒนาผู้เรียน","","ทั้งปี ="))</f>
        <v>ทั้งปี =</v>
      </c>
      <c r="AM1" s="1413"/>
      <c r="AN1" s="1413"/>
      <c r="AO1" s="1413"/>
      <c r="AP1" s="1413"/>
      <c r="AQ1" s="1413"/>
      <c r="AR1" s="1413"/>
      <c r="AS1" s="1409">
        <f>IF(C6="","",IF(ปก!$D$10="กิจกรรมพัฒนาผู้เรียน","",(AA1+AD1+AG1+CD5)/2))</f>
        <v>90</v>
      </c>
      <c r="AT1" s="1409"/>
      <c r="AU1" s="560"/>
      <c r="AV1" s="561" t="str">
        <f>IF(C6="","",IF(ปก!$D$10="กิจกรรมพัฒนาผู้เรียน","",":"))</f>
        <v>:</v>
      </c>
      <c r="AW1" s="1435">
        <f>IF(C6="","",IF(ปก!$D$10="กิจกรรมพัฒนาผู้เรียน","",CM5/2))</f>
        <v>10</v>
      </c>
      <c r="AX1" s="1435"/>
      <c r="AY1" s="1435"/>
      <c r="AZ1" s="562"/>
      <c r="BA1" s="563"/>
      <c r="BB1" s="563"/>
      <c r="BC1" s="563"/>
      <c r="BD1" s="563"/>
      <c r="BE1" s="563"/>
      <c r="BF1" s="552"/>
      <c r="BG1" s="1486"/>
      <c r="BH1" s="1486"/>
      <c r="BI1" s="1486"/>
      <c r="BJ1" s="1486"/>
      <c r="BK1" s="1486"/>
      <c r="BL1" s="1486"/>
      <c r="BM1" s="1486"/>
      <c r="BN1" s="1486"/>
      <c r="BO1" s="1486"/>
      <c r="BP1" s="1486"/>
      <c r="BQ1" s="1486"/>
      <c r="BR1" s="1486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1454"/>
      <c r="CG1" s="1454"/>
      <c r="CH1" s="1454"/>
      <c r="CI1" s="1455"/>
      <c r="CJ1" s="1170" t="str">
        <f>IF(CL1="","",100-CL1)</f>
        <v/>
      </c>
      <c r="CK1" s="1169" t="str">
        <f>IF(CJ1="","",":")</f>
        <v/>
      </c>
      <c r="CL1" s="1168"/>
      <c r="CM1" s="1167" t="s">
        <v>358</v>
      </c>
      <c r="CN1" s="552"/>
      <c r="CO1" s="552"/>
      <c r="CP1" s="552"/>
      <c r="CQ1" s="552"/>
      <c r="CR1" s="552"/>
      <c r="CS1" s="552"/>
      <c r="CT1" s="552"/>
      <c r="CU1" s="552"/>
      <c r="CV1" s="564"/>
      <c r="CW1" s="564"/>
      <c r="CX1" s="564"/>
      <c r="CY1" s="564"/>
      <c r="CZ1" s="564"/>
      <c r="DA1" s="1461"/>
      <c r="DB1" s="1461"/>
      <c r="DC1" s="1180" t="str">
        <f>IF(ปก!$C$10="กิจกรรมพัฒนาผู้เรียน","กิจกรรมพัฒนาผู้เรียนไม่ใช้","แบบประเมินการอ่าน คิดวิเคราะห์ ฯ และการประมินคุณลักษณะ ")</f>
        <v xml:space="preserve">แบบประเมินการอ่าน คิดวิเคราะห์ ฯ และการประมินคุณลักษณะ </v>
      </c>
      <c r="DD1" s="565"/>
      <c r="DE1" s="565"/>
      <c r="DF1" s="565"/>
      <c r="DG1" s="565"/>
      <c r="DH1" s="565"/>
      <c r="DI1" s="565"/>
      <c r="DJ1" s="565"/>
      <c r="DK1" s="566"/>
      <c r="DL1" s="1181"/>
      <c r="DM1" s="1181"/>
      <c r="DN1" s="1181"/>
      <c r="DO1" s="1181"/>
      <c r="DP1" s="1181"/>
      <c r="DQ1" s="1181"/>
      <c r="DR1" s="1181"/>
      <c r="DS1" s="1181"/>
      <c r="DT1" s="567"/>
      <c r="DU1" s="567"/>
      <c r="DV1" s="567"/>
      <c r="DW1" s="567"/>
      <c r="DX1" s="567"/>
    </row>
    <row r="2" spans="1:214" s="22" customFormat="1" ht="24" customHeight="1" thickBot="1" x14ac:dyDescent="0.4">
      <c r="A2" s="1414" t="s">
        <v>10</v>
      </c>
      <c r="B2" s="1417" t="s">
        <v>20</v>
      </c>
      <c r="C2" s="1379" t="s">
        <v>11</v>
      </c>
      <c r="D2" s="1423" t="s">
        <v>143</v>
      </c>
      <c r="E2" s="568"/>
      <c r="F2" s="1420" t="s">
        <v>114</v>
      </c>
      <c r="G2" s="1426" t="str">
        <f>A2</f>
        <v>เลขที่</v>
      </c>
      <c r="H2" s="1429" t="s">
        <v>275</v>
      </c>
      <c r="I2" s="1430"/>
      <c r="J2" s="1430"/>
      <c r="K2" s="1430"/>
      <c r="L2" s="1430"/>
      <c r="M2" s="1430"/>
      <c r="N2" s="1430"/>
      <c r="O2" s="1430"/>
      <c r="P2" s="1430"/>
      <c r="Q2" s="1430"/>
      <c r="R2" s="1431"/>
      <c r="S2" s="1432" t="s">
        <v>12</v>
      </c>
      <c r="T2" s="1433"/>
      <c r="U2" s="1433"/>
      <c r="V2" s="1433"/>
      <c r="W2" s="1433"/>
      <c r="X2" s="1433"/>
      <c r="Y2" s="1433"/>
      <c r="Z2" s="1433"/>
      <c r="AA2" s="1434"/>
      <c r="AB2" s="1390" t="s">
        <v>194</v>
      </c>
      <c r="AC2" s="1400" t="s">
        <v>274</v>
      </c>
      <c r="AD2" s="1401"/>
      <c r="AE2" s="1401"/>
      <c r="AF2" s="1401"/>
      <c r="AG2" s="1401"/>
      <c r="AH2" s="1401"/>
      <c r="AI2" s="1401"/>
      <c r="AJ2" s="1401"/>
      <c r="AK2" s="1401"/>
      <c r="AL2" s="1401"/>
      <c r="AM2" s="1402"/>
      <c r="AN2" s="1410" t="s">
        <v>325</v>
      </c>
      <c r="AO2" s="1411"/>
      <c r="AP2" s="1411"/>
      <c r="AQ2" s="1411"/>
      <c r="AR2" s="1411"/>
      <c r="AS2" s="1411"/>
      <c r="AT2" s="1411"/>
      <c r="AU2" s="1411"/>
      <c r="AV2" s="1412"/>
      <c r="AW2" s="1390" t="s">
        <v>193</v>
      </c>
      <c r="AX2" s="1484"/>
      <c r="AY2" s="1449" t="s">
        <v>13</v>
      </c>
      <c r="AZ2" s="1397" t="str">
        <f>A2</f>
        <v>เลขที่</v>
      </c>
      <c r="BA2" s="1387" t="s">
        <v>276</v>
      </c>
      <c r="BB2" s="1388"/>
      <c r="BC2" s="1388"/>
      <c r="BD2" s="1388"/>
      <c r="BE2" s="1388"/>
      <c r="BF2" s="1388"/>
      <c r="BG2" s="1388"/>
      <c r="BH2" s="1388"/>
      <c r="BI2" s="1388"/>
      <c r="BJ2" s="1389"/>
      <c r="BK2" s="1446" t="s">
        <v>15</v>
      </c>
      <c r="BL2" s="1447"/>
      <c r="BM2" s="1447"/>
      <c r="BN2" s="1447"/>
      <c r="BO2" s="1447"/>
      <c r="BP2" s="1447"/>
      <c r="BQ2" s="1447"/>
      <c r="BR2" s="1447"/>
      <c r="BS2" s="1448"/>
      <c r="BT2" s="1390" t="s">
        <v>195</v>
      </c>
      <c r="BU2" s="1443" t="s">
        <v>277</v>
      </c>
      <c r="BV2" s="1444"/>
      <c r="BW2" s="1444"/>
      <c r="BX2" s="1444"/>
      <c r="BY2" s="1444"/>
      <c r="BZ2" s="1444"/>
      <c r="CA2" s="1444"/>
      <c r="CB2" s="1444"/>
      <c r="CC2" s="1444"/>
      <c r="CD2" s="1445"/>
      <c r="CE2" s="1405"/>
      <c r="CF2" s="1443" t="s">
        <v>318</v>
      </c>
      <c r="CG2" s="1444"/>
      <c r="CH2" s="1444"/>
      <c r="CI2" s="1460"/>
      <c r="CJ2" s="1460"/>
      <c r="CK2" s="1460"/>
      <c r="CL2" s="1460"/>
      <c r="CM2" s="1445"/>
      <c r="CN2" s="1390" t="s">
        <v>196</v>
      </c>
      <c r="CO2" s="569"/>
      <c r="CP2" s="569"/>
      <c r="CQ2" s="1472" t="s">
        <v>129</v>
      </c>
      <c r="CR2" s="1481" t="s">
        <v>130</v>
      </c>
      <c r="CS2" s="570"/>
      <c r="CT2" s="1478" t="s">
        <v>131</v>
      </c>
      <c r="CU2" s="1475" t="s">
        <v>32</v>
      </c>
      <c r="CV2" s="571"/>
      <c r="CW2" s="1475" t="str">
        <f>IF(ปก!$D$10="กิจกรรมพัฒนาผู้เรียน","ผล","ระดับผล")</f>
        <v>ระดับผล</v>
      </c>
      <c r="CX2" s="1469" t="s">
        <v>31</v>
      </c>
      <c r="CY2" s="1469" t="s">
        <v>31</v>
      </c>
      <c r="CZ2" s="1465" t="s">
        <v>14</v>
      </c>
      <c r="DA2" s="1462" t="s">
        <v>10</v>
      </c>
      <c r="DB2" s="1379" t="str">
        <f>C2</f>
        <v>ชื่อ - สกุล</v>
      </c>
      <c r="DC2" s="1182">
        <v>1</v>
      </c>
      <c r="DD2" s="1183">
        <v>2</v>
      </c>
      <c r="DE2" s="1184">
        <v>3</v>
      </c>
      <c r="DF2" s="1182">
        <v>4</v>
      </c>
      <c r="DG2" s="1183">
        <v>5</v>
      </c>
      <c r="DH2" s="1407" t="str">
        <f>IF(ปก!$C$10="กิจกรรมพัฒนาผู้เรียน","","สรุปการประเมิน")</f>
        <v>สรุปการประเมิน</v>
      </c>
      <c r="DI2" s="1185">
        <v>1</v>
      </c>
      <c r="DJ2" s="1185">
        <v>2</v>
      </c>
      <c r="DK2" s="1185">
        <v>3</v>
      </c>
      <c r="DL2" s="1185">
        <v>4</v>
      </c>
      <c r="DM2" s="1185">
        <v>5</v>
      </c>
      <c r="DN2" s="1185">
        <v>6</v>
      </c>
      <c r="DO2" s="1185">
        <v>7</v>
      </c>
      <c r="DP2" s="1185">
        <v>8</v>
      </c>
      <c r="DQ2" s="1185" t="str">
        <f>IF(ตัวชี้วัด!$B$43="","",ตัวชี้วัด!$B$43)</f>
        <v/>
      </c>
      <c r="DR2" s="1186" t="str">
        <f>IF(ตัวชี้วัด!$B$44="","",ตัวชี้วัด!$B$44)</f>
        <v/>
      </c>
      <c r="DS2" s="1407" t="str">
        <f>IF(ปก!$C$10="กิจกรรมพัฒนาผู้เรียน","","สรุปการประเมิน")</f>
        <v>สรุปการประเมิน</v>
      </c>
      <c r="DT2" s="572"/>
      <c r="DU2" s="573"/>
      <c r="DV2" s="573"/>
      <c r="DW2" s="574"/>
      <c r="DX2" s="573"/>
      <c r="DY2" s="21"/>
      <c r="DZ2" s="21"/>
      <c r="EA2" s="21"/>
      <c r="EB2" s="21"/>
      <c r="EC2" s="21"/>
      <c r="ED2" s="21"/>
      <c r="EE2" s="21"/>
      <c r="EF2" s="21"/>
      <c r="EG2" s="21"/>
      <c r="EH2" s="21"/>
      <c r="EI2" s="21"/>
      <c r="EJ2" s="21"/>
      <c r="EK2" s="21"/>
      <c r="EL2" s="21"/>
      <c r="EM2" s="21"/>
      <c r="EN2" s="21"/>
      <c r="EO2" s="21"/>
      <c r="EP2" s="21"/>
      <c r="EQ2" s="21"/>
      <c r="ER2" s="21"/>
      <c r="ES2" s="21"/>
      <c r="ET2" s="21"/>
      <c r="EU2" s="21"/>
      <c r="EV2" s="21"/>
      <c r="EW2" s="21"/>
      <c r="EX2" s="21"/>
      <c r="EY2" s="21"/>
      <c r="EZ2" s="21"/>
      <c r="FA2" s="21"/>
      <c r="FB2" s="21"/>
      <c r="FC2" s="21"/>
      <c r="FD2" s="21"/>
      <c r="FE2" s="21"/>
      <c r="FF2" s="21"/>
      <c r="FG2" s="21"/>
      <c r="FH2" s="21"/>
      <c r="FI2" s="21"/>
      <c r="FJ2" s="21"/>
      <c r="FK2" s="21"/>
      <c r="FL2" s="21"/>
      <c r="FM2" s="21"/>
      <c r="FN2" s="21"/>
      <c r="FO2" s="21"/>
      <c r="FP2" s="21"/>
      <c r="FQ2" s="21"/>
      <c r="FR2" s="21"/>
      <c r="FS2" s="21"/>
      <c r="FT2" s="21"/>
      <c r="FU2" s="21"/>
      <c r="FV2" s="21"/>
      <c r="FW2" s="21"/>
      <c r="FX2" s="21"/>
      <c r="FY2" s="21"/>
      <c r="FZ2" s="21"/>
      <c r="GA2" s="21"/>
      <c r="GB2" s="21"/>
      <c r="GC2" s="21"/>
      <c r="GD2" s="21"/>
      <c r="GE2" s="21"/>
      <c r="GF2" s="21"/>
      <c r="GG2" s="21"/>
      <c r="GH2" s="21"/>
      <c r="GI2" s="21"/>
      <c r="GJ2" s="21"/>
      <c r="GK2" s="21"/>
      <c r="GL2" s="21"/>
      <c r="GM2" s="21"/>
      <c r="GN2" s="21"/>
      <c r="GO2" s="21"/>
      <c r="GP2" s="21"/>
      <c r="GQ2" s="21"/>
      <c r="GR2" s="21"/>
      <c r="GS2" s="21"/>
      <c r="GT2" s="21"/>
      <c r="GU2" s="21"/>
      <c r="GV2" s="21"/>
      <c r="GW2" s="21"/>
      <c r="GX2" s="21"/>
      <c r="GY2" s="21"/>
      <c r="GZ2" s="21"/>
      <c r="HA2" s="21"/>
      <c r="HB2" s="21"/>
      <c r="HC2" s="21"/>
      <c r="HD2" s="21"/>
      <c r="HE2" s="21"/>
      <c r="HF2" s="21"/>
    </row>
    <row r="3" spans="1:214" s="22" customFormat="1" ht="30" customHeight="1" thickTop="1" thickBot="1" x14ac:dyDescent="0.55000000000000004">
      <c r="A3" s="1415"/>
      <c r="B3" s="1418"/>
      <c r="C3" s="1380"/>
      <c r="D3" s="1424"/>
      <c r="E3" s="575"/>
      <c r="F3" s="1421"/>
      <c r="G3" s="1427"/>
      <c r="H3" s="1403" t="str">
        <f>IF(ปก!$D$10="กิจกรรมพัฒนาผู้เรียน","กิจกรรม","")</f>
        <v/>
      </c>
      <c r="I3" s="576"/>
      <c r="J3" s="577"/>
      <c r="K3" s="577"/>
      <c r="L3" s="577"/>
      <c r="M3" s="577"/>
      <c r="N3" s="577"/>
      <c r="O3" s="577"/>
      <c r="P3" s="578"/>
      <c r="Q3" s="1384" t="s">
        <v>182</v>
      </c>
      <c r="R3" s="1395" t="s">
        <v>16</v>
      </c>
      <c r="S3" s="579"/>
      <c r="T3" s="577"/>
      <c r="U3" s="577"/>
      <c r="V3" s="577"/>
      <c r="W3" s="577"/>
      <c r="X3" s="580"/>
      <c r="Y3" s="1437" t="s">
        <v>120</v>
      </c>
      <c r="Z3" s="581"/>
      <c r="AA3" s="1395" t="s">
        <v>16</v>
      </c>
      <c r="AB3" s="1391"/>
      <c r="AC3" s="1403" t="str">
        <f>IF(ปก!$D$10="กิจกรรมพัฒนาผู้เรียน","กิจกรรม","")</f>
        <v/>
      </c>
      <c r="AD3" s="577"/>
      <c r="AE3" s="577"/>
      <c r="AF3" s="577"/>
      <c r="AG3" s="577"/>
      <c r="AH3" s="577"/>
      <c r="AI3" s="577"/>
      <c r="AJ3" s="577"/>
      <c r="AK3" s="578"/>
      <c r="AL3" s="1384" t="s">
        <v>182</v>
      </c>
      <c r="AM3" s="1395" t="s">
        <v>16</v>
      </c>
      <c r="AN3" s="579"/>
      <c r="AO3" s="577"/>
      <c r="AP3" s="577"/>
      <c r="AQ3" s="577"/>
      <c r="AR3" s="577"/>
      <c r="AS3" s="577"/>
      <c r="AT3" s="1441" t="s">
        <v>120</v>
      </c>
      <c r="AU3" s="582"/>
      <c r="AV3" s="1395" t="s">
        <v>16</v>
      </c>
      <c r="AW3" s="1391"/>
      <c r="AX3" s="1485"/>
      <c r="AY3" s="1450"/>
      <c r="AZ3" s="1398"/>
      <c r="BA3" s="1403" t="str">
        <f>IF(ปก!$D$10="กิจกรรมพัฒนาผู้เรียน","กิจกรรม","")</f>
        <v/>
      </c>
      <c r="BB3" s="577"/>
      <c r="BC3" s="577"/>
      <c r="BD3" s="577"/>
      <c r="BE3" s="577"/>
      <c r="BF3" s="577"/>
      <c r="BG3" s="577"/>
      <c r="BH3" s="578"/>
      <c r="BI3" s="1384" t="s">
        <v>182</v>
      </c>
      <c r="BJ3" s="1393" t="s">
        <v>16</v>
      </c>
      <c r="BK3" s="579"/>
      <c r="BL3" s="577"/>
      <c r="BM3" s="577"/>
      <c r="BN3" s="577"/>
      <c r="BO3" s="577"/>
      <c r="BP3" s="580"/>
      <c r="BQ3" s="1439" t="s">
        <v>120</v>
      </c>
      <c r="BR3" s="583"/>
      <c r="BS3" s="1393" t="s">
        <v>16</v>
      </c>
      <c r="BT3" s="1391"/>
      <c r="BU3" s="1403" t="str">
        <f>IF(ปก!$D$10="กิจกรรมพัฒนาผู้เรียน","กิจกรรม","")</f>
        <v/>
      </c>
      <c r="BV3" s="577"/>
      <c r="BW3" s="577"/>
      <c r="BX3" s="577"/>
      <c r="BY3" s="577"/>
      <c r="BZ3" s="577"/>
      <c r="CA3" s="577"/>
      <c r="CB3" s="578"/>
      <c r="CC3" s="1384" t="s">
        <v>182</v>
      </c>
      <c r="CD3" s="1393" t="s">
        <v>16</v>
      </c>
      <c r="CE3" s="1406"/>
      <c r="CF3" s="579"/>
      <c r="CG3" s="577"/>
      <c r="CH3" s="580"/>
      <c r="CI3" s="1491" t="str">
        <f>IF($CJ$1="","","รวมปลาย")</f>
        <v/>
      </c>
      <c r="CJ3" s="1489" t="str">
        <f>IF($CJ$1="","","ร้อยละ "&amp;CJ1)</f>
        <v/>
      </c>
      <c r="CK3" s="1493" t="str">
        <f>IF($CJ$1="","","สอบกลาง")</f>
        <v/>
      </c>
      <c r="CL3" s="1452" t="str">
        <f>IF($CJ$1="","","ร้อยละ "&amp;CL1)</f>
        <v/>
      </c>
      <c r="CM3" s="1487" t="s">
        <v>16</v>
      </c>
      <c r="CN3" s="1391"/>
      <c r="CO3" s="584"/>
      <c r="CP3" s="584"/>
      <c r="CQ3" s="1473"/>
      <c r="CR3" s="1482"/>
      <c r="CS3" s="585"/>
      <c r="CT3" s="1479"/>
      <c r="CU3" s="1476"/>
      <c r="CV3" s="586"/>
      <c r="CW3" s="1476"/>
      <c r="CX3" s="1470"/>
      <c r="CY3" s="1470"/>
      <c r="CZ3" s="1466"/>
      <c r="DA3" s="1463"/>
      <c r="DB3" s="1380"/>
      <c r="DC3" s="1456" t="s">
        <v>340</v>
      </c>
      <c r="DD3" s="1458" t="s">
        <v>341</v>
      </c>
      <c r="DE3" s="1458" t="s">
        <v>342</v>
      </c>
      <c r="DF3" s="1458" t="s">
        <v>343</v>
      </c>
      <c r="DG3" s="1458" t="s">
        <v>344</v>
      </c>
      <c r="DH3" s="1408"/>
      <c r="DI3" s="1382" t="s">
        <v>345</v>
      </c>
      <c r="DJ3" s="1382" t="s">
        <v>346</v>
      </c>
      <c r="DK3" s="1382" t="s">
        <v>347</v>
      </c>
      <c r="DL3" s="1382" t="s">
        <v>348</v>
      </c>
      <c r="DM3" s="1382" t="s">
        <v>349</v>
      </c>
      <c r="DN3" s="1382" t="s">
        <v>350</v>
      </c>
      <c r="DO3" s="1382" t="s">
        <v>351</v>
      </c>
      <c r="DP3" s="1382" t="s">
        <v>352</v>
      </c>
      <c r="DQ3" s="1382" t="str">
        <f>IF(DQ2="","","คุณลักษณฯ "&amp;DQ2)</f>
        <v/>
      </c>
      <c r="DR3" s="1382" t="str">
        <f>IF(DR2="","","คุณลักษณฯ "&amp;DR2)</f>
        <v/>
      </c>
      <c r="DS3" s="1408"/>
      <c r="DT3" s="572"/>
      <c r="DU3" s="573"/>
      <c r="DV3" s="573"/>
      <c r="DW3" s="574"/>
      <c r="DX3" s="573"/>
      <c r="DY3" s="57"/>
      <c r="DZ3" s="21"/>
      <c r="EA3" s="21"/>
      <c r="EB3" s="21"/>
      <c r="EC3" s="21"/>
      <c r="ED3" s="21"/>
      <c r="EE3" s="21"/>
      <c r="EF3" s="21"/>
      <c r="EG3" s="21"/>
      <c r="EH3" s="21"/>
      <c r="EI3" s="21"/>
      <c r="EJ3" s="21"/>
      <c r="EK3" s="21"/>
      <c r="EL3" s="21"/>
      <c r="EM3" s="21"/>
      <c r="EN3" s="21"/>
      <c r="EO3" s="21"/>
      <c r="EP3" s="21"/>
      <c r="EQ3" s="21"/>
      <c r="ER3" s="21"/>
      <c r="ES3" s="21"/>
      <c r="ET3" s="21"/>
      <c r="EU3" s="21"/>
      <c r="EV3" s="21"/>
      <c r="EW3" s="21"/>
      <c r="EX3" s="21"/>
      <c r="EY3" s="21"/>
      <c r="EZ3" s="21"/>
      <c r="FA3" s="21"/>
      <c r="FB3" s="21"/>
      <c r="FC3" s="21"/>
      <c r="FD3" s="21"/>
      <c r="FE3" s="21"/>
      <c r="FF3" s="21"/>
      <c r="FG3" s="21"/>
      <c r="FH3" s="21"/>
      <c r="FI3" s="21"/>
      <c r="FJ3" s="21"/>
      <c r="FK3" s="21"/>
      <c r="FL3" s="21"/>
      <c r="FM3" s="21"/>
      <c r="FN3" s="21"/>
      <c r="FO3" s="21"/>
      <c r="FP3" s="21"/>
      <c r="FQ3" s="21"/>
      <c r="FR3" s="21"/>
      <c r="FS3" s="21"/>
      <c r="FT3" s="21"/>
      <c r="FU3" s="21"/>
      <c r="FV3" s="21"/>
      <c r="FW3" s="21"/>
      <c r="FX3" s="21"/>
      <c r="FY3" s="21"/>
      <c r="FZ3" s="21"/>
      <c r="GA3" s="21"/>
      <c r="GB3" s="21"/>
      <c r="GC3" s="21"/>
      <c r="GD3" s="21"/>
      <c r="GE3" s="21"/>
      <c r="GF3" s="21"/>
      <c r="GG3" s="21"/>
      <c r="GH3" s="21"/>
      <c r="GI3" s="21"/>
      <c r="GJ3" s="21"/>
      <c r="GK3" s="21"/>
      <c r="GL3" s="21"/>
      <c r="GM3" s="21"/>
      <c r="GN3" s="21"/>
      <c r="GO3" s="21"/>
      <c r="GP3" s="21"/>
      <c r="GQ3" s="21"/>
      <c r="GR3" s="21"/>
      <c r="GS3" s="21"/>
      <c r="GT3" s="21"/>
      <c r="GU3" s="21"/>
      <c r="GV3" s="21"/>
      <c r="GW3" s="21"/>
      <c r="GX3" s="21"/>
      <c r="GY3" s="21"/>
      <c r="GZ3" s="21"/>
      <c r="HA3" s="21"/>
      <c r="HB3" s="21"/>
      <c r="HC3" s="21"/>
      <c r="HD3" s="21"/>
      <c r="HE3" s="21"/>
      <c r="HF3" s="21"/>
    </row>
    <row r="4" spans="1:214" s="22" customFormat="1" ht="15" customHeight="1" thickBot="1" x14ac:dyDescent="0.55000000000000004">
      <c r="A4" s="1415"/>
      <c r="B4" s="1418"/>
      <c r="C4" s="1380"/>
      <c r="D4" s="1424"/>
      <c r="E4" s="575"/>
      <c r="F4" s="1421"/>
      <c r="G4" s="1427"/>
      <c r="H4" s="1404"/>
      <c r="I4" s="587" t="s">
        <v>180</v>
      </c>
      <c r="J4" s="588" t="s">
        <v>181</v>
      </c>
      <c r="K4" s="588" t="s">
        <v>179</v>
      </c>
      <c r="L4" s="588"/>
      <c r="M4" s="588"/>
      <c r="N4" s="588"/>
      <c r="O4" s="588"/>
      <c r="P4" s="589"/>
      <c r="Q4" s="1385"/>
      <c r="R4" s="1396"/>
      <c r="S4" s="590" t="s">
        <v>181</v>
      </c>
      <c r="T4" s="590" t="s">
        <v>181</v>
      </c>
      <c r="U4" s="590"/>
      <c r="V4" s="591"/>
      <c r="W4" s="591"/>
      <c r="X4" s="592"/>
      <c r="Y4" s="1438"/>
      <c r="Z4" s="581"/>
      <c r="AA4" s="1396"/>
      <c r="AB4" s="1392"/>
      <c r="AC4" s="1404"/>
      <c r="AD4" s="591" t="s">
        <v>181</v>
      </c>
      <c r="AE4" s="591" t="s">
        <v>181</v>
      </c>
      <c r="AF4" s="591" t="s">
        <v>179</v>
      </c>
      <c r="AG4" s="591"/>
      <c r="AH4" s="591"/>
      <c r="AI4" s="591"/>
      <c r="AJ4" s="591"/>
      <c r="AK4" s="593"/>
      <c r="AL4" s="1385"/>
      <c r="AM4" s="1396"/>
      <c r="AN4" s="590" t="s">
        <v>180</v>
      </c>
      <c r="AO4" s="590" t="s">
        <v>180</v>
      </c>
      <c r="AP4" s="590"/>
      <c r="AQ4" s="591"/>
      <c r="AR4" s="591"/>
      <c r="AS4" s="592"/>
      <c r="AT4" s="1442"/>
      <c r="AU4" s="582"/>
      <c r="AV4" s="1396"/>
      <c r="AW4" s="1392"/>
      <c r="AX4" s="594"/>
      <c r="AY4" s="1451"/>
      <c r="AZ4" s="1398"/>
      <c r="BA4" s="1404"/>
      <c r="BB4" s="591" t="s">
        <v>180</v>
      </c>
      <c r="BC4" s="591" t="s">
        <v>181</v>
      </c>
      <c r="BD4" s="591" t="s">
        <v>179</v>
      </c>
      <c r="BE4" s="591"/>
      <c r="BF4" s="591"/>
      <c r="BG4" s="591"/>
      <c r="BH4" s="593"/>
      <c r="BI4" s="1385"/>
      <c r="BJ4" s="1394"/>
      <c r="BK4" s="590" t="s">
        <v>180</v>
      </c>
      <c r="BL4" s="590" t="s">
        <v>180</v>
      </c>
      <c r="BM4" s="590"/>
      <c r="BN4" s="590"/>
      <c r="BO4" s="591"/>
      <c r="BP4" s="592"/>
      <c r="BQ4" s="1440"/>
      <c r="BR4" s="583"/>
      <c r="BS4" s="1394"/>
      <c r="BT4" s="1392"/>
      <c r="BU4" s="1404"/>
      <c r="BV4" s="591" t="s">
        <v>180</v>
      </c>
      <c r="BW4" s="591" t="s">
        <v>181</v>
      </c>
      <c r="BX4" s="591" t="s">
        <v>179</v>
      </c>
      <c r="BY4" s="591"/>
      <c r="BZ4" s="591"/>
      <c r="CA4" s="591"/>
      <c r="CB4" s="593"/>
      <c r="CC4" s="1385"/>
      <c r="CD4" s="1394"/>
      <c r="CE4" s="595"/>
      <c r="CF4" s="590" t="s">
        <v>180</v>
      </c>
      <c r="CG4" s="590" t="s">
        <v>180</v>
      </c>
      <c r="CH4" s="596"/>
      <c r="CI4" s="1492"/>
      <c r="CJ4" s="1490"/>
      <c r="CK4" s="1494"/>
      <c r="CL4" s="1453"/>
      <c r="CM4" s="1488"/>
      <c r="CN4" s="1392"/>
      <c r="CO4" s="597"/>
      <c r="CP4" s="597"/>
      <c r="CQ4" s="1474"/>
      <c r="CR4" s="1483"/>
      <c r="CS4" s="598"/>
      <c r="CT4" s="1480"/>
      <c r="CU4" s="1476"/>
      <c r="CV4" s="586"/>
      <c r="CW4" s="1476"/>
      <c r="CX4" s="1470"/>
      <c r="CY4" s="1470"/>
      <c r="CZ4" s="1466"/>
      <c r="DA4" s="1463"/>
      <c r="DB4" s="1380"/>
      <c r="DC4" s="1457"/>
      <c r="DD4" s="1459"/>
      <c r="DE4" s="1459"/>
      <c r="DF4" s="1459"/>
      <c r="DG4" s="1459"/>
      <c r="DH4" s="1408"/>
      <c r="DI4" s="1383"/>
      <c r="DJ4" s="1383"/>
      <c r="DK4" s="1383"/>
      <c r="DL4" s="1383"/>
      <c r="DM4" s="1383"/>
      <c r="DN4" s="1383"/>
      <c r="DO4" s="1383"/>
      <c r="DP4" s="1383"/>
      <c r="DQ4" s="1383"/>
      <c r="DR4" s="1383"/>
      <c r="DS4" s="1408"/>
      <c r="DT4" s="572"/>
      <c r="DZ4" s="21"/>
      <c r="EA4" s="21"/>
      <c r="EB4" s="21"/>
      <c r="EC4" s="21"/>
      <c r="ED4" s="21"/>
      <c r="EE4" s="21"/>
      <c r="EF4" s="21"/>
      <c r="EG4" s="21"/>
      <c r="EH4" s="21"/>
      <c r="EI4" s="21"/>
      <c r="EJ4" s="21"/>
      <c r="EK4" s="21"/>
      <c r="EL4" s="21"/>
      <c r="EM4" s="21"/>
      <c r="EN4" s="21"/>
      <c r="EO4" s="21"/>
      <c r="EP4" s="21"/>
      <c r="EQ4" s="21"/>
      <c r="ER4" s="21"/>
      <c r="ES4" s="21"/>
      <c r="ET4" s="21"/>
      <c r="EU4" s="21"/>
      <c r="EV4" s="21"/>
      <c r="EW4" s="21"/>
      <c r="EX4" s="21"/>
      <c r="EY4" s="21"/>
      <c r="EZ4" s="21"/>
      <c r="FA4" s="21"/>
      <c r="FB4" s="21"/>
      <c r="FC4" s="21"/>
      <c r="FD4" s="21"/>
      <c r="FE4" s="21"/>
      <c r="FF4" s="21"/>
      <c r="FG4" s="21"/>
      <c r="FH4" s="21"/>
      <c r="FI4" s="21"/>
      <c r="FJ4" s="21"/>
      <c r="FK4" s="21"/>
      <c r="FL4" s="21"/>
      <c r="FM4" s="21"/>
      <c r="FN4" s="21"/>
      <c r="FO4" s="21"/>
      <c r="FP4" s="21"/>
      <c r="FQ4" s="21"/>
      <c r="FR4" s="21"/>
      <c r="FS4" s="21"/>
      <c r="FT4" s="21"/>
      <c r="FU4" s="21"/>
      <c r="FV4" s="21"/>
      <c r="FW4" s="21"/>
      <c r="FX4" s="21"/>
      <c r="FY4" s="21"/>
      <c r="FZ4" s="21"/>
      <c r="GA4" s="21"/>
      <c r="GB4" s="21"/>
      <c r="GC4" s="21"/>
      <c r="GD4" s="21"/>
      <c r="GE4" s="21"/>
      <c r="GF4" s="21"/>
      <c r="GG4" s="21"/>
      <c r="GH4" s="21"/>
      <c r="GI4" s="21"/>
      <c r="GJ4" s="21"/>
      <c r="GK4" s="21"/>
      <c r="GL4" s="21"/>
      <c r="GM4" s="21"/>
      <c r="GN4" s="21"/>
      <c r="GO4" s="21"/>
      <c r="GP4" s="21"/>
      <c r="GQ4" s="21"/>
      <c r="GR4" s="21"/>
      <c r="GS4" s="21"/>
      <c r="GT4" s="21"/>
      <c r="GU4" s="21"/>
      <c r="GV4" s="21"/>
      <c r="GW4" s="21"/>
      <c r="GX4" s="21"/>
      <c r="GY4" s="21"/>
      <c r="GZ4" s="21"/>
      <c r="HA4" s="21"/>
      <c r="HB4" s="21"/>
      <c r="HC4" s="21"/>
      <c r="HD4" s="21"/>
      <c r="HE4" s="21"/>
      <c r="HF4" s="21"/>
    </row>
    <row r="5" spans="1:214" ht="18" customHeight="1" thickBot="1" x14ac:dyDescent="0.55000000000000004">
      <c r="A5" s="1416"/>
      <c r="B5" s="1419"/>
      <c r="C5" s="1381"/>
      <c r="D5" s="1425"/>
      <c r="E5" s="599"/>
      <c r="F5" s="1422"/>
      <c r="G5" s="1428"/>
      <c r="H5" s="600" t="str">
        <f>IF(ปก!$D$10="กิจกรรมพัฒนาผู้เรียน",30,"")</f>
        <v/>
      </c>
      <c r="I5" s="1141">
        <v>10</v>
      </c>
      <c r="J5" s="1139">
        <v>10</v>
      </c>
      <c r="K5" s="1139">
        <v>10</v>
      </c>
      <c r="L5" s="1139"/>
      <c r="M5" s="1139"/>
      <c r="N5" s="1139"/>
      <c r="O5" s="1139"/>
      <c r="P5" s="1140"/>
      <c r="Q5" s="1386"/>
      <c r="R5" s="601">
        <f>IF(C6="","",SUM(H5:Q5))</f>
        <v>30</v>
      </c>
      <c r="S5" s="1141">
        <v>10</v>
      </c>
      <c r="T5" s="1139">
        <v>10</v>
      </c>
      <c r="U5" s="1139"/>
      <c r="V5" s="1139"/>
      <c r="W5" s="1139"/>
      <c r="X5" s="1139"/>
      <c r="Y5" s="602">
        <f>IF(AA5="","",AA5/2)</f>
        <v>10</v>
      </c>
      <c r="Z5" s="603"/>
      <c r="AA5" s="601">
        <f>IF(C6="","",SUM(S5:X5))</f>
        <v>20</v>
      </c>
      <c r="AB5" s="1018">
        <f>R5+AA5</f>
        <v>50</v>
      </c>
      <c r="AC5" s="600" t="str">
        <f>IF(ปก!$D$10="กิจกรรมพัฒนาผู้เรียน",30,"")</f>
        <v/>
      </c>
      <c r="AD5" s="1141">
        <v>10</v>
      </c>
      <c r="AE5" s="1139">
        <v>10</v>
      </c>
      <c r="AF5" s="1139">
        <v>10</v>
      </c>
      <c r="AG5" s="1139"/>
      <c r="AH5" s="1139"/>
      <c r="AI5" s="1139"/>
      <c r="AJ5" s="1139"/>
      <c r="AK5" s="1140"/>
      <c r="AL5" s="1386"/>
      <c r="AM5" s="601">
        <f>IF(C6="","",SUM(AC5:AL5))</f>
        <v>30</v>
      </c>
      <c r="AN5" s="1141">
        <v>10</v>
      </c>
      <c r="AO5" s="1139">
        <v>10</v>
      </c>
      <c r="AP5" s="1139"/>
      <c r="AQ5" s="1139"/>
      <c r="AR5" s="1139"/>
      <c r="AS5" s="1139"/>
      <c r="AT5" s="604">
        <f>IF(AV5="","",AV5/2)</f>
        <v>10</v>
      </c>
      <c r="AU5" s="605"/>
      <c r="AV5" s="606">
        <f>IF(C6="","",SUM(AN5:AS5))</f>
        <v>20</v>
      </c>
      <c r="AW5" s="1018">
        <f>AM5+AV5</f>
        <v>50</v>
      </c>
      <c r="AX5" s="607">
        <f>IF(C6="","",IF(R5=0,0,(AV5+AM5+AA5+R5)))</f>
        <v>100</v>
      </c>
      <c r="AY5" s="608">
        <f>IF(C6="","",IF(AX5=0,0,IF(AX5&gt;100,"&gt;100",IF(ปก!$D$10="กิจกรรมพัฒนาผู้เรียน",(AX5/$AX$5)*100,AX5))))</f>
        <v>100</v>
      </c>
      <c r="AZ5" s="1399"/>
      <c r="BA5" s="600" t="str">
        <f>IF(ปก!$D$10="กิจกรรมพัฒนาผู้เรียน",30,"")</f>
        <v/>
      </c>
      <c r="BB5" s="1141">
        <v>10</v>
      </c>
      <c r="BC5" s="1139">
        <v>10</v>
      </c>
      <c r="BD5" s="1139">
        <v>10</v>
      </c>
      <c r="BE5" s="1139"/>
      <c r="BF5" s="1139"/>
      <c r="BG5" s="1139"/>
      <c r="BH5" s="1140"/>
      <c r="BI5" s="1386"/>
      <c r="BJ5" s="601">
        <f>IF(C6="","",SUM(BA5:BI5))</f>
        <v>30</v>
      </c>
      <c r="BK5" s="1141">
        <v>10</v>
      </c>
      <c r="BL5" s="1139">
        <v>10</v>
      </c>
      <c r="BM5" s="1139"/>
      <c r="BN5" s="1139"/>
      <c r="BO5" s="1139"/>
      <c r="BP5" s="1139"/>
      <c r="BQ5" s="602">
        <f>IF(BS5="","",BS5/2)</f>
        <v>10</v>
      </c>
      <c r="BR5" s="609"/>
      <c r="BS5" s="601">
        <f>IF(C6="","",SUM(BK5:BP5))</f>
        <v>20</v>
      </c>
      <c r="BT5" s="1018">
        <f>BJ5+BS5</f>
        <v>50</v>
      </c>
      <c r="BU5" s="600" t="str">
        <f>IF(ปก!$D$10="กิจกรรมพัฒนาผู้เรียน",30,"")</f>
        <v/>
      </c>
      <c r="BV5" s="1141">
        <v>10</v>
      </c>
      <c r="BW5" s="1139">
        <v>10</v>
      </c>
      <c r="BX5" s="1139">
        <v>10</v>
      </c>
      <c r="BY5" s="1139"/>
      <c r="BZ5" s="1139"/>
      <c r="CA5" s="1139"/>
      <c r="CB5" s="1140"/>
      <c r="CC5" s="1386"/>
      <c r="CD5" s="601">
        <f>IF(C6="","",SUM(BU5:CC5))</f>
        <v>30</v>
      </c>
      <c r="CE5" s="610"/>
      <c r="CF5" s="1141">
        <v>10</v>
      </c>
      <c r="CG5" s="1139">
        <v>10</v>
      </c>
      <c r="CH5" s="1139"/>
      <c r="CI5" s="1142" t="str">
        <f>IF($CJ$1="","",SUM(CF5:CH5))</f>
        <v/>
      </c>
      <c r="CJ5" s="1171" t="str">
        <f>IF($CJ$1="","",$CI$5/100*$CJ$1)</f>
        <v/>
      </c>
      <c r="CK5" s="1152"/>
      <c r="CL5" s="1175" t="str">
        <f>IF($CJ$1="","",CI5-CJ5)</f>
        <v/>
      </c>
      <c r="CM5" s="1094">
        <f>IF($CJ$1="",SUM(CF5:CH5),CJ5+CL5)</f>
        <v>20</v>
      </c>
      <c r="CN5" s="1018">
        <f>CD5+CM5</f>
        <v>50</v>
      </c>
      <c r="CO5" s="611"/>
      <c r="CP5" s="612">
        <f>IF(C6="","",BJ5+BS5+CD5+CM5)</f>
        <v>100</v>
      </c>
      <c r="CQ5" s="613">
        <f>IF(C6="","",IF(BJ5=0,0,IF($CP$5&gt;100,"&gt;100",IF(ปก!$D$10="กิจกรรมพัฒนาผู้เรียน",((CP5)/($CP$5)*100),CP5))))</f>
        <v>100</v>
      </c>
      <c r="CR5" s="614">
        <f>IF(C6="","",AY5)</f>
        <v>100</v>
      </c>
      <c r="CS5" s="615">
        <f>(AX5+CP5)/2</f>
        <v>100</v>
      </c>
      <c r="CT5" s="613">
        <f>IF(C6="","",IF(BJ5=0,0,IF($CS$5&gt;100,"&gt;100",IF(ปก!$D$10="กิจกรรมพัฒนาผู้เรียน",CS5/$CS$5*100,CS5))))</f>
        <v>100</v>
      </c>
      <c r="CU5" s="1477"/>
      <c r="CV5" s="616"/>
      <c r="CW5" s="1477"/>
      <c r="CX5" s="1471"/>
      <c r="CY5" s="1471"/>
      <c r="CZ5" s="1467"/>
      <c r="DA5" s="1464"/>
      <c r="DB5" s="1381"/>
      <c r="DC5" s="1457"/>
      <c r="DD5" s="1459"/>
      <c r="DE5" s="1459"/>
      <c r="DF5" s="1459"/>
      <c r="DG5" s="1459"/>
      <c r="DH5" s="1408"/>
      <c r="DI5" s="1383"/>
      <c r="DJ5" s="1383"/>
      <c r="DK5" s="1383"/>
      <c r="DL5" s="1383"/>
      <c r="DM5" s="1383"/>
      <c r="DN5" s="1383"/>
      <c r="DO5" s="1383"/>
      <c r="DP5" s="1383"/>
      <c r="DQ5" s="1383"/>
      <c r="DR5" s="1383"/>
      <c r="DS5" s="1408"/>
      <c r="DT5" s="1281"/>
    </row>
    <row r="6" spans="1:214" s="24" customFormat="1" ht="18" customHeight="1" thickBot="1" x14ac:dyDescent="0.55000000000000004">
      <c r="A6" s="617">
        <f>IF(C6="","",1)</f>
        <v>1</v>
      </c>
      <c r="B6" s="618" t="s">
        <v>406</v>
      </c>
      <c r="C6" s="619" t="s">
        <v>395</v>
      </c>
      <c r="D6" s="620" t="str">
        <f t="shared" ref="D6:D55" si="0">IF(C6="","","เรียน")</f>
        <v>เรียน</v>
      </c>
      <c r="E6" s="621" t="str">
        <f>IF(D6="ออก",1,IF(D6="ย้าย",1,IF(D6="พัก",1,"")))</f>
        <v/>
      </c>
      <c r="F6" s="622">
        <v>1560301605444</v>
      </c>
      <c r="G6" s="623">
        <f t="shared" ref="G6:G37" si="1">A6</f>
        <v>1</v>
      </c>
      <c r="H6" s="624" t="str">
        <f>IF($C6="","",IF(ปก!$D$10="กิจกรรมพัฒนาผู้เรียน",เวลา1!$EI7,""))</f>
        <v/>
      </c>
      <c r="I6" s="1146"/>
      <c r="J6" s="1143"/>
      <c r="K6" s="1143"/>
      <c r="L6" s="1143"/>
      <c r="M6" s="1143"/>
      <c r="N6" s="1143"/>
      <c r="O6" s="1143"/>
      <c r="P6" s="1147"/>
      <c r="Q6" s="625"/>
      <c r="R6" s="626">
        <f t="shared" ref="R6:R37" si="2">IF(C6="","",IF(D6="พัก","",IF(D6="ออก","",IF(D6="ย้าย","",IF(D6="","ผิด",SUM(H6:Q6))))))</f>
        <v>0</v>
      </c>
      <c r="S6" s="1146"/>
      <c r="T6" s="1143"/>
      <c r="U6" s="1143"/>
      <c r="V6" s="1143"/>
      <c r="W6" s="1143"/>
      <c r="X6" s="1143"/>
      <c r="Y6" s="627"/>
      <c r="Z6" s="628">
        <f t="shared" ref="Z6:Z11" si="3">SUM(S6:Y6)</f>
        <v>0</v>
      </c>
      <c r="AA6" s="626">
        <f t="shared" ref="AA6:AA37" si="4">IF(C6="","",IF(D6="พัก","",IF(D6="ออก","",IF(D6="ย้าย","",IF(D6="","ผิด",IF(Y6="",S6+T6+U6+V6+W6+X6,IF(Z6&lt;$Y$5,S6+T6+U6+V6+W6+X6+Z6,$Y$5)))))))</f>
        <v>0</v>
      </c>
      <c r="AB6" s="612">
        <f t="shared" ref="AB6:AB37" si="5">IF(C6="","",IF(D6="พัก","",IF(D6="ออก","",IF(D6="ย้าย","",IF(D6="","ผิด",R6+AA6)))))</f>
        <v>0</v>
      </c>
      <c r="AC6" s="624" t="str">
        <f>IF($C6="","",IF(ปก!$D$10="กิจกรรมพัฒนาผู้เรียน",เวลา1!$EI7,""))</f>
        <v/>
      </c>
      <c r="AD6" s="1146"/>
      <c r="AE6" s="1143"/>
      <c r="AF6" s="1143"/>
      <c r="AG6" s="1143"/>
      <c r="AH6" s="1143"/>
      <c r="AI6" s="1143"/>
      <c r="AJ6" s="1143"/>
      <c r="AK6" s="1147"/>
      <c r="AL6" s="629"/>
      <c r="AM6" s="626">
        <f t="shared" ref="AM6:AM37" si="6">IF(C6="","",IF(D6="พัก","",IF(D6="ออก","",IF(D6="ย้าย","",IF(D6="","ผิด",SUM(AC6:AL6))))))</f>
        <v>0</v>
      </c>
      <c r="AN6" s="1146">
        <v>10</v>
      </c>
      <c r="AO6" s="1143">
        <v>10</v>
      </c>
      <c r="AP6" s="1143"/>
      <c r="AQ6" s="1143"/>
      <c r="AR6" s="1143"/>
      <c r="AS6" s="1143"/>
      <c r="AT6" s="630"/>
      <c r="AU6" s="631">
        <f t="shared" ref="AU6:AU11" si="7">SUM(AN6:AT6)</f>
        <v>20</v>
      </c>
      <c r="AV6" s="626">
        <f t="shared" ref="AV6:AV37" si="8">IF(C6="","",IF(D6="พัก","",IF(D6="ออก","",IF(D6="ย้าย","",IF(D6="","ผิด",IF(AT6="",AN6+AO6+AP6+AQ6+AR6+AS6,IF(AU6&lt;$AT$5,AN6+AQ6+AR6+AS6+AT6,$AT$5)))))))</f>
        <v>20</v>
      </c>
      <c r="AW6" s="612">
        <f t="shared" ref="AW6:AW37" si="9">IF(C6="","",IF(D6="พัก","",IF(D6="ออก","",IF(D6="ย้าย","",IF(D6="","ผิด",AM6+AV6)))))</f>
        <v>20</v>
      </c>
      <c r="AX6" s="607">
        <f t="shared" ref="AX6:AX37" si="10">IF(C6="","",IF(D6="พัก","",IF(D6="ออก","",IF(D6="ย้าย","",IF(D6="","ผิด",IF(AV6="ผิด","ผิด",(AV6+AM6+AA6+R6)))))))</f>
        <v>20</v>
      </c>
      <c r="AY6" s="632">
        <f>IF(C6="","",IF(R6=0,0,IF(AX6="ผิด","ผิด",IF(AX6="","-",IF(AX6="-","-",IF(AX6&gt;100,"&gt;100",IF(ปก!$D$10="กิจกรรมพัฒนาผู้เรียน",(AX6/$AX$5)*100,AX6)))))))</f>
        <v>0</v>
      </c>
      <c r="AZ6" s="633">
        <f t="shared" ref="AZ6:AZ37" si="11">A6</f>
        <v>1</v>
      </c>
      <c r="BA6" s="624" t="str">
        <f>IF($C6="","",IF(ปก!$D$10="กิจกรรมพัฒนาผู้เรียน",เวลา2!$EI7,""))</f>
        <v/>
      </c>
      <c r="BB6" s="1146"/>
      <c r="BC6" s="1143"/>
      <c r="BD6" s="1143"/>
      <c r="BE6" s="1143"/>
      <c r="BF6" s="1143"/>
      <c r="BG6" s="1143"/>
      <c r="BH6" s="1147"/>
      <c r="BI6" s="625"/>
      <c r="BJ6" s="626">
        <f t="shared" ref="BJ6:BJ37" si="12">IF(C6="","",IF(D6="พัก","",IF(D6="ออก","",IF(D6="ย้าย","",IF(D6="","ผิด",SUM(BA6:BI6))))))</f>
        <v>0</v>
      </c>
      <c r="BK6" s="1146"/>
      <c r="BL6" s="1143"/>
      <c r="BM6" s="1143"/>
      <c r="BN6" s="1143"/>
      <c r="BO6" s="1143"/>
      <c r="BP6" s="1143"/>
      <c r="BQ6" s="627"/>
      <c r="BR6" s="634">
        <f>SUM(BK6:BQ6)</f>
        <v>0</v>
      </c>
      <c r="BS6" s="626">
        <f t="shared" ref="BS6:BS37" si="13">IF(C6="","",IF(D6="พัก","",IF(D6="ออก","",IF(D6="ย้าย","",IF(D6="","ผิด",IF(BQ6="",BK6+BL6+BM6+BN6+BO6+BP6,IF(BR6&lt;$BQ$5,BK6+BL6+BM6+BN6+BO6+BP6+BR6,$BQ$5)))))))</f>
        <v>0</v>
      </c>
      <c r="BT6" s="612">
        <f t="shared" ref="BT6:BT37" si="14">IF(C6="","",IF(D6="พัก","",IF(D6="ออก","",IF(D6="ย้าย","",IF(D6="","ผิด",BJ6+BS6)))))</f>
        <v>0</v>
      </c>
      <c r="BU6" s="624" t="str">
        <f>IF($C6="","",IF(ปก!$D$10="กิจกรรมพัฒนาผู้เรียน",เวลา2!$EI7,""))</f>
        <v/>
      </c>
      <c r="BV6" s="1146"/>
      <c r="BW6" s="1143"/>
      <c r="BX6" s="1143"/>
      <c r="BY6" s="1143"/>
      <c r="BZ6" s="1143"/>
      <c r="CA6" s="1143"/>
      <c r="CB6" s="1147"/>
      <c r="CC6" s="629"/>
      <c r="CD6" s="626">
        <f t="shared" ref="CD6:CD37" si="15">IF(C6="","",IF(D6="พัก","",IF(D6="ออก","",IF(D6="ย้าย","",IF(D6="","ผิด",SUM(BU6:CC6))))))</f>
        <v>0</v>
      </c>
      <c r="CE6" s="635"/>
      <c r="CF6" s="1146"/>
      <c r="CG6" s="1143"/>
      <c r="CH6" s="1143"/>
      <c r="CI6" s="1091" t="str">
        <f t="shared" ref="CI6:CI37" si="16">IF(C6="","",IF($CJ$1="","",SUM(CF6:CH6)))</f>
        <v/>
      </c>
      <c r="CJ6" s="1172" t="str">
        <f t="shared" ref="CJ6:CJ37" si="17">IF(C6="","",IF($CJ$1="","",(CI6/100*$CJ$1)))</f>
        <v/>
      </c>
      <c r="CK6" s="1156"/>
      <c r="CL6" s="1153" t="str">
        <f t="shared" ref="CL6:CL37" si="18">IF(C6="","",IF($CJ$1="","",IF($CK$5="","",($CL$5/$CK$5*CK6))))</f>
        <v/>
      </c>
      <c r="CM6" s="626">
        <f t="shared" ref="CM6:CM37" si="19">IF(C6="","",IF($CJ$1="",SUM(CF6:CH6),(CJ6+CL6)))</f>
        <v>0</v>
      </c>
      <c r="CN6" s="612">
        <f t="shared" ref="CN6:CN37" si="20">IF(C6="","",IF(D6="พัก","",IF(D6="ออก","",IF(D6="ย้าย","",IF(D6="","ผิด",CD6+CM6)))))</f>
        <v>0</v>
      </c>
      <c r="CO6" s="626">
        <f t="shared" ref="CO6:CO37" si="21">IF(C6="","",BJ6+BS6+CD6+CM6)</f>
        <v>0</v>
      </c>
      <c r="CP6" s="636">
        <f t="shared" ref="CP6:CP37" si="22">IF(CM6="","",IF(D6="พัก","-",IF(D6="ออก","-",IF(D6="ย้าย","-",IF(D6="","ผิด",IF(D6="ร","-",IF(D6="มส","-",IF(CM6="ผิด","ผิด",(BJ6+BS6+CD6+CM6)))))))))</f>
        <v>0</v>
      </c>
      <c r="CQ6" s="612">
        <f>IF(C6="","",IF(BJ6=0,0,IF(CM6="ผิด","ผิด",IF(CM6="","-",IF(CP6="-","-",IF(CP6&gt;100,"&gt;100",IF(ปก!$D$10="กิจกรรมพัฒนาผู้เรียน",((CP6)/($CP$5)*100),CP6)))))))</f>
        <v>0</v>
      </c>
      <c r="CR6" s="637">
        <f t="shared" ref="CR6:CR37" si="23">IF(C6="","",IF(D6="พัก","-",IF(D6="ออก","-",IF(D6="ย้าย","-",IF(D6="","ผิด",AY6)))))</f>
        <v>0</v>
      </c>
      <c r="CS6" s="638">
        <f t="shared" ref="CS6:CS37" si="24">IF(C6="","",IF(D6="พัก","-",IF(D6="ออก","-",IF(D6="ย้าย","-",IF(D6="","ผิด",IF(D6="ร","-",IF(D6="มส","-",(CP6+AX6)/2)))))))</f>
        <v>10</v>
      </c>
      <c r="CT6" s="639">
        <f>IF(C6="","",IF(BJ6=0,0,IF(CS6="-","-",IF(CM6="ผิด","ผิด",IF(CS6&gt;100,"เกิน",IF(ปก!$D$10="กิจกรรมพัฒนาผู้เรียน",(CS6/$CS$5*100),CS6))))))</f>
        <v>0</v>
      </c>
      <c r="CU6" s="640" t="str">
        <f t="shared" ref="CU6:CU37" si="25">IF(C6="","",IF(D6="ออก","",IF(D6="พัก","",IF(D6="ย้าย","",IF(D6="","ผิด",IF(D6="ร","ร",IF(D6="มส","มส",VLOOKUP(CS6,CC$60:CN$68,3))))))))</f>
        <v>0</v>
      </c>
      <c r="CV6" s="641" t="str">
        <f>IF(CM6="","",IF(CM6="ผิด","",IF(ปก!$D$10="กิจกรรมพัฒนาผู้เรียน",(VLOOKUP(CT6,CC$69:CE$71,3)),CU6)))</f>
        <v>0</v>
      </c>
      <c r="CW6" s="1159" t="str">
        <f t="shared" ref="CW6:CW37" si="26">IF(C6="","",IF(CM6="ผิด","ผิด",IF(CV6="","---",CV6)))</f>
        <v>0</v>
      </c>
      <c r="CX6" s="643">
        <f t="shared" ref="CX6:CX37" si="27">IF(C6="","",IF(D6="ออก","-",IF(D6="พัก","-",IF(D6="ย้าย","-",IF(D6="","ผิด",IF(D6="ร","-",IF(D6="มส","-",RANK(CT6,CT$6:CT$55,0))))))))</f>
        <v>1</v>
      </c>
      <c r="CY6" s="643">
        <f t="shared" ref="CY6:CY37" si="28">IF(C6="","",IF(D6="","ผิด",IF(CX6="","-",CX6)))</f>
        <v>1</v>
      </c>
      <c r="CZ6" s="644"/>
      <c r="DA6" s="1205">
        <f t="shared" ref="DA6:DA37" si="29">A6</f>
        <v>1</v>
      </c>
      <c r="DB6" s="1249" t="str">
        <f>IF($C6="","",$C6)</f>
        <v>เด็กหญิง กัญญาณัฐ  ศรีธนะ</v>
      </c>
      <c r="DC6" s="1125">
        <f>IF($C6="","",IF(ปก!$C$10="กิจกรรมพัฒนาผู้เรียน","-",IF($D6="พัก","-",IF($D6="ออก","-",VLOOKUP($CW6,$DU$7:$DW$12,3)))))</f>
        <v>1</v>
      </c>
      <c r="DD6" s="1125">
        <f>IF($C6="","",IF(ปก!$C$10="กิจกรรมพัฒนาผู้เรียน","-",IF($D6="พัก","-",IF($D6="ออก","-",VLOOKUP($CW6,$DU$7:$DW$12,3)))))</f>
        <v>1</v>
      </c>
      <c r="DE6" s="1125">
        <f>IF($C6="","",IF(ปก!$C$10="กิจกรรมพัฒนาผู้เรียน","-",IF($D6="พัก","-",IF($D6="ออก","-",VLOOKUP($CW6,$DU$7:$DW$12,3)))))</f>
        <v>1</v>
      </c>
      <c r="DF6" s="1125">
        <f>IF($C6="","",IF(ปก!$C$10="กิจกรรมพัฒนาผู้เรียน","-",IF($D6="พัก","-",IF($D6="ออก","-",VLOOKUP($CW6,$DU$7:$DW$12,3)))))</f>
        <v>1</v>
      </c>
      <c r="DG6" s="1125">
        <f>IF($C6="","",IF(ปก!$C$10="กิจกรรมพัฒนาผู้เรียน","-",IF($D6="พัก","-",IF($D6="ออก","-",VLOOKUP($CW6,$DU$7:$DW$12,3)))))</f>
        <v>1</v>
      </c>
      <c r="DH6" s="1187">
        <f>IF($C6="","",IF(ปก!$C$10="กิจกรรมพัฒนาผู้เรียน","-",IF($D6="พัก","-",IF($D6="ออก","-",(ROUND(MODE(DC6:DG6),0))))))</f>
        <v>1</v>
      </c>
      <c r="DI6" s="1188">
        <v>1</v>
      </c>
      <c r="DJ6" s="1188">
        <v>1</v>
      </c>
      <c r="DK6" s="1188">
        <v>1</v>
      </c>
      <c r="DL6" s="1188">
        <v>1</v>
      </c>
      <c r="DM6" s="1188">
        <v>1</v>
      </c>
      <c r="DN6" s="1188">
        <f>IF($C6="","",IF(ปก!$C$10="กิจกรรมพัฒนาผู้เรียน","-",IF($D6="พัก","-",IF($D6="ออก","-",VLOOKUP($CW6,$DU$7:$DW$12,3)))))</f>
        <v>1</v>
      </c>
      <c r="DO6" s="1188">
        <f>IF($C6="","",IF(ปก!$C$10="กิจกรรมพัฒนาผู้เรียน","-",IF($D6="พัก","-",IF($D6="ออก","-",VLOOKUP($CW6,$DU$7:$DW$12,3)))))</f>
        <v>1</v>
      </c>
      <c r="DP6" s="1188">
        <f>IF($C6="","",IF(ปก!$C$10="กิจกรรมพัฒนาผู้เรียน","-",IF($D6="พัก","-",IF($D6="ออก","-",VLOOKUP($CW6,$DU$7:$DW$12,3)))))</f>
        <v>1</v>
      </c>
      <c r="DQ6" s="1188" t="str">
        <f>IF($C6="","",IF(ปก!$C$10="กิจกรรมพัฒนาผู้เรียน","-",IF($DQ$2="","",IF($D6="พัก","-",IF($D6="ออก","-",VLOOKUP($CW6,$DU$7:$DW$12,3))))))</f>
        <v/>
      </c>
      <c r="DR6" s="1188" t="str">
        <f>IF($C6="","",IF(ปก!$C$10="กิจกรรมพัฒนาผู้เรียน","-",IF($DR$2="","",IF($D6="พัก","-",IF($D6="ออก","-",VLOOKUP($CW6,$DU$7:$DW$12,3))))))</f>
        <v/>
      </c>
      <c r="DS6" s="1189">
        <f>IF($C6="","",IF(ปก!$C$10="กิจกรรมพัฒนาผู้เรียน","-",IF($D6="พัก","-",IF($D6="ออก","-",(ROUND(MODE(DI6:DQ6),0))))))</f>
        <v>1</v>
      </c>
      <c r="DT6" s="1282"/>
      <c r="DU6" s="1495" t="s">
        <v>353</v>
      </c>
      <c r="DV6" s="1495"/>
      <c r="DW6" s="1495"/>
      <c r="DX6" s="1213"/>
      <c r="DY6" s="308"/>
      <c r="EA6" s="23"/>
      <c r="EB6" s="23"/>
      <c r="EC6" s="23"/>
      <c r="ED6" s="23"/>
      <c r="EE6" s="23"/>
      <c r="EF6" s="57" t="s">
        <v>144</v>
      </c>
      <c r="EG6" s="23"/>
      <c r="EH6" s="23"/>
      <c r="EI6" s="23"/>
      <c r="EJ6" s="23"/>
      <c r="EK6" s="23"/>
      <c r="EL6" s="23"/>
      <c r="EM6" s="23"/>
      <c r="EN6" s="23"/>
      <c r="EO6" s="23"/>
      <c r="EP6" s="23"/>
      <c r="EQ6" s="23"/>
      <c r="ER6" s="23"/>
      <c r="ES6" s="23"/>
      <c r="ET6" s="23"/>
      <c r="EU6" s="23"/>
      <c r="EV6" s="23"/>
      <c r="EW6" s="23"/>
      <c r="EX6" s="23"/>
      <c r="EY6" s="23"/>
      <c r="EZ6" s="23"/>
      <c r="FA6" s="23"/>
      <c r="FB6" s="23"/>
      <c r="FC6" s="23"/>
      <c r="FD6" s="23"/>
      <c r="FE6" s="23"/>
      <c r="FF6" s="23"/>
      <c r="FG6" s="23"/>
      <c r="FH6" s="23"/>
      <c r="FI6" s="23"/>
      <c r="FJ6" s="23"/>
      <c r="FK6" s="23"/>
      <c r="FL6" s="23"/>
      <c r="FM6" s="23"/>
      <c r="FN6" s="23"/>
      <c r="FO6" s="23"/>
      <c r="FP6" s="23"/>
      <c r="FQ6" s="23"/>
      <c r="FR6" s="23"/>
      <c r="FS6" s="23"/>
      <c r="FT6" s="23"/>
      <c r="FU6" s="23"/>
      <c r="FV6" s="23"/>
      <c r="FW6" s="23"/>
      <c r="FX6" s="23"/>
      <c r="FY6" s="23"/>
      <c r="FZ6" s="23"/>
      <c r="GA6" s="23"/>
      <c r="GB6" s="23"/>
      <c r="GC6" s="23"/>
      <c r="GD6" s="23"/>
      <c r="GE6" s="23"/>
      <c r="GF6" s="23"/>
      <c r="GG6" s="23"/>
      <c r="GH6" s="23"/>
      <c r="GI6" s="23"/>
      <c r="GJ6" s="23"/>
      <c r="GK6" s="23"/>
      <c r="GL6" s="23"/>
      <c r="GM6" s="23"/>
      <c r="GN6" s="23"/>
      <c r="GO6" s="23"/>
      <c r="GP6" s="23"/>
      <c r="GQ6" s="23"/>
      <c r="GR6" s="23"/>
      <c r="GS6" s="23"/>
      <c r="GT6" s="23"/>
      <c r="GU6" s="23"/>
      <c r="GV6" s="23"/>
      <c r="GW6" s="23"/>
      <c r="GX6" s="23"/>
      <c r="GY6" s="23"/>
      <c r="GZ6" s="23"/>
      <c r="HA6" s="23"/>
      <c r="HB6" s="23"/>
      <c r="HC6" s="23"/>
      <c r="HD6" s="23"/>
      <c r="HE6" s="23"/>
      <c r="HF6" s="23"/>
    </row>
    <row r="7" spans="1:214" s="24" customFormat="1" ht="18" customHeight="1" thickBot="1" x14ac:dyDescent="0.55000000000000004">
      <c r="A7" s="340">
        <f t="shared" ref="A7:A38" si="30">IF(C7="","",A6+1)</f>
        <v>2</v>
      </c>
      <c r="B7" s="646" t="s">
        <v>407</v>
      </c>
      <c r="C7" s="647" t="s">
        <v>396</v>
      </c>
      <c r="D7" s="620" t="str">
        <f t="shared" si="0"/>
        <v>เรียน</v>
      </c>
      <c r="E7" s="621" t="str">
        <f t="shared" ref="E7:E55" si="31">IF(D7="ออก",1,IF(D7="ย้าย",1,IF(D7="พัก",1,"")))</f>
        <v/>
      </c>
      <c r="F7" s="648">
        <v>1110201484126</v>
      </c>
      <c r="G7" s="649">
        <f t="shared" si="1"/>
        <v>2</v>
      </c>
      <c r="H7" s="650" t="str">
        <f>IF($C7="","",IF(ปก!$D$10="กิจกรรมพัฒนาผู้เรียน",เวลา1!$EI8,""))</f>
        <v/>
      </c>
      <c r="I7" s="1148"/>
      <c r="J7" s="1144"/>
      <c r="K7" s="1144"/>
      <c r="L7" s="1144"/>
      <c r="M7" s="1144"/>
      <c r="N7" s="1144"/>
      <c r="O7" s="1144"/>
      <c r="P7" s="1149"/>
      <c r="Q7" s="625"/>
      <c r="R7" s="651">
        <f t="shared" si="2"/>
        <v>0</v>
      </c>
      <c r="S7" s="1148"/>
      <c r="T7" s="1144"/>
      <c r="U7" s="1144"/>
      <c r="V7" s="1144"/>
      <c r="W7" s="1144"/>
      <c r="X7" s="1144"/>
      <c r="Y7" s="652"/>
      <c r="Z7" s="628">
        <f t="shared" si="3"/>
        <v>0</v>
      </c>
      <c r="AA7" s="651">
        <f t="shared" si="4"/>
        <v>0</v>
      </c>
      <c r="AB7" s="1019">
        <f t="shared" si="5"/>
        <v>0</v>
      </c>
      <c r="AC7" s="650" t="str">
        <f>IF($C7="","",IF(ปก!$D$10="กิจกรรมพัฒนาผู้เรียน",เวลา1!$EI8,""))</f>
        <v/>
      </c>
      <c r="AD7" s="1148"/>
      <c r="AE7" s="1144"/>
      <c r="AF7" s="1144"/>
      <c r="AG7" s="1144"/>
      <c r="AH7" s="1144"/>
      <c r="AI7" s="1144"/>
      <c r="AJ7" s="1144"/>
      <c r="AK7" s="1149"/>
      <c r="AL7" s="629"/>
      <c r="AM7" s="651">
        <f t="shared" si="6"/>
        <v>0</v>
      </c>
      <c r="AN7" s="1148">
        <v>5</v>
      </c>
      <c r="AO7" s="1144">
        <v>5</v>
      </c>
      <c r="AP7" s="1144"/>
      <c r="AQ7" s="1144"/>
      <c r="AR7" s="1144"/>
      <c r="AS7" s="1144"/>
      <c r="AT7" s="653"/>
      <c r="AU7" s="631">
        <f t="shared" si="7"/>
        <v>10</v>
      </c>
      <c r="AV7" s="651">
        <f t="shared" si="8"/>
        <v>10</v>
      </c>
      <c r="AW7" s="1019">
        <f t="shared" si="9"/>
        <v>10</v>
      </c>
      <c r="AX7" s="654">
        <f t="shared" si="10"/>
        <v>10</v>
      </c>
      <c r="AY7" s="655">
        <f>IF(C7="","",IF(R7=0,0,IF(AX7="ผิด","ผิด",IF(AX7="","-",IF(AX7="-","-",IF(AX7&gt;100,"&gt;100",IF(ปก!$D$10="กิจกรรมพัฒนาผู้เรียน",(AX7/$AX$5)*100,AX7)))))))</f>
        <v>0</v>
      </c>
      <c r="AZ7" s="656">
        <f t="shared" si="11"/>
        <v>2</v>
      </c>
      <c r="BA7" s="650" t="str">
        <f>IF($C7="","",IF(ปก!$D$10="กิจกรรมพัฒนาผู้เรียน",เวลา2!$EI8,""))</f>
        <v/>
      </c>
      <c r="BB7" s="1148"/>
      <c r="BC7" s="1144"/>
      <c r="BD7" s="1144"/>
      <c r="BE7" s="1144"/>
      <c r="BF7" s="1144"/>
      <c r="BG7" s="1144"/>
      <c r="BH7" s="1149"/>
      <c r="BI7" s="625"/>
      <c r="BJ7" s="651">
        <f t="shared" si="12"/>
        <v>0</v>
      </c>
      <c r="BK7" s="1148"/>
      <c r="BL7" s="1144"/>
      <c r="BM7" s="1144"/>
      <c r="BN7" s="1144"/>
      <c r="BO7" s="1144"/>
      <c r="BP7" s="1144"/>
      <c r="BQ7" s="652"/>
      <c r="BR7" s="634">
        <f>SUM(BJ7:BQ7)</f>
        <v>0</v>
      </c>
      <c r="BS7" s="651">
        <f t="shared" si="13"/>
        <v>0</v>
      </c>
      <c r="BT7" s="1019">
        <f t="shared" si="14"/>
        <v>0</v>
      </c>
      <c r="BU7" s="650" t="str">
        <f>IF($C7="","",IF(ปก!$D$10="กิจกรรมพัฒนาผู้เรียน",เวลา2!$EI8,""))</f>
        <v/>
      </c>
      <c r="BV7" s="1148"/>
      <c r="BW7" s="1144"/>
      <c r="BX7" s="1144"/>
      <c r="BY7" s="1144"/>
      <c r="BZ7" s="1144"/>
      <c r="CA7" s="1144"/>
      <c r="CB7" s="1149"/>
      <c r="CC7" s="629"/>
      <c r="CD7" s="651">
        <f t="shared" si="15"/>
        <v>0</v>
      </c>
      <c r="CE7" s="657"/>
      <c r="CF7" s="1148"/>
      <c r="CG7" s="1144"/>
      <c r="CH7" s="1144"/>
      <c r="CI7" s="1092" t="str">
        <f t="shared" si="16"/>
        <v/>
      </c>
      <c r="CJ7" s="1173" t="str">
        <f t="shared" si="17"/>
        <v/>
      </c>
      <c r="CK7" s="1157"/>
      <c r="CL7" s="1154" t="str">
        <f t="shared" si="18"/>
        <v/>
      </c>
      <c r="CM7" s="651">
        <f t="shared" si="19"/>
        <v>0</v>
      </c>
      <c r="CN7" s="1019">
        <f t="shared" si="20"/>
        <v>0</v>
      </c>
      <c r="CO7" s="626">
        <f t="shared" si="21"/>
        <v>0</v>
      </c>
      <c r="CP7" s="658">
        <f t="shared" si="22"/>
        <v>0</v>
      </c>
      <c r="CQ7" s="659">
        <f>IF(C7="","",IF(BJ7=0,0,IF(CM7="ผิด","ผิด",IF(CM7="","-",IF(CP7="-","-",IF(CP7&gt;100,"&gt;100",IF(ปก!$D$10="กิจกรรมพัฒนาผู้เรียน",((CP7)/($CP$5)*100),CP7)))))))</f>
        <v>0</v>
      </c>
      <c r="CR7" s="660">
        <f t="shared" si="23"/>
        <v>0</v>
      </c>
      <c r="CS7" s="661">
        <f t="shared" si="24"/>
        <v>5</v>
      </c>
      <c r="CT7" s="662">
        <f>IF(C7="","",IF(BJ7=0,0,IF(CS7="-","-",IF(CM7="ผิด","ผิด",IF(CS7&gt;100,"เกิน",IF(ปก!$D$10="กิจกรรมพัฒนาผู้เรียน",(CS7/$CS$5*100),CS7))))))</f>
        <v>0</v>
      </c>
      <c r="CU7" s="663" t="str">
        <f t="shared" si="25"/>
        <v>0</v>
      </c>
      <c r="CV7" s="641" t="str">
        <f>IF(CM7="","",IF(CM7="ผิด","",IF(ปก!$D$10="กิจกรรมพัฒนาผู้เรียน",(VLOOKUP(CT7,CC$69:CE$71,3)),CU7)))</f>
        <v>0</v>
      </c>
      <c r="CW7" s="1160" t="str">
        <f t="shared" si="26"/>
        <v>0</v>
      </c>
      <c r="CX7" s="665">
        <f t="shared" si="27"/>
        <v>1</v>
      </c>
      <c r="CY7" s="665">
        <f t="shared" si="28"/>
        <v>1</v>
      </c>
      <c r="CZ7" s="666"/>
      <c r="DA7" s="1206">
        <f t="shared" si="29"/>
        <v>2</v>
      </c>
      <c r="DB7" s="1250" t="str">
        <f t="shared" ref="DB7:DB55" si="32">IF($C7="","",$C7)</f>
        <v>เด็กหญิง กาญจนา  สุวะเลิศ</v>
      </c>
      <c r="DC7" s="1126">
        <v>2</v>
      </c>
      <c r="DD7" s="1126">
        <v>2</v>
      </c>
      <c r="DE7" s="1126">
        <v>2</v>
      </c>
      <c r="DF7" s="1126">
        <v>2</v>
      </c>
      <c r="DG7" s="1126">
        <v>2</v>
      </c>
      <c r="DH7" s="1190">
        <f>IF($C7="","",IF(ปก!$C$10="กิจกรรมพัฒนาผู้เรียน","-",IF($D7="พัก","-",IF($D7="ออก","-",(ROUND(MODE(DC7:DG7),0))))))</f>
        <v>2</v>
      </c>
      <c r="DI7" s="1191">
        <v>2</v>
      </c>
      <c r="DJ7" s="1191">
        <v>2</v>
      </c>
      <c r="DK7" s="1191">
        <v>2</v>
      </c>
      <c r="DL7" s="1191">
        <v>2</v>
      </c>
      <c r="DM7" s="1191">
        <v>2</v>
      </c>
      <c r="DN7" s="1191">
        <f>IF($C7="","",IF(ปก!$C$10="กิจกรรมพัฒนาผู้เรียน","-",IF($D7="พัก","-",IF($D7="ออก","-",VLOOKUP($CW7,$DU$7:$DW$12,3)))))</f>
        <v>1</v>
      </c>
      <c r="DO7" s="1191">
        <f>IF($C7="","",IF(ปก!$C$10="กิจกรรมพัฒนาผู้เรียน","-",IF($D7="พัก","-",IF($D7="ออก","-",VLOOKUP($CW7,$DU$7:$DW$12,3)))))</f>
        <v>1</v>
      </c>
      <c r="DP7" s="1191">
        <f>IF($C7="","",IF(ปก!$C$10="กิจกรรมพัฒนาผู้เรียน","-",IF($D7="พัก","-",IF($D7="ออก","-",VLOOKUP($CW7,$DU$7:$DW$12,3)))))</f>
        <v>1</v>
      </c>
      <c r="DQ7" s="1191" t="str">
        <f>IF($C7="","",IF(ปก!$C$10="กิจกรรมพัฒนาผู้เรียน","-",IF($DQ$2="","",IF($D7="พัก","-",IF($D7="ออก","-",VLOOKUP($CW7,$DU$7:$DW$12,3))))))</f>
        <v/>
      </c>
      <c r="DR7" s="1191" t="str">
        <f>IF($C7="","",IF(ปก!$C$10="กิจกรรมพัฒนาผู้เรียน","-",IF($DR$2="","",IF($D7="พัก","-",IF($D7="ออก","-",VLOOKUP($CW7,$DU$7:$DW$12,3))))))</f>
        <v/>
      </c>
      <c r="DS7" s="1192">
        <f>IF($C7="","",IF(ปก!$C$10="กิจกรรมพัฒนาผู้เรียน","-",IF($D7="พัก","-",IF($D7="ออก","-",(ROUND(MODE(DI7:DQ7),0))))))</f>
        <v>2</v>
      </c>
      <c r="DT7" s="645"/>
      <c r="DU7" s="1214"/>
      <c r="DV7" s="1214"/>
      <c r="DW7" s="1215">
        <v>0</v>
      </c>
      <c r="DX7" s="1216" t="s">
        <v>144</v>
      </c>
      <c r="DY7" s="1217" t="s">
        <v>68</v>
      </c>
      <c r="DZ7" s="309"/>
      <c r="EA7" s="309"/>
      <c r="EB7" s="23"/>
      <c r="EC7" s="23"/>
      <c r="ED7" s="23"/>
      <c r="EE7" s="23"/>
      <c r="EF7" s="23" t="s">
        <v>145</v>
      </c>
      <c r="EG7" s="23"/>
      <c r="EH7" s="23"/>
      <c r="EI7" s="23"/>
      <c r="EJ7" s="23"/>
      <c r="EK7" s="23"/>
      <c r="EL7" s="23"/>
      <c r="EM7" s="23"/>
      <c r="EN7" s="23"/>
      <c r="EO7" s="23"/>
      <c r="EP7" s="23"/>
      <c r="EQ7" s="23"/>
      <c r="ER7" s="23"/>
      <c r="ES7" s="23"/>
      <c r="ET7" s="23"/>
      <c r="EU7" s="23"/>
      <c r="EV7" s="23"/>
      <c r="EW7" s="23"/>
      <c r="EX7" s="23"/>
      <c r="EY7" s="23"/>
      <c r="EZ7" s="23"/>
      <c r="FA7" s="23"/>
      <c r="FB7" s="23"/>
      <c r="FC7" s="23"/>
      <c r="FD7" s="23"/>
      <c r="FE7" s="23"/>
      <c r="FF7" s="23"/>
      <c r="FG7" s="23"/>
      <c r="FH7" s="23"/>
      <c r="FI7" s="23"/>
      <c r="FJ7" s="23"/>
      <c r="FK7" s="23"/>
      <c r="FL7" s="23"/>
      <c r="FM7" s="23"/>
      <c r="FN7" s="23"/>
      <c r="FO7" s="23"/>
      <c r="FP7" s="23"/>
      <c r="FQ7" s="23"/>
      <c r="FR7" s="23"/>
      <c r="FS7" s="23"/>
      <c r="FT7" s="23"/>
      <c r="FU7" s="23"/>
      <c r="FV7" s="23"/>
      <c r="FW7" s="23"/>
      <c r="FX7" s="23"/>
      <c r="FY7" s="23"/>
      <c r="FZ7" s="23"/>
      <c r="GA7" s="23"/>
      <c r="GB7" s="23"/>
      <c r="GC7" s="23"/>
      <c r="GD7" s="23"/>
      <c r="GE7" s="23"/>
      <c r="GF7" s="23"/>
      <c r="GG7" s="23"/>
      <c r="GH7" s="23"/>
      <c r="GI7" s="23"/>
      <c r="GJ7" s="23"/>
      <c r="GK7" s="23"/>
      <c r="GL7" s="23"/>
      <c r="GM7" s="23"/>
      <c r="GN7" s="23"/>
      <c r="GO7" s="23"/>
      <c r="GP7" s="23"/>
      <c r="GQ7" s="23"/>
      <c r="GR7" s="23"/>
      <c r="GS7" s="23"/>
      <c r="GT7" s="23"/>
      <c r="GU7" s="23"/>
      <c r="GV7" s="23"/>
      <c r="GW7" s="23"/>
      <c r="GX7" s="23"/>
      <c r="GY7" s="23"/>
      <c r="GZ7" s="23"/>
      <c r="HA7" s="23"/>
      <c r="HB7" s="23"/>
      <c r="HC7" s="23"/>
      <c r="HD7" s="23"/>
      <c r="HE7" s="23"/>
      <c r="HF7" s="23"/>
    </row>
    <row r="8" spans="1:214" s="24" customFormat="1" ht="18" customHeight="1" thickBot="1" x14ac:dyDescent="0.55000000000000004">
      <c r="A8" s="340">
        <f t="shared" si="30"/>
        <v>3</v>
      </c>
      <c r="B8" s="646" t="s">
        <v>408</v>
      </c>
      <c r="C8" s="647" t="s">
        <v>397</v>
      </c>
      <c r="D8" s="620" t="str">
        <f t="shared" si="0"/>
        <v>เรียน</v>
      </c>
      <c r="E8" s="621" t="str">
        <f t="shared" si="31"/>
        <v/>
      </c>
      <c r="F8" s="648">
        <v>1528900039834</v>
      </c>
      <c r="G8" s="649">
        <f t="shared" si="1"/>
        <v>3</v>
      </c>
      <c r="H8" s="650" t="str">
        <f>IF($C8="","",IF(ปก!$D$10="กิจกรรมพัฒนาผู้เรียน",เวลา1!$EI9,""))</f>
        <v/>
      </c>
      <c r="I8" s="1148"/>
      <c r="J8" s="1144"/>
      <c r="K8" s="1144"/>
      <c r="L8" s="1144"/>
      <c r="M8" s="1144"/>
      <c r="N8" s="1144"/>
      <c r="O8" s="1144"/>
      <c r="P8" s="1149"/>
      <c r="Q8" s="625"/>
      <c r="R8" s="651">
        <f t="shared" si="2"/>
        <v>0</v>
      </c>
      <c r="S8" s="1148"/>
      <c r="T8" s="1144"/>
      <c r="U8" s="1144"/>
      <c r="V8" s="1144"/>
      <c r="W8" s="1144"/>
      <c r="X8" s="1144"/>
      <c r="Y8" s="652"/>
      <c r="Z8" s="628">
        <f t="shared" si="3"/>
        <v>0</v>
      </c>
      <c r="AA8" s="651">
        <f t="shared" si="4"/>
        <v>0</v>
      </c>
      <c r="AB8" s="1019">
        <f t="shared" si="5"/>
        <v>0</v>
      </c>
      <c r="AC8" s="650" t="str">
        <f>IF($C8="","",IF(ปก!$D$10="กิจกรรมพัฒนาผู้เรียน",เวลา1!$EI9,""))</f>
        <v/>
      </c>
      <c r="AD8" s="1148"/>
      <c r="AE8" s="1144"/>
      <c r="AF8" s="1144"/>
      <c r="AG8" s="1144"/>
      <c r="AH8" s="1144"/>
      <c r="AI8" s="1144"/>
      <c r="AJ8" s="1144"/>
      <c r="AK8" s="1149"/>
      <c r="AL8" s="629"/>
      <c r="AM8" s="651">
        <f t="shared" si="6"/>
        <v>0</v>
      </c>
      <c r="AN8" s="1148">
        <v>10</v>
      </c>
      <c r="AO8" s="1144">
        <v>10</v>
      </c>
      <c r="AP8" s="1144"/>
      <c r="AQ8" s="1144"/>
      <c r="AR8" s="1144"/>
      <c r="AS8" s="1144"/>
      <c r="AT8" s="653"/>
      <c r="AU8" s="631">
        <f t="shared" si="7"/>
        <v>20</v>
      </c>
      <c r="AV8" s="651">
        <f t="shared" si="8"/>
        <v>20</v>
      </c>
      <c r="AW8" s="1019">
        <f t="shared" si="9"/>
        <v>20</v>
      </c>
      <c r="AX8" s="654">
        <f t="shared" si="10"/>
        <v>20</v>
      </c>
      <c r="AY8" s="655">
        <f>IF(C8="","",IF(R8=0,0,IF(AX8="ผิด","ผิด",IF(AX8="","-",IF(AX8="-","-",IF(AX8&gt;100,"&gt;100",IF(ปก!$D$10="กิจกรรมพัฒนาผู้เรียน",(AX8/$AX$5)*100,AX8)))))))</f>
        <v>0</v>
      </c>
      <c r="AZ8" s="656">
        <f t="shared" si="11"/>
        <v>3</v>
      </c>
      <c r="BA8" s="650" t="str">
        <f>IF($C8="","",IF(ปก!$D$10="กิจกรรมพัฒนาผู้เรียน",เวลา2!$EI9,""))</f>
        <v/>
      </c>
      <c r="BB8" s="1148"/>
      <c r="BC8" s="1144"/>
      <c r="BD8" s="1144"/>
      <c r="BE8" s="1144"/>
      <c r="BF8" s="1144"/>
      <c r="BG8" s="1144"/>
      <c r="BH8" s="1149"/>
      <c r="BI8" s="625"/>
      <c r="BJ8" s="651">
        <f t="shared" si="12"/>
        <v>0</v>
      </c>
      <c r="BK8" s="1148"/>
      <c r="BL8" s="1144"/>
      <c r="BM8" s="1144"/>
      <c r="BN8" s="1144"/>
      <c r="BO8" s="1144"/>
      <c r="BP8" s="1144"/>
      <c r="BQ8" s="652"/>
      <c r="BR8" s="634">
        <f>SUM(BJ8:BQ8)</f>
        <v>0</v>
      </c>
      <c r="BS8" s="651">
        <f t="shared" si="13"/>
        <v>0</v>
      </c>
      <c r="BT8" s="1019">
        <f t="shared" si="14"/>
        <v>0</v>
      </c>
      <c r="BU8" s="650" t="str">
        <f>IF($C8="","",IF(ปก!$D$10="กิจกรรมพัฒนาผู้เรียน",เวลา2!$EI9,""))</f>
        <v/>
      </c>
      <c r="BV8" s="1148"/>
      <c r="BW8" s="1144"/>
      <c r="BX8" s="1144"/>
      <c r="BY8" s="1144"/>
      <c r="BZ8" s="1144"/>
      <c r="CA8" s="1144"/>
      <c r="CB8" s="1149"/>
      <c r="CC8" s="629"/>
      <c r="CD8" s="651">
        <f t="shared" si="15"/>
        <v>0</v>
      </c>
      <c r="CE8" s="657"/>
      <c r="CF8" s="1148"/>
      <c r="CG8" s="1144"/>
      <c r="CH8" s="1144"/>
      <c r="CI8" s="1092" t="str">
        <f t="shared" si="16"/>
        <v/>
      </c>
      <c r="CJ8" s="1173" t="str">
        <f t="shared" si="17"/>
        <v/>
      </c>
      <c r="CK8" s="1157"/>
      <c r="CL8" s="1154" t="str">
        <f t="shared" si="18"/>
        <v/>
      </c>
      <c r="CM8" s="651">
        <f t="shared" si="19"/>
        <v>0</v>
      </c>
      <c r="CN8" s="1019">
        <f t="shared" si="20"/>
        <v>0</v>
      </c>
      <c r="CO8" s="626">
        <f t="shared" si="21"/>
        <v>0</v>
      </c>
      <c r="CP8" s="658">
        <f t="shared" si="22"/>
        <v>0</v>
      </c>
      <c r="CQ8" s="659">
        <f>IF(C8="","",IF(BJ8=0,0,IF(CM8="ผิด","ผิด",IF(CM8="","-",IF(CP8="-","-",IF(CP8&gt;100,"&gt;100",IF(ปก!$D$10="กิจกรรมพัฒนาผู้เรียน",((CP8)/($CP$5)*100),CP8)))))))</f>
        <v>0</v>
      </c>
      <c r="CR8" s="660">
        <f t="shared" si="23"/>
        <v>0</v>
      </c>
      <c r="CS8" s="661">
        <f t="shared" si="24"/>
        <v>10</v>
      </c>
      <c r="CT8" s="662">
        <f>IF(C8="","",IF(BJ8=0,0,IF(CS8="-","-",IF(CM8="ผิด","ผิด",IF(CS8&gt;100,"เกิน",IF(ปก!$D$10="กิจกรรมพัฒนาผู้เรียน",(CS8/$CS$5*100),CS8))))))</f>
        <v>0</v>
      </c>
      <c r="CU8" s="663" t="str">
        <f t="shared" si="25"/>
        <v>0</v>
      </c>
      <c r="CV8" s="641" t="str">
        <f>IF(CM8="","",IF(CM8="ผิด","",IF(ปก!$D$10="กิจกรรมพัฒนาผู้เรียน",(VLOOKUP(CT8,CC$69:CE$71,3)),CU8)))</f>
        <v>0</v>
      </c>
      <c r="CW8" s="1160" t="str">
        <f t="shared" si="26"/>
        <v>0</v>
      </c>
      <c r="CX8" s="665">
        <f t="shared" si="27"/>
        <v>1</v>
      </c>
      <c r="CY8" s="665">
        <f t="shared" si="28"/>
        <v>1</v>
      </c>
      <c r="CZ8" s="666"/>
      <c r="DA8" s="1206">
        <f t="shared" si="29"/>
        <v>3</v>
      </c>
      <c r="DB8" s="1250" t="str">
        <f t="shared" si="32"/>
        <v>เด็กหญิง จิตราภรณ์  แก่นยงค์</v>
      </c>
      <c r="DC8" s="1126">
        <v>2</v>
      </c>
      <c r="DD8" s="1126">
        <v>2</v>
      </c>
      <c r="DE8" s="1126">
        <v>2</v>
      </c>
      <c r="DF8" s="1126">
        <v>2</v>
      </c>
      <c r="DG8" s="1126">
        <v>2</v>
      </c>
      <c r="DH8" s="1190">
        <f>IF($C8="","",IF(ปก!$C$10="กิจกรรมพัฒนาผู้เรียน","-",IF($D8="พัก","-",IF($D8="ออก","-",(ROUND(MODE(DC8:DG8),0))))))</f>
        <v>2</v>
      </c>
      <c r="DI8" s="1191">
        <v>2</v>
      </c>
      <c r="DJ8" s="1191">
        <v>2</v>
      </c>
      <c r="DK8" s="1191">
        <v>2</v>
      </c>
      <c r="DL8" s="1191">
        <v>2</v>
      </c>
      <c r="DM8" s="1191">
        <v>2</v>
      </c>
      <c r="DN8" s="1191">
        <f>IF($C8="","",IF(ปก!$C$10="กิจกรรมพัฒนาผู้เรียน","-",IF($D8="พัก","-",IF($D8="ออก","-",VLOOKUP($CW8,$DU$7:$DW$12,3)))))</f>
        <v>1</v>
      </c>
      <c r="DO8" s="1191">
        <f>IF($C8="","",IF(ปก!$C$10="กิจกรรมพัฒนาผู้เรียน","-",IF($D8="พัก","-",IF($D8="ออก","-",VLOOKUP($CW8,$DU$7:$DW$12,3)))))</f>
        <v>1</v>
      </c>
      <c r="DP8" s="1191">
        <f>IF($C8="","",IF(ปก!$C$10="กิจกรรมพัฒนาผู้เรียน","-",IF($D8="พัก","-",IF($D8="ออก","-",VLOOKUP($CW8,$DU$7:$DW$12,3)))))</f>
        <v>1</v>
      </c>
      <c r="DQ8" s="1191" t="str">
        <f>IF($C8="","",IF(ปก!$C$10="กิจกรรมพัฒนาผู้เรียน","-",IF($DQ$2="","",IF($D8="พัก","-",IF($D8="ออก","-",VLOOKUP($CW8,$DU$7:$DW$12,3))))))</f>
        <v/>
      </c>
      <c r="DR8" s="1191" t="str">
        <f>IF($C8="","",IF(ปก!$C$10="กิจกรรมพัฒนาผู้เรียน","-",IF($DR$2="","",IF($D8="พัก","-",IF($D8="ออก","-",VLOOKUP($CW8,$DU$7:$DW$12,3))))))</f>
        <v/>
      </c>
      <c r="DS8" s="1192">
        <f>IF($C8="","",IF(ปก!$C$10="กิจกรรมพัฒนาผู้เรียน","-",IF($D8="พัก","-",IF($D8="ออก","-",(ROUND(MODE(DI8:DQ8),0))))))</f>
        <v>2</v>
      </c>
      <c r="DT8" s="645"/>
      <c r="DU8" s="1218" t="s">
        <v>68</v>
      </c>
      <c r="DV8" s="1218" t="s">
        <v>68</v>
      </c>
      <c r="DW8" s="1219">
        <v>1</v>
      </c>
      <c r="DX8" s="1220" t="s">
        <v>145</v>
      </c>
      <c r="DY8" s="1221">
        <v>1</v>
      </c>
      <c r="DZ8" s="309"/>
      <c r="EA8" s="309"/>
      <c r="EB8" s="23"/>
      <c r="EC8" s="23"/>
      <c r="ED8" s="23"/>
      <c r="EE8" s="23"/>
      <c r="EF8" s="23" t="s">
        <v>146</v>
      </c>
      <c r="EG8" s="23"/>
      <c r="EH8" s="23"/>
      <c r="EI8" s="23"/>
      <c r="EJ8" s="23"/>
      <c r="EK8" s="23"/>
      <c r="EL8" s="23"/>
      <c r="EM8" s="23"/>
      <c r="EN8" s="23"/>
      <c r="EO8" s="23"/>
      <c r="EP8" s="23"/>
      <c r="EQ8" s="23"/>
      <c r="ER8" s="23"/>
      <c r="ES8" s="23"/>
      <c r="ET8" s="23"/>
      <c r="EU8" s="23"/>
      <c r="EV8" s="23"/>
      <c r="EW8" s="23"/>
      <c r="EX8" s="23"/>
      <c r="EY8" s="23"/>
      <c r="EZ8" s="23"/>
      <c r="FA8" s="23"/>
      <c r="FB8" s="23"/>
      <c r="FC8" s="23"/>
      <c r="FD8" s="23"/>
      <c r="FE8" s="23"/>
      <c r="FF8" s="23"/>
      <c r="FG8" s="23"/>
      <c r="FH8" s="23"/>
      <c r="FI8" s="23"/>
      <c r="FJ8" s="23"/>
      <c r="FK8" s="23"/>
      <c r="FL8" s="23"/>
      <c r="FM8" s="23"/>
      <c r="FN8" s="23"/>
      <c r="FO8" s="23"/>
      <c r="FP8" s="23"/>
      <c r="FQ8" s="23"/>
      <c r="FR8" s="23"/>
      <c r="FS8" s="23"/>
      <c r="FT8" s="23"/>
      <c r="FU8" s="23"/>
      <c r="FV8" s="23"/>
      <c r="FW8" s="23"/>
      <c r="FX8" s="23"/>
      <c r="FY8" s="23"/>
      <c r="FZ8" s="23"/>
      <c r="GA8" s="23"/>
      <c r="GB8" s="23"/>
      <c r="GC8" s="23"/>
      <c r="GD8" s="23"/>
      <c r="GE8" s="23"/>
      <c r="GF8" s="23"/>
      <c r="GG8" s="23"/>
      <c r="GH8" s="23"/>
      <c r="GI8" s="23"/>
      <c r="GJ8" s="23"/>
      <c r="GK8" s="23"/>
      <c r="GL8" s="23"/>
      <c r="GM8" s="23"/>
      <c r="GN8" s="23"/>
      <c r="GO8" s="23"/>
      <c r="GP8" s="23"/>
      <c r="GQ8" s="23"/>
      <c r="GR8" s="23"/>
      <c r="GS8" s="23"/>
      <c r="GT8" s="23"/>
      <c r="GU8" s="23"/>
      <c r="GV8" s="23"/>
      <c r="GW8" s="23"/>
      <c r="GX8" s="23"/>
      <c r="GY8" s="23"/>
      <c r="GZ8" s="23"/>
      <c r="HA8" s="23"/>
      <c r="HB8" s="23"/>
      <c r="HC8" s="23"/>
      <c r="HD8" s="23"/>
      <c r="HE8" s="23"/>
      <c r="HF8" s="23"/>
    </row>
    <row r="9" spans="1:214" s="24" customFormat="1" ht="18" customHeight="1" thickBot="1" x14ac:dyDescent="0.55000000000000004">
      <c r="A9" s="340">
        <f t="shared" si="30"/>
        <v>4</v>
      </c>
      <c r="B9" s="646" t="s">
        <v>409</v>
      </c>
      <c r="C9" s="647" t="s">
        <v>398</v>
      </c>
      <c r="D9" s="620" t="str">
        <f t="shared" si="0"/>
        <v>เรียน</v>
      </c>
      <c r="E9" s="621" t="str">
        <f t="shared" si="31"/>
        <v/>
      </c>
      <c r="F9" s="648">
        <v>1104301638293</v>
      </c>
      <c r="G9" s="649">
        <f t="shared" si="1"/>
        <v>4</v>
      </c>
      <c r="H9" s="650" t="str">
        <f>IF($C9="","",IF(ปก!$D$10="กิจกรรมพัฒนาผู้เรียน",เวลา1!$EI10,""))</f>
        <v/>
      </c>
      <c r="I9" s="1148"/>
      <c r="J9" s="1144"/>
      <c r="K9" s="1144"/>
      <c r="L9" s="1144"/>
      <c r="M9" s="1144"/>
      <c r="N9" s="1144"/>
      <c r="O9" s="1144"/>
      <c r="P9" s="1149"/>
      <c r="Q9" s="625"/>
      <c r="R9" s="651">
        <f t="shared" si="2"/>
        <v>0</v>
      </c>
      <c r="S9" s="1148"/>
      <c r="T9" s="1144"/>
      <c r="U9" s="1144"/>
      <c r="V9" s="1144"/>
      <c r="W9" s="1144"/>
      <c r="X9" s="1144"/>
      <c r="Y9" s="652"/>
      <c r="Z9" s="628">
        <f t="shared" si="3"/>
        <v>0</v>
      </c>
      <c r="AA9" s="651">
        <f t="shared" si="4"/>
        <v>0</v>
      </c>
      <c r="AB9" s="1019">
        <f t="shared" si="5"/>
        <v>0</v>
      </c>
      <c r="AC9" s="650" t="str">
        <f>IF($C9="","",IF(ปก!$D$10="กิจกรรมพัฒนาผู้เรียน",เวลา1!$EI10,""))</f>
        <v/>
      </c>
      <c r="AD9" s="1148"/>
      <c r="AE9" s="1144"/>
      <c r="AF9" s="1144"/>
      <c r="AG9" s="1144"/>
      <c r="AH9" s="1144"/>
      <c r="AI9" s="1144"/>
      <c r="AJ9" s="1144"/>
      <c r="AK9" s="1149"/>
      <c r="AL9" s="629"/>
      <c r="AM9" s="651">
        <f t="shared" si="6"/>
        <v>0</v>
      </c>
      <c r="AN9" s="1148">
        <v>10</v>
      </c>
      <c r="AO9" s="1144">
        <v>10</v>
      </c>
      <c r="AP9" s="1144"/>
      <c r="AQ9" s="1144"/>
      <c r="AR9" s="1144"/>
      <c r="AS9" s="1144"/>
      <c r="AT9" s="653"/>
      <c r="AU9" s="631">
        <f t="shared" si="7"/>
        <v>20</v>
      </c>
      <c r="AV9" s="651">
        <f t="shared" si="8"/>
        <v>20</v>
      </c>
      <c r="AW9" s="1019">
        <f t="shared" si="9"/>
        <v>20</v>
      </c>
      <c r="AX9" s="654">
        <f t="shared" si="10"/>
        <v>20</v>
      </c>
      <c r="AY9" s="655">
        <f>IF(C9="","",IF(R9=0,0,IF(AX9="ผิด","ผิด",IF(AX9="","-",IF(AX9="-","-",IF(AX9&gt;100,"&gt;100",IF(ปก!$D$10="กิจกรรมพัฒนาผู้เรียน",(AX9/$AX$5)*100,AX9)))))))</f>
        <v>0</v>
      </c>
      <c r="AZ9" s="656">
        <f t="shared" si="11"/>
        <v>4</v>
      </c>
      <c r="BA9" s="650" t="str">
        <f>IF($C9="","",IF(ปก!$D$10="กิจกรรมพัฒนาผู้เรียน",เวลา2!$EI10,""))</f>
        <v/>
      </c>
      <c r="BB9" s="1148"/>
      <c r="BC9" s="1144"/>
      <c r="BD9" s="1144"/>
      <c r="BE9" s="1144"/>
      <c r="BF9" s="1144"/>
      <c r="BG9" s="1144"/>
      <c r="BH9" s="1149"/>
      <c r="BI9" s="625"/>
      <c r="BJ9" s="651">
        <f t="shared" si="12"/>
        <v>0</v>
      </c>
      <c r="BK9" s="1148"/>
      <c r="BL9" s="1144"/>
      <c r="BM9" s="1144"/>
      <c r="BN9" s="1144"/>
      <c r="BO9" s="1144"/>
      <c r="BP9" s="1144"/>
      <c r="BQ9" s="652"/>
      <c r="BR9" s="634">
        <f>SUM(BJ9:BQ9)</f>
        <v>0</v>
      </c>
      <c r="BS9" s="651">
        <f t="shared" si="13"/>
        <v>0</v>
      </c>
      <c r="BT9" s="1019">
        <f t="shared" si="14"/>
        <v>0</v>
      </c>
      <c r="BU9" s="650" t="str">
        <f>IF($C9="","",IF(ปก!$D$10="กิจกรรมพัฒนาผู้เรียน",เวลา2!$EI10,""))</f>
        <v/>
      </c>
      <c r="BV9" s="1148"/>
      <c r="BW9" s="1144"/>
      <c r="BX9" s="1144"/>
      <c r="BY9" s="1144"/>
      <c r="BZ9" s="1144"/>
      <c r="CA9" s="1144"/>
      <c r="CB9" s="1149"/>
      <c r="CC9" s="629"/>
      <c r="CD9" s="651">
        <f t="shared" si="15"/>
        <v>0</v>
      </c>
      <c r="CE9" s="657"/>
      <c r="CF9" s="1148"/>
      <c r="CG9" s="1144"/>
      <c r="CH9" s="1144"/>
      <c r="CI9" s="1092" t="str">
        <f t="shared" si="16"/>
        <v/>
      </c>
      <c r="CJ9" s="1173" t="str">
        <f t="shared" si="17"/>
        <v/>
      </c>
      <c r="CK9" s="1157"/>
      <c r="CL9" s="1154" t="str">
        <f t="shared" si="18"/>
        <v/>
      </c>
      <c r="CM9" s="651">
        <f t="shared" si="19"/>
        <v>0</v>
      </c>
      <c r="CN9" s="1019">
        <f t="shared" si="20"/>
        <v>0</v>
      </c>
      <c r="CO9" s="626">
        <f t="shared" si="21"/>
        <v>0</v>
      </c>
      <c r="CP9" s="658">
        <f t="shared" si="22"/>
        <v>0</v>
      </c>
      <c r="CQ9" s="659">
        <f>IF(C9="","",IF(BJ9=0,0,IF(CM9="ผิด","ผิด",IF(CM9="","-",IF(CP9="-","-",IF(CP9&gt;100,"&gt;100",IF(ปก!$D$10="กิจกรรมพัฒนาผู้เรียน",((CP9)/($CP$5)*100),CP9)))))))</f>
        <v>0</v>
      </c>
      <c r="CR9" s="660">
        <f t="shared" si="23"/>
        <v>0</v>
      </c>
      <c r="CS9" s="661">
        <f t="shared" si="24"/>
        <v>10</v>
      </c>
      <c r="CT9" s="662">
        <f>IF(C9="","",IF(BJ9=0,0,IF(CS9="-","-",IF(CM9="ผิด","ผิด",IF(CS9&gt;100,"เกิน",IF(ปก!$D$10="กิจกรรมพัฒนาผู้เรียน",(CS9/$CS$5*100),CS9))))))</f>
        <v>0</v>
      </c>
      <c r="CU9" s="663" t="str">
        <f t="shared" si="25"/>
        <v>0</v>
      </c>
      <c r="CV9" s="641" t="str">
        <f>IF(CM9="","",IF(CM9="ผิด","",IF(ปก!$D$10="กิจกรรมพัฒนาผู้เรียน",(VLOOKUP(CT9,CC$69:CE$71,3)),CU9)))</f>
        <v>0</v>
      </c>
      <c r="CW9" s="1160" t="str">
        <f t="shared" si="26"/>
        <v>0</v>
      </c>
      <c r="CX9" s="665">
        <f t="shared" si="27"/>
        <v>1</v>
      </c>
      <c r="CY9" s="665">
        <f t="shared" si="28"/>
        <v>1</v>
      </c>
      <c r="CZ9" s="666"/>
      <c r="DA9" s="1206">
        <f t="shared" si="29"/>
        <v>4</v>
      </c>
      <c r="DB9" s="1250" t="str">
        <f t="shared" si="32"/>
        <v>เด็กชาย พิธิวัฒน์  ร้องกาศ</v>
      </c>
      <c r="DC9" s="1126">
        <v>2</v>
      </c>
      <c r="DD9" s="1126">
        <v>2</v>
      </c>
      <c r="DE9" s="1126">
        <v>2</v>
      </c>
      <c r="DF9" s="1126">
        <v>2</v>
      </c>
      <c r="DG9" s="1126">
        <v>2</v>
      </c>
      <c r="DH9" s="1190">
        <f>IF($C9="","",IF(ปก!$C$10="กิจกรรมพัฒนาผู้เรียน","-",IF($D9="พัก","-",IF($D9="ออก","-",(ROUND(MODE(DC9:DG9),0))))))</f>
        <v>2</v>
      </c>
      <c r="DI9" s="1191">
        <v>2</v>
      </c>
      <c r="DJ9" s="1191">
        <v>2</v>
      </c>
      <c r="DK9" s="1191">
        <v>2</v>
      </c>
      <c r="DL9" s="1191">
        <v>2</v>
      </c>
      <c r="DM9" s="1191">
        <v>2</v>
      </c>
      <c r="DN9" s="1191">
        <f>IF($C9="","",IF(ปก!$C$10="กิจกรรมพัฒนาผู้เรียน","-",IF($D9="พัก","-",IF($D9="ออก","-",VLOOKUP($CW9,$DU$7:$DW$12,3)))))</f>
        <v>1</v>
      </c>
      <c r="DO9" s="1191">
        <f>IF($C9="","",IF(ปก!$C$10="กิจกรรมพัฒนาผู้เรียน","-",IF($D9="พัก","-",IF($D9="ออก","-",VLOOKUP($CW9,$DU$7:$DW$12,3)))))</f>
        <v>1</v>
      </c>
      <c r="DP9" s="1191">
        <f>IF($C9="","",IF(ปก!$C$10="กิจกรรมพัฒนาผู้เรียน","-",IF($D9="พัก","-",IF($D9="ออก","-",VLOOKUP($CW9,$DU$7:$DW$12,3)))))</f>
        <v>1</v>
      </c>
      <c r="DQ9" s="1191" t="str">
        <f>IF($C9="","",IF(ปก!$C$10="กิจกรรมพัฒนาผู้เรียน","-",IF($DQ$2="","",IF($D9="พัก","-",IF($D9="ออก","-",VLOOKUP($CW9,$DU$7:$DW$12,3))))))</f>
        <v/>
      </c>
      <c r="DR9" s="1191" t="str">
        <f>IF($C9="","",IF(ปก!$C$10="กิจกรรมพัฒนาผู้เรียน","-",IF($DR$2="","",IF($D9="พัก","-",IF($D9="ออก","-",VLOOKUP($CW9,$DU$7:$DW$12,3))))))</f>
        <v/>
      </c>
      <c r="DS9" s="1192">
        <f>IF($C9="","",IF(ปก!$C$10="กิจกรรมพัฒนาผู้เรียน","-",IF($D9="พัก","-",IF($D9="ออก","-",(ROUND(MODE(DI9:DQ9),0))))))</f>
        <v>2</v>
      </c>
      <c r="DT9" s="645"/>
      <c r="DU9" s="365">
        <v>1</v>
      </c>
      <c r="DV9" s="1222">
        <v>1.5</v>
      </c>
      <c r="DW9" s="1219">
        <v>1</v>
      </c>
      <c r="DX9" s="1220" t="s">
        <v>147</v>
      </c>
      <c r="DY9" s="1221">
        <v>2</v>
      </c>
      <c r="DZ9" s="309"/>
      <c r="EA9" s="309"/>
      <c r="EB9" s="23"/>
      <c r="EC9" s="23"/>
      <c r="ED9" s="23"/>
      <c r="EE9" s="23"/>
      <c r="EF9" s="23" t="s">
        <v>147</v>
      </c>
      <c r="EG9" s="23"/>
      <c r="EH9" s="23"/>
      <c r="EI9" s="23"/>
      <c r="EJ9" s="23"/>
      <c r="EK9" s="23"/>
      <c r="EL9" s="23"/>
      <c r="EM9" s="23"/>
      <c r="EN9" s="23"/>
      <c r="EO9" s="23"/>
      <c r="EP9" s="23"/>
      <c r="EQ9" s="23"/>
      <c r="ER9" s="23"/>
      <c r="ES9" s="23"/>
      <c r="ET9" s="23"/>
      <c r="EU9" s="23"/>
      <c r="EV9" s="23"/>
      <c r="EW9" s="23"/>
      <c r="EX9" s="23"/>
      <c r="EY9" s="23"/>
      <c r="EZ9" s="23"/>
      <c r="FA9" s="23"/>
      <c r="FB9" s="23"/>
      <c r="FC9" s="23"/>
      <c r="FD9" s="23"/>
      <c r="FE9" s="23"/>
      <c r="FF9" s="23"/>
      <c r="FG9" s="23"/>
      <c r="FH9" s="23"/>
      <c r="FI9" s="23"/>
      <c r="FJ9" s="23"/>
      <c r="FK9" s="23"/>
      <c r="FL9" s="23"/>
      <c r="FM9" s="23"/>
      <c r="FN9" s="23"/>
      <c r="FO9" s="23"/>
      <c r="FP9" s="23"/>
      <c r="FQ9" s="23"/>
      <c r="FR9" s="23"/>
      <c r="FS9" s="23"/>
      <c r="FT9" s="23"/>
      <c r="FU9" s="23"/>
      <c r="FV9" s="23"/>
      <c r="FW9" s="23"/>
      <c r="FX9" s="23"/>
      <c r="FY9" s="23"/>
      <c r="FZ9" s="23"/>
      <c r="GA9" s="23"/>
      <c r="GB9" s="23"/>
      <c r="GC9" s="23"/>
      <c r="GD9" s="23"/>
      <c r="GE9" s="23"/>
      <c r="GF9" s="23"/>
      <c r="GG9" s="23"/>
      <c r="GH9" s="23"/>
      <c r="GI9" s="23"/>
      <c r="GJ9" s="23"/>
      <c r="GK9" s="23"/>
      <c r="GL9" s="23"/>
      <c r="GM9" s="23"/>
      <c r="GN9" s="23"/>
      <c r="GO9" s="23"/>
      <c r="GP9" s="23"/>
      <c r="GQ9" s="23"/>
      <c r="GR9" s="23"/>
      <c r="GS9" s="23"/>
      <c r="GT9" s="23"/>
      <c r="GU9" s="23"/>
      <c r="GV9" s="23"/>
      <c r="GW9" s="23"/>
      <c r="GX9" s="23"/>
      <c r="GY9" s="23"/>
      <c r="GZ9" s="23"/>
      <c r="HA9" s="23"/>
      <c r="HB9" s="23"/>
      <c r="HC9" s="23"/>
      <c r="HD9" s="23"/>
      <c r="HE9" s="23"/>
      <c r="HF9" s="23"/>
    </row>
    <row r="10" spans="1:214" s="24" customFormat="1" ht="18" customHeight="1" thickBot="1" x14ac:dyDescent="0.55000000000000004">
      <c r="A10" s="351">
        <f t="shared" si="30"/>
        <v>5</v>
      </c>
      <c r="B10" s="667" t="s">
        <v>410</v>
      </c>
      <c r="C10" s="668" t="s">
        <v>399</v>
      </c>
      <c r="D10" s="669" t="str">
        <f t="shared" si="0"/>
        <v>เรียน</v>
      </c>
      <c r="E10" s="621" t="str">
        <f t="shared" si="31"/>
        <v/>
      </c>
      <c r="F10" s="670">
        <v>1528900043998</v>
      </c>
      <c r="G10" s="671">
        <f t="shared" si="1"/>
        <v>5</v>
      </c>
      <c r="H10" s="672" t="str">
        <f>IF($C10="","",IF(ปก!$D$10="กิจกรรมพัฒนาผู้เรียน",เวลา1!$EI11,""))</f>
        <v/>
      </c>
      <c r="I10" s="1150"/>
      <c r="J10" s="1145"/>
      <c r="K10" s="1145"/>
      <c r="L10" s="1145"/>
      <c r="M10" s="1145"/>
      <c r="N10" s="1145"/>
      <c r="O10" s="1145"/>
      <c r="P10" s="1151"/>
      <c r="Q10" s="673"/>
      <c r="R10" s="674">
        <f t="shared" si="2"/>
        <v>0</v>
      </c>
      <c r="S10" s="1150"/>
      <c r="T10" s="1145"/>
      <c r="U10" s="1145"/>
      <c r="V10" s="1145"/>
      <c r="W10" s="1145"/>
      <c r="X10" s="1145"/>
      <c r="Y10" s="675"/>
      <c r="Z10" s="628">
        <f t="shared" si="3"/>
        <v>0</v>
      </c>
      <c r="AA10" s="674">
        <f t="shared" si="4"/>
        <v>0</v>
      </c>
      <c r="AB10" s="1020">
        <f t="shared" si="5"/>
        <v>0</v>
      </c>
      <c r="AC10" s="672" t="str">
        <f>IF($C10="","",IF(ปก!$D$10="กิจกรรมพัฒนาผู้เรียน",เวลา1!$EI11,""))</f>
        <v/>
      </c>
      <c r="AD10" s="1150"/>
      <c r="AE10" s="1145"/>
      <c r="AF10" s="1145"/>
      <c r="AG10" s="1145"/>
      <c r="AH10" s="1145"/>
      <c r="AI10" s="1145"/>
      <c r="AJ10" s="1145"/>
      <c r="AK10" s="1151"/>
      <c r="AL10" s="676"/>
      <c r="AM10" s="674">
        <f t="shared" si="6"/>
        <v>0</v>
      </c>
      <c r="AN10" s="1150">
        <v>10</v>
      </c>
      <c r="AO10" s="1145">
        <v>10</v>
      </c>
      <c r="AP10" s="1145"/>
      <c r="AQ10" s="1145"/>
      <c r="AR10" s="1145"/>
      <c r="AS10" s="1145"/>
      <c r="AT10" s="653"/>
      <c r="AU10" s="631">
        <f t="shared" si="7"/>
        <v>20</v>
      </c>
      <c r="AV10" s="674">
        <f t="shared" si="8"/>
        <v>20</v>
      </c>
      <c r="AW10" s="1020">
        <f t="shared" si="9"/>
        <v>20</v>
      </c>
      <c r="AX10" s="677">
        <f t="shared" si="10"/>
        <v>20</v>
      </c>
      <c r="AY10" s="678">
        <f>IF(C10="","",IF(R10=0,0,IF(AX10="ผิด","ผิด",IF(AX10="","-",IF(AX10="-","-",IF(AX10&gt;100,"&gt;100",IF(ปก!$D$10="กิจกรรมพัฒนาผู้เรียน",(AX10/$AX$5)*100,AX10)))))))</f>
        <v>0</v>
      </c>
      <c r="AZ10" s="679">
        <f t="shared" si="11"/>
        <v>5</v>
      </c>
      <c r="BA10" s="672" t="str">
        <f>IF($C10="","",IF(ปก!$D$10="กิจกรรมพัฒนาผู้เรียน",เวลา2!$EI11,""))</f>
        <v/>
      </c>
      <c r="BB10" s="1150"/>
      <c r="BC10" s="1145"/>
      <c r="BD10" s="1145"/>
      <c r="BE10" s="1145"/>
      <c r="BF10" s="1145"/>
      <c r="BG10" s="1145"/>
      <c r="BH10" s="1151"/>
      <c r="BI10" s="673"/>
      <c r="BJ10" s="674">
        <f t="shared" si="12"/>
        <v>0</v>
      </c>
      <c r="BK10" s="1150"/>
      <c r="BL10" s="1145"/>
      <c r="BM10" s="1145"/>
      <c r="BN10" s="1145"/>
      <c r="BO10" s="1145"/>
      <c r="BP10" s="1145"/>
      <c r="BQ10" s="675"/>
      <c r="BR10" s="634">
        <f>SUM(BJ10:BQ10)</f>
        <v>0</v>
      </c>
      <c r="BS10" s="674">
        <f t="shared" si="13"/>
        <v>0</v>
      </c>
      <c r="BT10" s="1020">
        <f t="shared" si="14"/>
        <v>0</v>
      </c>
      <c r="BU10" s="672" t="str">
        <f>IF($C10="","",IF(ปก!$D$10="กิจกรรมพัฒนาผู้เรียน",เวลา2!$EI11,""))</f>
        <v/>
      </c>
      <c r="BV10" s="1150"/>
      <c r="BW10" s="1145"/>
      <c r="BX10" s="1145"/>
      <c r="BY10" s="1145"/>
      <c r="BZ10" s="1145"/>
      <c r="CA10" s="1145"/>
      <c r="CB10" s="1151"/>
      <c r="CC10" s="676"/>
      <c r="CD10" s="674">
        <f t="shared" si="15"/>
        <v>0</v>
      </c>
      <c r="CE10" s="680"/>
      <c r="CF10" s="1150"/>
      <c r="CG10" s="1145"/>
      <c r="CH10" s="1145"/>
      <c r="CI10" s="1093" t="str">
        <f t="shared" si="16"/>
        <v/>
      </c>
      <c r="CJ10" s="1174" t="str">
        <f t="shared" si="17"/>
        <v/>
      </c>
      <c r="CK10" s="1158"/>
      <c r="CL10" s="1155" t="str">
        <f t="shared" si="18"/>
        <v/>
      </c>
      <c r="CM10" s="674">
        <f t="shared" si="19"/>
        <v>0</v>
      </c>
      <c r="CN10" s="1020">
        <f t="shared" si="20"/>
        <v>0</v>
      </c>
      <c r="CO10" s="626">
        <f t="shared" si="21"/>
        <v>0</v>
      </c>
      <c r="CP10" s="681">
        <f t="shared" si="22"/>
        <v>0</v>
      </c>
      <c r="CQ10" s="682">
        <f>IF(C10="","",IF(BJ10=0,0,IF(CM10="ผิด","ผิด",IF(CM10="","-",IF(CP10="-","-",IF(CP10&gt;100,"&gt;100",IF(ปก!$D$10="กิจกรรมพัฒนาผู้เรียน",((CP10)/($CP$5)*100),CP10)))))))</f>
        <v>0</v>
      </c>
      <c r="CR10" s="683">
        <f t="shared" si="23"/>
        <v>0</v>
      </c>
      <c r="CS10" s="684">
        <f t="shared" si="24"/>
        <v>10</v>
      </c>
      <c r="CT10" s="685">
        <f>IF(C10="","",IF(BJ10=0,0,IF(CS10="-","-",IF(CM10="ผิด","ผิด",IF(CS10&gt;100,"เกิน",IF(ปก!$D$10="กิจกรรมพัฒนาผู้เรียน",(CS10/$CS$5*100),CS10))))))</f>
        <v>0</v>
      </c>
      <c r="CU10" s="686" t="str">
        <f t="shared" si="25"/>
        <v>0</v>
      </c>
      <c r="CV10" s="641" t="str">
        <f>IF(CM10="","",IF(CM10="ผิด","",IF(ปก!$D$10="กิจกรรมพัฒนาผู้เรียน",(VLOOKUP(CT10,CC$69:CE$71,3)),CU10)))</f>
        <v>0</v>
      </c>
      <c r="CW10" s="1161" t="str">
        <f t="shared" si="26"/>
        <v>0</v>
      </c>
      <c r="CX10" s="688">
        <f t="shared" si="27"/>
        <v>1</v>
      </c>
      <c r="CY10" s="688">
        <f t="shared" si="28"/>
        <v>1</v>
      </c>
      <c r="CZ10" s="689"/>
      <c r="DA10" s="1207">
        <f t="shared" si="29"/>
        <v>5</v>
      </c>
      <c r="DB10" s="1251" t="str">
        <f t="shared" si="32"/>
        <v>เด็กชาย นภัท  ปุผาลา</v>
      </c>
      <c r="DC10" s="1127">
        <v>2</v>
      </c>
      <c r="DD10" s="1127">
        <v>2</v>
      </c>
      <c r="DE10" s="1127">
        <v>2</v>
      </c>
      <c r="DF10" s="1127">
        <v>2</v>
      </c>
      <c r="DG10" s="1127">
        <v>2</v>
      </c>
      <c r="DH10" s="1193">
        <f>IF($C10="","",IF(ปก!$C$10="กิจกรรมพัฒนาผู้เรียน","-",IF($D10="พัก","-",IF($D10="ออก","-",(ROUND(MODE(DC10:DG10),0))))))</f>
        <v>2</v>
      </c>
      <c r="DI10" s="1194">
        <v>2</v>
      </c>
      <c r="DJ10" s="1194">
        <v>2</v>
      </c>
      <c r="DK10" s="1194">
        <v>2</v>
      </c>
      <c r="DL10" s="1194">
        <v>2</v>
      </c>
      <c r="DM10" s="1194">
        <v>2</v>
      </c>
      <c r="DN10" s="1194">
        <f>IF($C10="","",IF(ปก!$C$10="กิจกรรมพัฒนาผู้เรียน","-",IF($D10="พัก","-",IF($D10="ออก","-",VLOOKUP($CW10,$DU$7:$DW$12,3)))))</f>
        <v>1</v>
      </c>
      <c r="DO10" s="1194">
        <f>IF($C10="","",IF(ปก!$C$10="กิจกรรมพัฒนาผู้เรียน","-",IF($D10="พัก","-",IF($D10="ออก","-",VLOOKUP($CW10,$DU$7:$DW$12,3)))))</f>
        <v>1</v>
      </c>
      <c r="DP10" s="1194">
        <f>IF($C10="","",IF(ปก!$C$10="กิจกรรมพัฒนาผู้เรียน","-",IF($D10="พัก","-",IF($D10="ออก","-",VLOOKUP($CW10,$DU$7:$DW$12,3)))))</f>
        <v>1</v>
      </c>
      <c r="DQ10" s="1194" t="str">
        <f>IF($C10="","",IF(ปก!$C$10="กิจกรรมพัฒนาผู้เรียน","-",IF($DQ$2="","",IF($D10="พัก","-",IF($D10="ออก","-",VLOOKUP($CW10,$DU$7:$DW$12,3))))))</f>
        <v/>
      </c>
      <c r="DR10" s="1194" t="str">
        <f>IF($C10="","",IF(ปก!$C$10="กิจกรรมพัฒนาผู้เรียน","-",IF($DR$2="","",IF($D10="พัก","-",IF($D10="ออก","-",VLOOKUP($CW10,$DU$7:$DW$12,3))))))</f>
        <v/>
      </c>
      <c r="DS10" s="1195">
        <f>IF($C10="","",IF(ปก!$C$10="กิจกรรมพัฒนาผู้เรียน","-",IF($D10="พัก","-",IF($D10="ออก","-",(ROUND(MODE(DI10:DQ10),0))))))</f>
        <v>2</v>
      </c>
      <c r="DT10" s="645"/>
      <c r="DU10" s="365">
        <v>2</v>
      </c>
      <c r="DV10" s="1222">
        <v>2.5</v>
      </c>
      <c r="DW10" s="1219">
        <v>2</v>
      </c>
      <c r="DX10" s="1220" t="s">
        <v>4</v>
      </c>
      <c r="DY10" s="1221">
        <v>3</v>
      </c>
      <c r="DZ10" s="309"/>
      <c r="EA10" s="309"/>
      <c r="EB10" s="23"/>
      <c r="EC10" s="23"/>
      <c r="ED10" s="23"/>
      <c r="EE10" s="23"/>
      <c r="EF10" s="23" t="s">
        <v>4</v>
      </c>
      <c r="EG10" s="23"/>
      <c r="EH10" s="23"/>
      <c r="EI10" s="23"/>
      <c r="EJ10" s="23"/>
      <c r="EK10" s="23"/>
      <c r="EL10" s="23"/>
      <c r="EM10" s="23"/>
      <c r="EN10" s="23"/>
      <c r="EO10" s="23"/>
      <c r="EP10" s="23"/>
      <c r="EQ10" s="23"/>
      <c r="ER10" s="23"/>
      <c r="ES10" s="23"/>
      <c r="ET10" s="23"/>
      <c r="EU10" s="23"/>
      <c r="EV10" s="23"/>
      <c r="EW10" s="23"/>
      <c r="EX10" s="23"/>
      <c r="EY10" s="23"/>
      <c r="EZ10" s="23"/>
      <c r="FA10" s="23"/>
      <c r="FB10" s="23"/>
      <c r="FC10" s="23"/>
      <c r="FD10" s="23"/>
      <c r="FE10" s="23"/>
      <c r="FF10" s="23"/>
      <c r="FG10" s="23"/>
      <c r="FH10" s="23"/>
      <c r="FI10" s="23"/>
      <c r="FJ10" s="23"/>
      <c r="FK10" s="23"/>
      <c r="FL10" s="23"/>
      <c r="FM10" s="23"/>
      <c r="FN10" s="23"/>
      <c r="FO10" s="23"/>
      <c r="FP10" s="23"/>
      <c r="FQ10" s="23"/>
      <c r="FR10" s="23"/>
      <c r="FS10" s="23"/>
      <c r="FT10" s="23"/>
      <c r="FU10" s="23"/>
      <c r="FV10" s="23"/>
      <c r="FW10" s="23"/>
      <c r="FX10" s="23"/>
      <c r="FY10" s="23"/>
      <c r="FZ10" s="23"/>
      <c r="GA10" s="23"/>
      <c r="GB10" s="23"/>
      <c r="GC10" s="23"/>
      <c r="GD10" s="23"/>
      <c r="GE10" s="23"/>
      <c r="GF10" s="23"/>
      <c r="GG10" s="23"/>
      <c r="GH10" s="23"/>
      <c r="GI10" s="23"/>
      <c r="GJ10" s="23"/>
      <c r="GK10" s="23"/>
      <c r="GL10" s="23"/>
      <c r="GM10" s="23"/>
      <c r="GN10" s="23"/>
      <c r="GO10" s="23"/>
      <c r="GP10" s="23"/>
      <c r="GQ10" s="23"/>
      <c r="GR10" s="23"/>
      <c r="GS10" s="23"/>
      <c r="GT10" s="23"/>
      <c r="GU10" s="23"/>
      <c r="GV10" s="23"/>
      <c r="GW10" s="23"/>
      <c r="GX10" s="23"/>
      <c r="GY10" s="23"/>
      <c r="GZ10" s="23"/>
      <c r="HA10" s="23"/>
      <c r="HB10" s="23"/>
      <c r="HC10" s="23"/>
      <c r="HD10" s="23"/>
      <c r="HE10" s="23"/>
      <c r="HF10" s="23"/>
    </row>
    <row r="11" spans="1:214" s="24" customFormat="1" ht="18" customHeight="1" thickBot="1" x14ac:dyDescent="0.55000000000000004">
      <c r="A11" s="617">
        <f t="shared" si="30"/>
        <v>6</v>
      </c>
      <c r="B11" s="618" t="s">
        <v>411</v>
      </c>
      <c r="C11" s="619" t="s">
        <v>400</v>
      </c>
      <c r="D11" s="620" t="str">
        <f t="shared" si="0"/>
        <v>เรียน</v>
      </c>
      <c r="E11" s="690" t="str">
        <f t="shared" si="31"/>
        <v/>
      </c>
      <c r="F11" s="691">
        <v>1528900041791</v>
      </c>
      <c r="G11" s="692">
        <f t="shared" si="1"/>
        <v>6</v>
      </c>
      <c r="H11" s="624" t="str">
        <f>IF($C11="","",IF(ปก!$D$10="กิจกรรมพัฒนาผู้เรียน",เวลา1!$EI12,""))</f>
        <v/>
      </c>
      <c r="I11" s="1146"/>
      <c r="J11" s="1143"/>
      <c r="K11" s="1143"/>
      <c r="L11" s="1143"/>
      <c r="M11" s="1143"/>
      <c r="N11" s="1143"/>
      <c r="O11" s="1143"/>
      <c r="P11" s="1147"/>
      <c r="Q11" s="625"/>
      <c r="R11" s="626">
        <f t="shared" si="2"/>
        <v>0</v>
      </c>
      <c r="S11" s="1146"/>
      <c r="T11" s="1143"/>
      <c r="U11" s="1143"/>
      <c r="V11" s="1143"/>
      <c r="W11" s="1143"/>
      <c r="X11" s="1143"/>
      <c r="Y11" s="627"/>
      <c r="Z11" s="628">
        <f t="shared" si="3"/>
        <v>0</v>
      </c>
      <c r="AA11" s="626">
        <f t="shared" si="4"/>
        <v>0</v>
      </c>
      <c r="AB11" s="612">
        <f t="shared" si="5"/>
        <v>0</v>
      </c>
      <c r="AC11" s="624" t="str">
        <f>IF($C11="","",IF(ปก!$D$10="กิจกรรมพัฒนาผู้เรียน",เวลา1!$EI12,""))</f>
        <v/>
      </c>
      <c r="AD11" s="1146"/>
      <c r="AE11" s="1143"/>
      <c r="AF11" s="1143"/>
      <c r="AG11" s="1143"/>
      <c r="AH11" s="1143"/>
      <c r="AI11" s="1143"/>
      <c r="AJ11" s="1143"/>
      <c r="AK11" s="1147"/>
      <c r="AL11" s="629"/>
      <c r="AM11" s="626">
        <f t="shared" si="6"/>
        <v>0</v>
      </c>
      <c r="AN11" s="1146">
        <v>10</v>
      </c>
      <c r="AO11" s="1143">
        <v>10</v>
      </c>
      <c r="AP11" s="1143"/>
      <c r="AQ11" s="1143"/>
      <c r="AR11" s="1143"/>
      <c r="AS11" s="1143"/>
      <c r="AT11" s="630"/>
      <c r="AU11" s="631">
        <f t="shared" si="7"/>
        <v>20</v>
      </c>
      <c r="AV11" s="626">
        <f t="shared" si="8"/>
        <v>20</v>
      </c>
      <c r="AW11" s="612">
        <f t="shared" si="9"/>
        <v>20</v>
      </c>
      <c r="AX11" s="607">
        <f t="shared" si="10"/>
        <v>20</v>
      </c>
      <c r="AY11" s="632">
        <f>IF(C11="","",IF(AX11="ผิด","ผิด",IF(AX11="","-",IF(AX11="-","-",IF(AX11&gt;100,"&gt;100",IF(ปก!$D$10="กิจกรรมพัฒนาผู้เรียน",(AX11/$AX$5)*100,AX11))))))</f>
        <v>20</v>
      </c>
      <c r="AZ11" s="633">
        <f t="shared" si="11"/>
        <v>6</v>
      </c>
      <c r="BA11" s="624" t="str">
        <f>IF($C11="","",IF(ปก!$D$10="กิจกรรมพัฒนาผู้เรียน",เวลา2!$EI12,""))</f>
        <v/>
      </c>
      <c r="BB11" s="1146"/>
      <c r="BC11" s="1143"/>
      <c r="BD11" s="1143"/>
      <c r="BE11" s="1143"/>
      <c r="BF11" s="1143"/>
      <c r="BG11" s="1143"/>
      <c r="BH11" s="1147"/>
      <c r="BI11" s="625"/>
      <c r="BJ11" s="626">
        <f t="shared" si="12"/>
        <v>0</v>
      </c>
      <c r="BK11" s="1146"/>
      <c r="BL11" s="1143"/>
      <c r="BM11" s="1143"/>
      <c r="BN11" s="1143"/>
      <c r="BO11" s="1143"/>
      <c r="BP11" s="1143"/>
      <c r="BQ11" s="627"/>
      <c r="BR11" s="634">
        <f>SUM(BK11:BQ11)</f>
        <v>0</v>
      </c>
      <c r="BS11" s="626">
        <f t="shared" si="13"/>
        <v>0</v>
      </c>
      <c r="BT11" s="612">
        <f t="shared" si="14"/>
        <v>0</v>
      </c>
      <c r="BU11" s="624" t="str">
        <f>IF($C11="","",IF(ปก!$D$10="กิจกรรมพัฒนาผู้เรียน",เวลา2!$EI12,""))</f>
        <v/>
      </c>
      <c r="BV11" s="1146"/>
      <c r="BW11" s="1143"/>
      <c r="BX11" s="1143"/>
      <c r="BY11" s="1143"/>
      <c r="BZ11" s="1143"/>
      <c r="CA11" s="1143"/>
      <c r="CB11" s="1147"/>
      <c r="CC11" s="629"/>
      <c r="CD11" s="626">
        <f t="shared" si="15"/>
        <v>0</v>
      </c>
      <c r="CE11" s="635"/>
      <c r="CF11" s="1146"/>
      <c r="CG11" s="1143"/>
      <c r="CH11" s="1143"/>
      <c r="CI11" s="1091" t="str">
        <f t="shared" si="16"/>
        <v/>
      </c>
      <c r="CJ11" s="1172" t="str">
        <f t="shared" si="17"/>
        <v/>
      </c>
      <c r="CK11" s="1156"/>
      <c r="CL11" s="1153" t="str">
        <f t="shared" si="18"/>
        <v/>
      </c>
      <c r="CM11" s="626">
        <f t="shared" si="19"/>
        <v>0</v>
      </c>
      <c r="CN11" s="612">
        <f t="shared" si="20"/>
        <v>0</v>
      </c>
      <c r="CO11" s="626">
        <f t="shared" si="21"/>
        <v>0</v>
      </c>
      <c r="CP11" s="693">
        <f t="shared" si="22"/>
        <v>0</v>
      </c>
      <c r="CQ11" s="612">
        <f>IF(C11="","",IF(BJ11=0,0,IF(CM11="ผิด","ผิด",IF(CM11="","-",IF(CP11="-","-",IF(CP11&gt;100,"&gt;100",IF(ปก!$D$10="กิจกรรมพัฒนาผู้เรียน",((CP11)/($CP$5)*100),CP11)))))))</f>
        <v>0</v>
      </c>
      <c r="CR11" s="694">
        <f t="shared" si="23"/>
        <v>20</v>
      </c>
      <c r="CS11" s="695">
        <f t="shared" si="24"/>
        <v>10</v>
      </c>
      <c r="CT11" s="639">
        <f>IF(C11="","",IF(BJ11=0,0,IF(CS11="-","-",IF(CM11="ผิด","ผิด",IF(CS11&gt;100,"เกิน",IF(ปก!$D$10="กิจกรรมพัฒนาผู้เรียน",(CS11/$CS$5*100),CS11))))))</f>
        <v>0</v>
      </c>
      <c r="CU11" s="641" t="str">
        <f t="shared" si="25"/>
        <v>0</v>
      </c>
      <c r="CV11" s="641" t="str">
        <f>IF(CM11="","",IF(CM11="ผิด","",IF(ปก!$D$10="กิจกรรมพัฒนาผู้เรียน",(VLOOKUP(CT11,CC$69:CE$71,3)),CU11)))</f>
        <v>0</v>
      </c>
      <c r="CW11" s="1159" t="str">
        <f t="shared" si="26"/>
        <v>0</v>
      </c>
      <c r="CX11" s="643">
        <f t="shared" si="27"/>
        <v>1</v>
      </c>
      <c r="CY11" s="643">
        <f t="shared" si="28"/>
        <v>1</v>
      </c>
      <c r="CZ11" s="644"/>
      <c r="DA11" s="1208">
        <f t="shared" si="29"/>
        <v>6</v>
      </c>
      <c r="DB11" s="1249" t="str">
        <f t="shared" si="32"/>
        <v>เด็กหญิง ณิชนันท์  จันทะเขตต์</v>
      </c>
      <c r="DC11" s="1125">
        <v>2</v>
      </c>
      <c r="DD11" s="1125">
        <v>2</v>
      </c>
      <c r="DE11" s="1125">
        <v>2</v>
      </c>
      <c r="DF11" s="1125">
        <v>2</v>
      </c>
      <c r="DG11" s="1125">
        <v>2</v>
      </c>
      <c r="DH11" s="1187">
        <f>IF($C11="","",IF(ปก!$C$10="กิจกรรมพัฒนาผู้เรียน","-",IF($D11="พัก","-",IF($D11="ออก","-",(ROUND(MODE(DC11:DG11),0))))))</f>
        <v>2</v>
      </c>
      <c r="DI11" s="1188">
        <v>2</v>
      </c>
      <c r="DJ11" s="1188">
        <v>2</v>
      </c>
      <c r="DK11" s="1188">
        <v>2</v>
      </c>
      <c r="DL11" s="1188">
        <v>2</v>
      </c>
      <c r="DM11" s="1188">
        <v>2</v>
      </c>
      <c r="DN11" s="1188">
        <f>IF($C11="","",IF(ปก!$C$10="กิจกรรมพัฒนาผู้เรียน","-",IF($D11="พัก","-",IF($D11="ออก","-",VLOOKUP($CW11,$DU$7:$DW$12,3)))))</f>
        <v>1</v>
      </c>
      <c r="DO11" s="1188">
        <f>IF($C11="","",IF(ปก!$C$10="กิจกรรมพัฒนาผู้เรียน","-",IF($D11="พัก","-",IF($D11="ออก","-",VLOOKUP($CW11,$DU$7:$DW$12,3)))))</f>
        <v>1</v>
      </c>
      <c r="DP11" s="1188">
        <f>IF($C11="","",IF(ปก!$C$10="กิจกรรมพัฒนาผู้เรียน","-",IF($D11="พัก","-",IF($D11="ออก","-",VLOOKUP($CW11,$DU$7:$DW$12,3)))))</f>
        <v>1</v>
      </c>
      <c r="DQ11" s="1188" t="str">
        <f>IF($C11="","",IF(ปก!$C$10="กิจกรรมพัฒนาผู้เรียน","-",IF($DQ$2="","",IF($D11="พัก","-",IF($D11="ออก","-",VLOOKUP($CW11,$DU$7:$DW$12,3))))))</f>
        <v/>
      </c>
      <c r="DR11" s="1188" t="str">
        <f>IF($C11="","",IF(ปก!$C$10="กิจกรรมพัฒนาผู้เรียน","-",IF($DR$2="","",IF($D11="พัก","-",IF($D11="ออก","-",VLOOKUP($CW11,$DU$7:$DW$12,3))))))</f>
        <v/>
      </c>
      <c r="DS11" s="1189">
        <f>IF($C11="","",IF(ปก!$C$10="กิจกรรมพัฒนาผู้เรียน","-",IF($D11="พัก","-",IF($D11="ออก","-",(ROUND(MODE(DI11:DQ11),0))))))</f>
        <v>2</v>
      </c>
      <c r="DT11" s="645"/>
      <c r="DU11" s="1218">
        <v>3</v>
      </c>
      <c r="DV11" s="365">
        <v>4</v>
      </c>
      <c r="DW11" s="1219">
        <v>3</v>
      </c>
      <c r="DX11" s="1220" t="s">
        <v>5</v>
      </c>
      <c r="DY11" s="1203"/>
      <c r="DZ11" s="310"/>
      <c r="EA11" s="311"/>
      <c r="EB11" s="23"/>
      <c r="EC11" s="23"/>
      <c r="ED11" s="23"/>
      <c r="EE11" s="23"/>
      <c r="EF11" s="23" t="s">
        <v>5</v>
      </c>
      <c r="EG11" s="23"/>
      <c r="EH11" s="23"/>
      <c r="EI11" s="23"/>
      <c r="EJ11" s="23"/>
      <c r="EK11" s="23"/>
      <c r="EL11" s="23"/>
      <c r="EM11" s="23"/>
      <c r="EN11" s="23"/>
      <c r="EO11" s="23"/>
      <c r="EP11" s="23"/>
      <c r="EQ11" s="23"/>
      <c r="ER11" s="23"/>
      <c r="ES11" s="23"/>
      <c r="ET11" s="23"/>
      <c r="EU11" s="23"/>
      <c r="EV11" s="23"/>
      <c r="EW11" s="23"/>
      <c r="EX11" s="23"/>
      <c r="EY11" s="23"/>
      <c r="EZ11" s="23"/>
      <c r="FA11" s="23"/>
      <c r="FB11" s="23"/>
      <c r="FC11" s="23"/>
      <c r="FD11" s="23"/>
      <c r="FE11" s="23"/>
      <c r="FF11" s="23"/>
      <c r="FG11" s="23"/>
      <c r="FH11" s="23"/>
      <c r="FI11" s="23"/>
      <c r="FJ11" s="23"/>
      <c r="FK11" s="23"/>
      <c r="FL11" s="23"/>
      <c r="FM11" s="23"/>
      <c r="FN11" s="23"/>
      <c r="FO11" s="23"/>
      <c r="FP11" s="23"/>
      <c r="FQ11" s="23"/>
      <c r="FR11" s="23"/>
      <c r="FS11" s="23"/>
      <c r="FT11" s="23"/>
      <c r="FU11" s="23"/>
      <c r="FV11" s="23"/>
      <c r="FW11" s="23"/>
      <c r="FX11" s="23"/>
      <c r="FY11" s="23"/>
      <c r="FZ11" s="23"/>
      <c r="GA11" s="23"/>
      <c r="GB11" s="23"/>
      <c r="GC11" s="23"/>
      <c r="GD11" s="23"/>
      <c r="GE11" s="23"/>
      <c r="GF11" s="23"/>
      <c r="GG11" s="23"/>
      <c r="GH11" s="23"/>
      <c r="GI11" s="23"/>
      <c r="GJ11" s="23"/>
      <c r="GK11" s="23"/>
      <c r="GL11" s="23"/>
      <c r="GM11" s="23"/>
      <c r="GN11" s="23"/>
      <c r="GO11" s="23"/>
      <c r="GP11" s="23"/>
      <c r="GQ11" s="23"/>
      <c r="GR11" s="23"/>
      <c r="GS11" s="23"/>
      <c r="GT11" s="23"/>
      <c r="GU11" s="23"/>
      <c r="GV11" s="23"/>
      <c r="GW11" s="23"/>
      <c r="GX11" s="23"/>
      <c r="GY11" s="23"/>
      <c r="GZ11" s="23"/>
      <c r="HA11" s="23"/>
      <c r="HB11" s="23"/>
      <c r="HC11" s="23"/>
      <c r="HD11" s="23"/>
      <c r="HE11" s="23"/>
      <c r="HF11" s="23"/>
    </row>
    <row r="12" spans="1:214" s="24" customFormat="1" ht="18" customHeight="1" thickBot="1" x14ac:dyDescent="0.55000000000000004">
      <c r="A12" s="340">
        <f t="shared" si="30"/>
        <v>7</v>
      </c>
      <c r="B12" s="646" t="s">
        <v>412</v>
      </c>
      <c r="C12" s="647" t="s">
        <v>401</v>
      </c>
      <c r="D12" s="620" t="str">
        <f t="shared" si="0"/>
        <v>เรียน</v>
      </c>
      <c r="E12" s="690" t="str">
        <f t="shared" si="31"/>
        <v/>
      </c>
      <c r="F12" s="696">
        <v>1209301328816</v>
      </c>
      <c r="G12" s="697">
        <f t="shared" si="1"/>
        <v>7</v>
      </c>
      <c r="H12" s="650" t="str">
        <f>IF($C12="","",IF(ปก!$D$10="กิจกรรมพัฒนาผู้เรียน",เวลา1!$EI13,""))</f>
        <v/>
      </c>
      <c r="I12" s="1148"/>
      <c r="J12" s="1144"/>
      <c r="K12" s="1144"/>
      <c r="L12" s="1144"/>
      <c r="M12" s="1144"/>
      <c r="N12" s="1144"/>
      <c r="O12" s="1144"/>
      <c r="P12" s="1149"/>
      <c r="Q12" s="625"/>
      <c r="R12" s="651">
        <f t="shared" si="2"/>
        <v>0</v>
      </c>
      <c r="S12" s="1148"/>
      <c r="T12" s="1144"/>
      <c r="U12" s="1144"/>
      <c r="V12" s="1144"/>
      <c r="W12" s="1144"/>
      <c r="X12" s="1144"/>
      <c r="Y12" s="652"/>
      <c r="Z12" s="628">
        <f t="shared" ref="Z12:Z55" si="33">SUM(S12:Y12)</f>
        <v>0</v>
      </c>
      <c r="AA12" s="651">
        <f t="shared" si="4"/>
        <v>0</v>
      </c>
      <c r="AB12" s="1019">
        <f t="shared" si="5"/>
        <v>0</v>
      </c>
      <c r="AC12" s="650" t="str">
        <f>IF($C12="","",IF(ปก!$D$10="กิจกรรมพัฒนาผู้เรียน",เวลา1!$EI13,""))</f>
        <v/>
      </c>
      <c r="AD12" s="1148"/>
      <c r="AE12" s="1144"/>
      <c r="AF12" s="1144"/>
      <c r="AG12" s="1144"/>
      <c r="AH12" s="1144"/>
      <c r="AI12" s="1144"/>
      <c r="AJ12" s="1144"/>
      <c r="AK12" s="1149"/>
      <c r="AL12" s="629"/>
      <c r="AM12" s="651">
        <f t="shared" si="6"/>
        <v>0</v>
      </c>
      <c r="AN12" s="1148">
        <v>5</v>
      </c>
      <c r="AO12" s="1144">
        <v>5</v>
      </c>
      <c r="AP12" s="1144"/>
      <c r="AQ12" s="1144"/>
      <c r="AR12" s="1144"/>
      <c r="AS12" s="1144"/>
      <c r="AT12" s="653"/>
      <c r="AU12" s="631">
        <f t="shared" ref="AU12:AU55" si="34">SUM(AN12:AT12)</f>
        <v>10</v>
      </c>
      <c r="AV12" s="651">
        <f t="shared" si="8"/>
        <v>10</v>
      </c>
      <c r="AW12" s="1019">
        <f t="shared" si="9"/>
        <v>10</v>
      </c>
      <c r="AX12" s="654">
        <f t="shared" si="10"/>
        <v>10</v>
      </c>
      <c r="AY12" s="655">
        <f>IF(C12="","",IF(AX12="ผิด","ผิด",IF(AX12="","-",IF(AX12="-","-",IF(AX12&gt;100,"&gt;100",IF(ปก!$D$10="กิจกรรมพัฒนาผู้เรียน",(AX12/$AX$5)*100,AX12))))))</f>
        <v>10</v>
      </c>
      <c r="AZ12" s="656">
        <f t="shared" si="11"/>
        <v>7</v>
      </c>
      <c r="BA12" s="650" t="str">
        <f>IF($C12="","",IF(ปก!$D$10="กิจกรรมพัฒนาผู้เรียน",เวลา2!$EI13,""))</f>
        <v/>
      </c>
      <c r="BB12" s="1148"/>
      <c r="BC12" s="1144"/>
      <c r="BD12" s="1144"/>
      <c r="BE12" s="1144"/>
      <c r="BF12" s="1144"/>
      <c r="BG12" s="1144"/>
      <c r="BH12" s="1149"/>
      <c r="BI12" s="625"/>
      <c r="BJ12" s="651">
        <f t="shared" si="12"/>
        <v>0</v>
      </c>
      <c r="BK12" s="1148"/>
      <c r="BL12" s="1144"/>
      <c r="BM12" s="1144"/>
      <c r="BN12" s="1144"/>
      <c r="BO12" s="1144"/>
      <c r="BP12" s="1144"/>
      <c r="BQ12" s="652"/>
      <c r="BR12" s="634">
        <f>SUM(BJ12:BQ12)</f>
        <v>0</v>
      </c>
      <c r="BS12" s="651">
        <f t="shared" si="13"/>
        <v>0</v>
      </c>
      <c r="BT12" s="1019">
        <f t="shared" si="14"/>
        <v>0</v>
      </c>
      <c r="BU12" s="650" t="str">
        <f>IF($C12="","",IF(ปก!$D$10="กิจกรรมพัฒนาผู้เรียน",เวลา2!$EI13,""))</f>
        <v/>
      </c>
      <c r="BV12" s="1148"/>
      <c r="BW12" s="1144"/>
      <c r="BX12" s="1144"/>
      <c r="BY12" s="1144"/>
      <c r="BZ12" s="1144"/>
      <c r="CA12" s="1144"/>
      <c r="CB12" s="1149"/>
      <c r="CC12" s="629"/>
      <c r="CD12" s="651">
        <f t="shared" si="15"/>
        <v>0</v>
      </c>
      <c r="CE12" s="657"/>
      <c r="CF12" s="1148"/>
      <c r="CG12" s="1144"/>
      <c r="CH12" s="1144"/>
      <c r="CI12" s="1092" t="str">
        <f t="shared" si="16"/>
        <v/>
      </c>
      <c r="CJ12" s="1173" t="str">
        <f t="shared" si="17"/>
        <v/>
      </c>
      <c r="CK12" s="1157"/>
      <c r="CL12" s="1154" t="str">
        <f t="shared" si="18"/>
        <v/>
      </c>
      <c r="CM12" s="651">
        <f t="shared" si="19"/>
        <v>0</v>
      </c>
      <c r="CN12" s="1019">
        <f t="shared" si="20"/>
        <v>0</v>
      </c>
      <c r="CO12" s="626">
        <f t="shared" si="21"/>
        <v>0</v>
      </c>
      <c r="CP12" s="698">
        <f t="shared" si="22"/>
        <v>0</v>
      </c>
      <c r="CQ12" s="659">
        <f>IF(C12="","",IF(BJ12=0,0,IF(CM12="ผิด","ผิด",IF(CM12="","-",IF(CP12="-","-",IF(CP12&gt;100,"&gt;100",IF(ปก!$D$10="กิจกรรมพัฒนาผู้เรียน",((CP12)/($CP$5)*100),CP12)))))))</f>
        <v>0</v>
      </c>
      <c r="CR12" s="699">
        <f t="shared" si="23"/>
        <v>10</v>
      </c>
      <c r="CS12" s="700">
        <f t="shared" si="24"/>
        <v>5</v>
      </c>
      <c r="CT12" s="662">
        <f>IF(C12="","",IF(BJ12=0,0,IF(CS12="-","-",IF(CM12="ผิด","ผิด",IF(CS12&gt;100,"เกิน",IF(ปก!$D$10="กิจกรรมพัฒนาผู้เรียน",(CS12/$CS$5*100),CS12))))))</f>
        <v>0</v>
      </c>
      <c r="CU12" s="701" t="str">
        <f t="shared" si="25"/>
        <v>0</v>
      </c>
      <c r="CV12" s="641" t="str">
        <f>IF(CM12="","",IF(CM12="ผิด","",IF(ปก!$D$10="กิจกรรมพัฒนาผู้เรียน",(VLOOKUP(CT12,CC$69:CE$71,3)),CU12)))</f>
        <v>0</v>
      </c>
      <c r="CW12" s="1160" t="str">
        <f t="shared" si="26"/>
        <v>0</v>
      </c>
      <c r="CX12" s="665">
        <f t="shared" si="27"/>
        <v>1</v>
      </c>
      <c r="CY12" s="665">
        <f t="shared" si="28"/>
        <v>1</v>
      </c>
      <c r="CZ12" s="666"/>
      <c r="DA12" s="1206">
        <f t="shared" si="29"/>
        <v>7</v>
      </c>
      <c r="DB12" s="1250" t="str">
        <f t="shared" si="32"/>
        <v>เด็กชาย ฐิติภัทร์  คำเป</v>
      </c>
      <c r="DC12" s="1126">
        <v>2</v>
      </c>
      <c r="DD12" s="1126">
        <v>2</v>
      </c>
      <c r="DE12" s="1126">
        <v>2</v>
      </c>
      <c r="DF12" s="1126">
        <v>2</v>
      </c>
      <c r="DG12" s="1126">
        <v>2</v>
      </c>
      <c r="DH12" s="1190">
        <f>IF($C12="","",IF(ปก!$C$10="กิจกรรมพัฒนาผู้เรียน","-",IF($D12="พัก","-",IF($D12="ออก","-",(ROUND(MODE(DC12:DG12),0))))))</f>
        <v>2</v>
      </c>
      <c r="DI12" s="1191">
        <v>2</v>
      </c>
      <c r="DJ12" s="1191">
        <v>2</v>
      </c>
      <c r="DK12" s="1191">
        <v>2</v>
      </c>
      <c r="DL12" s="1191">
        <v>2</v>
      </c>
      <c r="DM12" s="1191">
        <v>2</v>
      </c>
      <c r="DN12" s="1191">
        <f>IF($C12="","",IF(ปก!$C$10="กิจกรรมพัฒนาผู้เรียน","-",IF($D12="พัก","-",IF($D12="ออก","-",VLOOKUP($CW12,$DU$7:$DW$12,3)))))</f>
        <v>1</v>
      </c>
      <c r="DO12" s="1191">
        <f>IF($C12="","",IF(ปก!$C$10="กิจกรรมพัฒนาผู้เรียน","-",IF($D12="พัก","-",IF($D12="ออก","-",VLOOKUP($CW12,$DU$7:$DW$12,3)))))</f>
        <v>1</v>
      </c>
      <c r="DP12" s="1191">
        <f>IF($C12="","",IF(ปก!$C$10="กิจกรรมพัฒนาผู้เรียน","-",IF($D12="พัก","-",IF($D12="ออก","-",VLOOKUP($CW12,$DU$7:$DW$12,3)))))</f>
        <v>1</v>
      </c>
      <c r="DQ12" s="1191" t="str">
        <f>IF($C12="","",IF(ปก!$C$10="กิจกรรมพัฒนาผู้เรียน","-",IF($DQ$2="","",IF($D12="พัก","-",IF($D12="ออก","-",VLOOKUP($CW12,$DU$7:$DW$12,3))))))</f>
        <v/>
      </c>
      <c r="DR12" s="1191" t="str">
        <f>IF($C12="","",IF(ปก!$C$10="กิจกรรมพัฒนาผู้เรียน","-",IF($DR$2="","",IF($D12="พัก","-",IF($D12="ออก","-",VLOOKUP($CW12,$DU$7:$DW$12,3))))))</f>
        <v/>
      </c>
      <c r="DS12" s="1192">
        <f>IF($C12="","",IF(ปก!$C$10="กิจกรรมพัฒนาผู้เรียน","-",IF($D12="พัก","-",IF($D12="ออก","-",(ROUND(MODE(DI12:DQ12),0))))))</f>
        <v>2</v>
      </c>
      <c r="DT12" s="645"/>
      <c r="DU12" s="1218" t="s">
        <v>5</v>
      </c>
      <c r="DV12" s="365" t="s">
        <v>4</v>
      </c>
      <c r="DW12" s="1219">
        <v>1</v>
      </c>
      <c r="DX12" s="1216"/>
      <c r="DY12" s="1280"/>
      <c r="DZ12" s="311"/>
      <c r="EA12" s="311"/>
      <c r="EB12" s="23"/>
      <c r="EC12" s="23"/>
      <c r="ED12" s="23"/>
      <c r="EE12" s="23"/>
      <c r="EF12" s="23"/>
      <c r="EG12" s="23"/>
      <c r="EH12" s="23"/>
      <c r="EI12" s="23"/>
      <c r="EJ12" s="23"/>
      <c r="EK12" s="23"/>
      <c r="EL12" s="23"/>
      <c r="EM12" s="23"/>
      <c r="EN12" s="23"/>
      <c r="EO12" s="23"/>
      <c r="EP12" s="23"/>
      <c r="EQ12" s="23"/>
      <c r="ER12" s="23"/>
      <c r="ES12" s="23"/>
      <c r="ET12" s="23"/>
      <c r="EU12" s="23"/>
      <c r="EV12" s="23"/>
      <c r="EW12" s="23"/>
      <c r="EX12" s="23"/>
      <c r="EY12" s="23"/>
      <c r="EZ12" s="23"/>
      <c r="FA12" s="23"/>
      <c r="FB12" s="23"/>
      <c r="FC12" s="23"/>
      <c r="FD12" s="23"/>
      <c r="FE12" s="23"/>
      <c r="FF12" s="23"/>
      <c r="FG12" s="23"/>
      <c r="FH12" s="23"/>
      <c r="FI12" s="23"/>
      <c r="FJ12" s="23"/>
      <c r="FK12" s="23"/>
      <c r="FL12" s="23"/>
      <c r="FM12" s="23"/>
      <c r="FN12" s="23"/>
      <c r="FO12" s="23"/>
      <c r="FP12" s="23"/>
      <c r="FQ12" s="23"/>
      <c r="FR12" s="23"/>
      <c r="FS12" s="23"/>
      <c r="FT12" s="23"/>
      <c r="FU12" s="23"/>
      <c r="FV12" s="23"/>
      <c r="FW12" s="23"/>
      <c r="FX12" s="23"/>
      <c r="FY12" s="23"/>
      <c r="FZ12" s="23"/>
      <c r="GA12" s="23"/>
      <c r="GB12" s="23"/>
      <c r="GC12" s="23"/>
      <c r="GD12" s="23"/>
      <c r="GE12" s="23"/>
      <c r="GF12" s="23"/>
      <c r="GG12" s="23"/>
      <c r="GH12" s="23"/>
      <c r="GI12" s="23"/>
      <c r="GJ12" s="23"/>
      <c r="GK12" s="23"/>
      <c r="GL12" s="23"/>
      <c r="GM12" s="23"/>
      <c r="GN12" s="23"/>
      <c r="GO12" s="23"/>
      <c r="GP12" s="23"/>
      <c r="GQ12" s="23"/>
      <c r="GR12" s="23"/>
      <c r="GS12" s="23"/>
      <c r="GT12" s="23"/>
      <c r="GU12" s="23"/>
      <c r="GV12" s="23"/>
      <c r="GW12" s="23"/>
      <c r="GX12" s="23"/>
      <c r="GY12" s="23"/>
      <c r="GZ12" s="23"/>
      <c r="HA12" s="23"/>
      <c r="HB12" s="23"/>
      <c r="HC12" s="23"/>
      <c r="HD12" s="23"/>
      <c r="HE12" s="23"/>
      <c r="HF12" s="23"/>
    </row>
    <row r="13" spans="1:214" s="24" customFormat="1" ht="18" customHeight="1" thickBot="1" x14ac:dyDescent="0.55000000000000004">
      <c r="A13" s="340">
        <f t="shared" si="30"/>
        <v>8</v>
      </c>
      <c r="B13" s="646" t="s">
        <v>413</v>
      </c>
      <c r="C13" s="647" t="s">
        <v>402</v>
      </c>
      <c r="D13" s="620" t="str">
        <f t="shared" si="0"/>
        <v>เรียน</v>
      </c>
      <c r="E13" s="690" t="str">
        <f t="shared" si="31"/>
        <v/>
      </c>
      <c r="F13" s="696">
        <v>1639900655586</v>
      </c>
      <c r="G13" s="697">
        <f t="shared" si="1"/>
        <v>8</v>
      </c>
      <c r="H13" s="650" t="str">
        <f>IF($C13="","",IF(ปก!$D$10="กิจกรรมพัฒนาผู้เรียน",เวลา1!$EI14,""))</f>
        <v/>
      </c>
      <c r="I13" s="1148"/>
      <c r="J13" s="1144"/>
      <c r="K13" s="1144"/>
      <c r="L13" s="1144"/>
      <c r="M13" s="1144"/>
      <c r="N13" s="1144"/>
      <c r="O13" s="1144"/>
      <c r="P13" s="1149"/>
      <c r="Q13" s="625"/>
      <c r="R13" s="651">
        <f t="shared" si="2"/>
        <v>0</v>
      </c>
      <c r="S13" s="1148"/>
      <c r="T13" s="1144"/>
      <c r="U13" s="1144"/>
      <c r="V13" s="1144"/>
      <c r="W13" s="1144"/>
      <c r="X13" s="1144"/>
      <c r="Y13" s="652"/>
      <c r="Z13" s="628">
        <f t="shared" si="33"/>
        <v>0</v>
      </c>
      <c r="AA13" s="651">
        <f t="shared" si="4"/>
        <v>0</v>
      </c>
      <c r="AB13" s="1019">
        <f t="shared" si="5"/>
        <v>0</v>
      </c>
      <c r="AC13" s="650" t="str">
        <f>IF($C13="","",IF(ปก!$D$10="กิจกรรมพัฒนาผู้เรียน",เวลา1!$EI14,""))</f>
        <v/>
      </c>
      <c r="AD13" s="1148"/>
      <c r="AE13" s="1144"/>
      <c r="AF13" s="1144"/>
      <c r="AG13" s="1144"/>
      <c r="AH13" s="1144"/>
      <c r="AI13" s="1144"/>
      <c r="AJ13" s="1144"/>
      <c r="AK13" s="1149"/>
      <c r="AL13" s="629"/>
      <c r="AM13" s="651">
        <f t="shared" si="6"/>
        <v>0</v>
      </c>
      <c r="AN13" s="1148">
        <v>10</v>
      </c>
      <c r="AO13" s="1144">
        <v>10</v>
      </c>
      <c r="AP13" s="1144"/>
      <c r="AQ13" s="1144"/>
      <c r="AR13" s="1144"/>
      <c r="AS13" s="1144"/>
      <c r="AT13" s="653"/>
      <c r="AU13" s="631">
        <f t="shared" si="34"/>
        <v>20</v>
      </c>
      <c r="AV13" s="651">
        <f t="shared" si="8"/>
        <v>20</v>
      </c>
      <c r="AW13" s="1019">
        <f t="shared" si="9"/>
        <v>20</v>
      </c>
      <c r="AX13" s="654">
        <f t="shared" si="10"/>
        <v>20</v>
      </c>
      <c r="AY13" s="655">
        <f>IF(C13="","",IF(AX13="ผิด","ผิด",IF(AX13="","-",IF(AX13="-","-",IF(AX13&gt;100,"&gt;100",IF(ปก!$D$10="กิจกรรมพัฒนาผู้เรียน",(AX13/$AX$5)*100,AX13))))))</f>
        <v>20</v>
      </c>
      <c r="AZ13" s="656">
        <f t="shared" si="11"/>
        <v>8</v>
      </c>
      <c r="BA13" s="650" t="str">
        <f>IF($C13="","",IF(ปก!$D$10="กิจกรรมพัฒนาผู้เรียน",เวลา2!$EI14,""))</f>
        <v/>
      </c>
      <c r="BB13" s="1148"/>
      <c r="BC13" s="1144"/>
      <c r="BD13" s="1144"/>
      <c r="BE13" s="1144"/>
      <c r="BF13" s="1144"/>
      <c r="BG13" s="1144"/>
      <c r="BH13" s="1149"/>
      <c r="BI13" s="625"/>
      <c r="BJ13" s="651">
        <f t="shared" si="12"/>
        <v>0</v>
      </c>
      <c r="BK13" s="1148"/>
      <c r="BL13" s="1144"/>
      <c r="BM13" s="1144"/>
      <c r="BN13" s="1144"/>
      <c r="BO13" s="1144"/>
      <c r="BP13" s="1144"/>
      <c r="BQ13" s="652"/>
      <c r="BR13" s="634">
        <f>SUM(BJ13:BQ13)</f>
        <v>0</v>
      </c>
      <c r="BS13" s="651">
        <f t="shared" si="13"/>
        <v>0</v>
      </c>
      <c r="BT13" s="1019">
        <f t="shared" si="14"/>
        <v>0</v>
      </c>
      <c r="BU13" s="650" t="str">
        <f>IF($C13="","",IF(ปก!$D$10="กิจกรรมพัฒนาผู้เรียน",เวลา2!$EI14,""))</f>
        <v/>
      </c>
      <c r="BV13" s="1148"/>
      <c r="BW13" s="1144"/>
      <c r="BX13" s="1144"/>
      <c r="BY13" s="1144"/>
      <c r="BZ13" s="1144"/>
      <c r="CA13" s="1144"/>
      <c r="CB13" s="1149"/>
      <c r="CC13" s="629"/>
      <c r="CD13" s="651">
        <f t="shared" si="15"/>
        <v>0</v>
      </c>
      <c r="CE13" s="657"/>
      <c r="CF13" s="1148"/>
      <c r="CG13" s="1144"/>
      <c r="CH13" s="1144"/>
      <c r="CI13" s="1092" t="str">
        <f t="shared" si="16"/>
        <v/>
      </c>
      <c r="CJ13" s="1173" t="str">
        <f t="shared" si="17"/>
        <v/>
      </c>
      <c r="CK13" s="1157"/>
      <c r="CL13" s="1154" t="str">
        <f t="shared" si="18"/>
        <v/>
      </c>
      <c r="CM13" s="651">
        <f t="shared" si="19"/>
        <v>0</v>
      </c>
      <c r="CN13" s="1019">
        <f t="shared" si="20"/>
        <v>0</v>
      </c>
      <c r="CO13" s="626">
        <f t="shared" si="21"/>
        <v>0</v>
      </c>
      <c r="CP13" s="698">
        <f t="shared" si="22"/>
        <v>0</v>
      </c>
      <c r="CQ13" s="659">
        <f>IF(C13="","",IF(BJ13=0,0,IF(CM13="ผิด","ผิด",IF(CM13="","-",IF(CP13="-","-",IF(CP13&gt;100,"&gt;100",IF(ปก!$D$10="กิจกรรมพัฒนาผู้เรียน",((CP13)/($CP$5)*100),CP13)))))))</f>
        <v>0</v>
      </c>
      <c r="CR13" s="699">
        <f t="shared" si="23"/>
        <v>20</v>
      </c>
      <c r="CS13" s="700">
        <f t="shared" si="24"/>
        <v>10</v>
      </c>
      <c r="CT13" s="662">
        <f>IF(C13="","",IF(BJ13=0,0,IF(CS13="-","-",IF(CM13="ผิด","ผิด",IF(CS13&gt;100,"เกิน",IF(ปก!$D$10="กิจกรรมพัฒนาผู้เรียน",(CS13/$CS$5*100),CS13))))))</f>
        <v>0</v>
      </c>
      <c r="CU13" s="701" t="str">
        <f t="shared" si="25"/>
        <v>0</v>
      </c>
      <c r="CV13" s="641" t="str">
        <f>IF(CM13="","",IF(CM13="ผิด","",IF(ปก!$D$10="กิจกรรมพัฒนาผู้เรียน",(VLOOKUP(CT13,CC$69:CE$71,3)),CU13)))</f>
        <v>0</v>
      </c>
      <c r="CW13" s="1160" t="str">
        <f t="shared" si="26"/>
        <v>0</v>
      </c>
      <c r="CX13" s="665">
        <f t="shared" si="27"/>
        <v>1</v>
      </c>
      <c r="CY13" s="665">
        <f t="shared" si="28"/>
        <v>1</v>
      </c>
      <c r="CZ13" s="666"/>
      <c r="DA13" s="1206">
        <f t="shared" si="29"/>
        <v>8</v>
      </c>
      <c r="DB13" s="1250" t="str">
        <f t="shared" si="32"/>
        <v>เด็กชาย ชิษณุพงศ์  ภู่ขำ</v>
      </c>
      <c r="DC13" s="1126">
        <v>3</v>
      </c>
      <c r="DD13" s="1126">
        <v>3</v>
      </c>
      <c r="DE13" s="1126">
        <v>3</v>
      </c>
      <c r="DF13" s="1126">
        <v>3</v>
      </c>
      <c r="DG13" s="1126">
        <v>3</v>
      </c>
      <c r="DH13" s="1190">
        <f>IF($C13="","",IF(ปก!$C$10="กิจกรรมพัฒนาผู้เรียน","-",IF($D13="พัก","-",IF($D13="ออก","-",(ROUND(MODE(DC13:DG13),0))))))</f>
        <v>3</v>
      </c>
      <c r="DI13" s="1191">
        <v>3</v>
      </c>
      <c r="DJ13" s="1191">
        <v>3</v>
      </c>
      <c r="DK13" s="1191">
        <v>3</v>
      </c>
      <c r="DL13" s="1191">
        <v>3</v>
      </c>
      <c r="DM13" s="1191">
        <v>3</v>
      </c>
      <c r="DN13" s="1191">
        <f>IF($C13="","",IF(ปก!$C$10="กิจกรรมพัฒนาผู้เรียน","-",IF($D13="พัก","-",IF($D13="ออก","-",VLOOKUP($CW13,$DU$7:$DW$12,3)))))</f>
        <v>1</v>
      </c>
      <c r="DO13" s="1191">
        <f>IF($C13="","",IF(ปก!$C$10="กิจกรรมพัฒนาผู้เรียน","-",IF($D13="พัก","-",IF($D13="ออก","-",VLOOKUP($CW13,$DU$7:$DW$12,3)))))</f>
        <v>1</v>
      </c>
      <c r="DP13" s="1191">
        <f>IF($C13="","",IF(ปก!$C$10="กิจกรรมพัฒนาผู้เรียน","-",IF($D13="พัก","-",IF($D13="ออก","-",VLOOKUP($CW13,$DU$7:$DW$12,3)))))</f>
        <v>1</v>
      </c>
      <c r="DQ13" s="1191" t="str">
        <f>IF($C13="","",IF(ปก!$C$10="กิจกรรมพัฒนาผู้เรียน","-",IF($DQ$2="","",IF($D13="พัก","-",IF($D13="ออก","-",VLOOKUP($CW13,$DU$7:$DW$12,3))))))</f>
        <v/>
      </c>
      <c r="DR13" s="1191" t="str">
        <f>IF($C13="","",IF(ปก!$C$10="กิจกรรมพัฒนาผู้เรียน","-",IF($DR$2="","",IF($D13="พัก","-",IF($D13="ออก","-",VLOOKUP($CW13,$DU$7:$DW$12,3))))))</f>
        <v/>
      </c>
      <c r="DS13" s="1192">
        <f>IF($C13="","",IF(ปก!$C$10="กิจกรรมพัฒนาผู้เรียน","-",IF($D13="พัก","-",IF($D13="ออก","-",(ROUND(MODE(DI13:DQ13),0))))))</f>
        <v>3</v>
      </c>
      <c r="DT13" s="645"/>
      <c r="DU13" s="1233" t="s">
        <v>14</v>
      </c>
      <c r="DV13" s="1233"/>
      <c r="DW13" s="1224"/>
      <c r="DX13" s="1225"/>
      <c r="DY13" s="1223"/>
      <c r="DZ13" s="309"/>
      <c r="EA13" s="309" t="str">
        <f>DW15&amp;" - "&amp;DX15</f>
        <v xml:space="preserve"> - </v>
      </c>
      <c r="EB13" s="23"/>
      <c r="EC13" s="23"/>
      <c r="ED13" s="23"/>
      <c r="EE13" s="23"/>
      <c r="EF13" s="23"/>
      <c r="EG13" s="23"/>
      <c r="EH13" s="23"/>
      <c r="EI13" s="23"/>
      <c r="EJ13" s="23"/>
      <c r="EK13" s="23"/>
      <c r="EL13" s="23"/>
      <c r="EM13" s="23"/>
      <c r="EN13" s="23"/>
      <c r="EO13" s="23"/>
      <c r="EP13" s="23"/>
      <c r="EQ13" s="23"/>
      <c r="ER13" s="23"/>
      <c r="ES13" s="23"/>
      <c r="ET13" s="23"/>
      <c r="EU13" s="23"/>
      <c r="EV13" s="23"/>
      <c r="EW13" s="23"/>
      <c r="EX13" s="23"/>
      <c r="EY13" s="23"/>
      <c r="EZ13" s="23"/>
      <c r="FA13" s="23"/>
      <c r="FB13" s="23"/>
      <c r="FC13" s="23"/>
      <c r="FD13" s="23"/>
      <c r="FE13" s="23"/>
      <c r="FF13" s="23"/>
      <c r="FG13" s="23"/>
      <c r="FH13" s="23"/>
      <c r="FI13" s="23"/>
      <c r="FJ13" s="23"/>
      <c r="FK13" s="23"/>
      <c r="FL13" s="23"/>
      <c r="FM13" s="23"/>
      <c r="FN13" s="23"/>
      <c r="FO13" s="23"/>
      <c r="FP13" s="23"/>
      <c r="FQ13" s="23"/>
      <c r="FR13" s="23"/>
      <c r="FS13" s="23"/>
      <c r="FT13" s="23"/>
      <c r="FU13" s="23"/>
      <c r="FV13" s="23"/>
      <c r="FW13" s="23"/>
      <c r="FX13" s="23"/>
      <c r="FY13" s="23"/>
      <c r="FZ13" s="23"/>
      <c r="GA13" s="23"/>
      <c r="GB13" s="23"/>
      <c r="GC13" s="23"/>
      <c r="GD13" s="23"/>
      <c r="GE13" s="23"/>
      <c r="GF13" s="23"/>
      <c r="GG13" s="23"/>
      <c r="GH13" s="23"/>
      <c r="GI13" s="23"/>
      <c r="GJ13" s="23"/>
      <c r="GK13" s="23"/>
      <c r="GL13" s="23"/>
      <c r="GM13" s="23"/>
      <c r="GN13" s="23"/>
      <c r="GO13" s="23"/>
      <c r="GP13" s="23"/>
      <c r="GQ13" s="23"/>
      <c r="GR13" s="23"/>
      <c r="GS13" s="23"/>
      <c r="GT13" s="23"/>
      <c r="GU13" s="23"/>
      <c r="GV13" s="23"/>
      <c r="GW13" s="23"/>
      <c r="GX13" s="23"/>
      <c r="GY13" s="23"/>
      <c r="GZ13" s="23"/>
      <c r="HA13" s="23"/>
      <c r="HB13" s="23"/>
      <c r="HC13" s="23"/>
      <c r="HD13" s="23"/>
      <c r="HE13" s="23"/>
      <c r="HF13" s="23"/>
    </row>
    <row r="14" spans="1:214" s="24" customFormat="1" ht="18" customHeight="1" thickBot="1" x14ac:dyDescent="0.55000000000000004">
      <c r="A14" s="340">
        <f t="shared" si="30"/>
        <v>9</v>
      </c>
      <c r="B14" s="646" t="s">
        <v>414</v>
      </c>
      <c r="C14" s="647" t="s">
        <v>403</v>
      </c>
      <c r="D14" s="620" t="str">
        <f t="shared" si="0"/>
        <v>เรียน</v>
      </c>
      <c r="E14" s="690" t="str">
        <f t="shared" si="31"/>
        <v/>
      </c>
      <c r="F14" s="696">
        <v>1639900654351</v>
      </c>
      <c r="G14" s="697">
        <f t="shared" si="1"/>
        <v>9</v>
      </c>
      <c r="H14" s="650" t="str">
        <f>IF($C14="","",IF(ปก!$D$10="กิจกรรมพัฒนาผู้เรียน",เวลา1!$EI15,""))</f>
        <v/>
      </c>
      <c r="I14" s="1148"/>
      <c r="J14" s="1144"/>
      <c r="K14" s="1144"/>
      <c r="L14" s="1144"/>
      <c r="M14" s="1144"/>
      <c r="N14" s="1144"/>
      <c r="O14" s="1144"/>
      <c r="P14" s="1149"/>
      <c r="Q14" s="625"/>
      <c r="R14" s="651">
        <f t="shared" si="2"/>
        <v>0</v>
      </c>
      <c r="S14" s="1148"/>
      <c r="T14" s="1144"/>
      <c r="U14" s="1144"/>
      <c r="V14" s="1144"/>
      <c r="W14" s="1144"/>
      <c r="X14" s="1144"/>
      <c r="Y14" s="652"/>
      <c r="Z14" s="628">
        <f t="shared" si="33"/>
        <v>0</v>
      </c>
      <c r="AA14" s="651">
        <f t="shared" si="4"/>
        <v>0</v>
      </c>
      <c r="AB14" s="1019">
        <f t="shared" si="5"/>
        <v>0</v>
      </c>
      <c r="AC14" s="650" t="str">
        <f>IF($C14="","",IF(ปก!$D$10="กิจกรรมพัฒนาผู้เรียน",เวลา1!$EI15,""))</f>
        <v/>
      </c>
      <c r="AD14" s="1148"/>
      <c r="AE14" s="1144"/>
      <c r="AF14" s="1144"/>
      <c r="AG14" s="1144"/>
      <c r="AH14" s="1144"/>
      <c r="AI14" s="1144"/>
      <c r="AJ14" s="1144"/>
      <c r="AK14" s="1149"/>
      <c r="AL14" s="629"/>
      <c r="AM14" s="651">
        <f t="shared" si="6"/>
        <v>0</v>
      </c>
      <c r="AN14" s="1148">
        <v>10</v>
      </c>
      <c r="AO14" s="1144">
        <v>10</v>
      </c>
      <c r="AP14" s="1144"/>
      <c r="AQ14" s="1144"/>
      <c r="AR14" s="1144"/>
      <c r="AS14" s="1144"/>
      <c r="AT14" s="653"/>
      <c r="AU14" s="631">
        <f t="shared" si="34"/>
        <v>20</v>
      </c>
      <c r="AV14" s="651">
        <f t="shared" si="8"/>
        <v>20</v>
      </c>
      <c r="AW14" s="1019">
        <f t="shared" si="9"/>
        <v>20</v>
      </c>
      <c r="AX14" s="654">
        <f t="shared" si="10"/>
        <v>20</v>
      </c>
      <c r="AY14" s="655">
        <f>IF(C14="","",IF(AX14="ผิด","ผิด",IF(AX14="","-",IF(AX14="-","-",IF(AX14&gt;100,"&gt;100",IF(ปก!$D$10="กิจกรรมพัฒนาผู้เรียน",(AX14/$AX$5)*100,AX14))))))</f>
        <v>20</v>
      </c>
      <c r="AZ14" s="656">
        <f t="shared" si="11"/>
        <v>9</v>
      </c>
      <c r="BA14" s="650" t="str">
        <f>IF($C14="","",IF(ปก!$D$10="กิจกรรมพัฒนาผู้เรียน",เวลา2!$EI15,""))</f>
        <v/>
      </c>
      <c r="BB14" s="1148"/>
      <c r="BC14" s="1144"/>
      <c r="BD14" s="1144"/>
      <c r="BE14" s="1144"/>
      <c r="BF14" s="1144"/>
      <c r="BG14" s="1144"/>
      <c r="BH14" s="1149"/>
      <c r="BI14" s="625"/>
      <c r="BJ14" s="651">
        <f t="shared" si="12"/>
        <v>0</v>
      </c>
      <c r="BK14" s="1148"/>
      <c r="BL14" s="1144"/>
      <c r="BM14" s="1144"/>
      <c r="BN14" s="1144"/>
      <c r="BO14" s="1144"/>
      <c r="BP14" s="1144"/>
      <c r="BQ14" s="652"/>
      <c r="BR14" s="634">
        <f>SUM(BJ14:BQ14)</f>
        <v>0</v>
      </c>
      <c r="BS14" s="651">
        <f t="shared" si="13"/>
        <v>0</v>
      </c>
      <c r="BT14" s="1019">
        <f t="shared" si="14"/>
        <v>0</v>
      </c>
      <c r="BU14" s="650" t="str">
        <f>IF($C14="","",IF(ปก!$D$10="กิจกรรมพัฒนาผู้เรียน",เวลา2!$EI15,""))</f>
        <v/>
      </c>
      <c r="BV14" s="1148"/>
      <c r="BW14" s="1144"/>
      <c r="BX14" s="1144"/>
      <c r="BY14" s="1144"/>
      <c r="BZ14" s="1144"/>
      <c r="CA14" s="1144"/>
      <c r="CB14" s="1149"/>
      <c r="CC14" s="629"/>
      <c r="CD14" s="651">
        <f t="shared" si="15"/>
        <v>0</v>
      </c>
      <c r="CE14" s="657"/>
      <c r="CF14" s="1148"/>
      <c r="CG14" s="1144"/>
      <c r="CH14" s="1144"/>
      <c r="CI14" s="1092" t="str">
        <f t="shared" si="16"/>
        <v/>
      </c>
      <c r="CJ14" s="1173" t="str">
        <f t="shared" si="17"/>
        <v/>
      </c>
      <c r="CK14" s="1157"/>
      <c r="CL14" s="1154" t="str">
        <f t="shared" si="18"/>
        <v/>
      </c>
      <c r="CM14" s="651">
        <f t="shared" si="19"/>
        <v>0</v>
      </c>
      <c r="CN14" s="1019">
        <f t="shared" si="20"/>
        <v>0</v>
      </c>
      <c r="CO14" s="626">
        <f t="shared" si="21"/>
        <v>0</v>
      </c>
      <c r="CP14" s="698">
        <f t="shared" si="22"/>
        <v>0</v>
      </c>
      <c r="CQ14" s="659">
        <f>IF(C14="","",IF(BJ14=0,0,IF(CM14="ผิด","ผิด",IF(CM14="","-",IF(CP14="-","-",IF(CP14&gt;100,"&gt;100",IF(ปก!$D$10="กิจกรรมพัฒนาผู้เรียน",((CP14)/($CP$5)*100),CP14)))))))</f>
        <v>0</v>
      </c>
      <c r="CR14" s="699">
        <f t="shared" si="23"/>
        <v>20</v>
      </c>
      <c r="CS14" s="700">
        <f t="shared" si="24"/>
        <v>10</v>
      </c>
      <c r="CT14" s="662">
        <f>IF(C14="","",IF(BJ14=0,0,IF(CS14="-","-",IF(CM14="ผิด","ผิด",IF(CS14&gt;100,"เกิน",IF(ปก!$D$10="กิจกรรมพัฒนาผู้เรียน",(CS14/$CS$5*100),CS14))))))</f>
        <v>0</v>
      </c>
      <c r="CU14" s="701" t="str">
        <f t="shared" si="25"/>
        <v>0</v>
      </c>
      <c r="CV14" s="641" t="str">
        <f>IF(CM14="","",IF(CM14="ผิด","",IF(ปก!$D$10="กิจกรรมพัฒนาผู้เรียน",(VLOOKUP(CT14,CC$69:CE$71,3)),CU14)))</f>
        <v>0</v>
      </c>
      <c r="CW14" s="1160" t="str">
        <f t="shared" si="26"/>
        <v>0</v>
      </c>
      <c r="CX14" s="665">
        <f t="shared" si="27"/>
        <v>1</v>
      </c>
      <c r="CY14" s="665">
        <f t="shared" si="28"/>
        <v>1</v>
      </c>
      <c r="CZ14" s="666"/>
      <c r="DA14" s="1206">
        <f t="shared" si="29"/>
        <v>9</v>
      </c>
      <c r="DB14" s="1250" t="str">
        <f t="shared" si="32"/>
        <v>เด็กชาย สรธัญญ์  แก้วแปง</v>
      </c>
      <c r="DC14" s="1126">
        <v>3</v>
      </c>
      <c r="DD14" s="1126">
        <v>3</v>
      </c>
      <c r="DE14" s="1126">
        <v>3</v>
      </c>
      <c r="DF14" s="1126">
        <v>3</v>
      </c>
      <c r="DG14" s="1126">
        <v>3</v>
      </c>
      <c r="DH14" s="1190">
        <f>IF($C14="","",IF(ปก!$C$10="กิจกรรมพัฒนาผู้เรียน","-",IF($D14="พัก","-",IF($D14="ออก","-",(ROUND(MODE(DC14:DG14),0))))))</f>
        <v>3</v>
      </c>
      <c r="DI14" s="1191">
        <v>3</v>
      </c>
      <c r="DJ14" s="1191">
        <v>3</v>
      </c>
      <c r="DK14" s="1191">
        <v>3</v>
      </c>
      <c r="DL14" s="1191">
        <v>3</v>
      </c>
      <c r="DM14" s="1191">
        <v>3</v>
      </c>
      <c r="DN14" s="1191">
        <f>IF($C14="","",IF(ปก!$C$10="กิจกรรมพัฒนาผู้เรียน","-",IF($D14="พัก","-",IF($D14="ออก","-",VLOOKUP($CW14,$DU$7:$DW$12,3)))))</f>
        <v>1</v>
      </c>
      <c r="DO14" s="1191">
        <f>IF($C14="","",IF(ปก!$C$10="กิจกรรมพัฒนาผู้เรียน","-",IF($D14="พัก","-",IF($D14="ออก","-",VLOOKUP($CW14,$DU$7:$DW$12,3)))))</f>
        <v>1</v>
      </c>
      <c r="DP14" s="1191">
        <f>IF($C14="","",IF(ปก!$C$10="กิจกรรมพัฒนาผู้เรียน","-",IF($D14="พัก","-",IF($D14="ออก","-",VLOOKUP($CW14,$DU$7:$DW$12,3)))))</f>
        <v>1</v>
      </c>
      <c r="DQ14" s="1191" t="str">
        <f>IF($C14="","",IF(ปก!$C$10="กิจกรรมพัฒนาผู้เรียน","-",IF($DQ$2="","",IF($D14="พัก","-",IF($D14="ออก","-",VLOOKUP($CW14,$DU$7:$DW$12,3))))))</f>
        <v/>
      </c>
      <c r="DR14" s="1191" t="str">
        <f>IF($C14="","",IF(ปก!$C$10="กิจกรรมพัฒนาผู้เรียน","-",IF($DR$2="","",IF($D14="พัก","-",IF($D14="ออก","-",VLOOKUP($CW14,$DU$7:$DW$12,3))))))</f>
        <v/>
      </c>
      <c r="DS14" s="1192">
        <f>IF($C14="","",IF(ปก!$C$10="กิจกรรมพัฒนาผู้เรียน","-",IF($D14="พัก","-",IF($D14="ออก","-",(ROUND(MODE(DI14:DQ14),0))))))</f>
        <v>3</v>
      </c>
      <c r="DT14" s="645"/>
      <c r="DU14" s="1226" t="s">
        <v>354</v>
      </c>
      <c r="DV14" s="1227"/>
      <c r="DW14" s="1228"/>
      <c r="DX14" s="1229"/>
      <c r="DY14" s="1223"/>
      <c r="DZ14" s="309"/>
      <c r="EA14" s="309" t="str">
        <f>DW16&amp;" - "&amp;DX16</f>
        <v xml:space="preserve"> - </v>
      </c>
      <c r="EB14" s="23"/>
      <c r="EC14" s="23"/>
      <c r="ED14" s="23"/>
      <c r="EE14" s="23"/>
      <c r="EF14" s="23"/>
      <c r="EG14" s="23"/>
      <c r="EH14" s="23"/>
      <c r="EI14" s="23"/>
      <c r="EJ14" s="23"/>
      <c r="EK14" s="23"/>
      <c r="EL14" s="23"/>
      <c r="EM14" s="23"/>
      <c r="EN14" s="23"/>
      <c r="EO14" s="23"/>
      <c r="EP14" s="23"/>
      <c r="EQ14" s="23"/>
      <c r="ER14" s="23"/>
      <c r="ES14" s="23"/>
      <c r="ET14" s="23"/>
      <c r="EU14" s="23"/>
      <c r="EV14" s="23"/>
      <c r="EW14" s="23"/>
      <c r="EX14" s="23"/>
      <c r="EY14" s="23"/>
      <c r="EZ14" s="23"/>
      <c r="FA14" s="23"/>
      <c r="FB14" s="23"/>
      <c r="FC14" s="23"/>
      <c r="FD14" s="23"/>
      <c r="FE14" s="23"/>
      <c r="FF14" s="23"/>
      <c r="FG14" s="23"/>
      <c r="FH14" s="23"/>
      <c r="FI14" s="23"/>
      <c r="FJ14" s="23"/>
      <c r="FK14" s="23"/>
      <c r="FL14" s="23"/>
      <c r="FM14" s="23"/>
      <c r="FN14" s="23"/>
      <c r="FO14" s="23"/>
      <c r="FP14" s="23"/>
      <c r="FQ14" s="23"/>
      <c r="FR14" s="23"/>
      <c r="FS14" s="23"/>
      <c r="FT14" s="23"/>
      <c r="FU14" s="23"/>
      <c r="FV14" s="23"/>
      <c r="FW14" s="23"/>
      <c r="FX14" s="23"/>
      <c r="FY14" s="23"/>
      <c r="FZ14" s="23"/>
      <c r="GA14" s="23"/>
      <c r="GB14" s="23"/>
      <c r="GC14" s="23"/>
      <c r="GD14" s="23"/>
      <c r="GE14" s="23"/>
      <c r="GF14" s="23"/>
      <c r="GG14" s="23"/>
      <c r="GH14" s="23"/>
      <c r="GI14" s="23"/>
      <c r="GJ14" s="23"/>
      <c r="GK14" s="23"/>
      <c r="GL14" s="23"/>
      <c r="GM14" s="23"/>
      <c r="GN14" s="23"/>
      <c r="GO14" s="23"/>
      <c r="GP14" s="23"/>
      <c r="GQ14" s="23"/>
      <c r="GR14" s="23"/>
      <c r="GS14" s="23"/>
      <c r="GT14" s="23"/>
      <c r="GU14" s="23"/>
      <c r="GV14" s="23"/>
      <c r="GW14" s="23"/>
      <c r="GX14" s="23"/>
      <c r="GY14" s="23"/>
      <c r="GZ14" s="23"/>
      <c r="HA14" s="23"/>
      <c r="HB14" s="23"/>
      <c r="HC14" s="23"/>
      <c r="HD14" s="23"/>
      <c r="HE14" s="23"/>
      <c r="HF14" s="23"/>
    </row>
    <row r="15" spans="1:214" s="24" customFormat="1" ht="18" customHeight="1" thickBot="1" x14ac:dyDescent="0.55000000000000004">
      <c r="A15" s="351">
        <f t="shared" si="30"/>
        <v>10</v>
      </c>
      <c r="B15" s="667" t="s">
        <v>415</v>
      </c>
      <c r="C15" s="668" t="s">
        <v>404</v>
      </c>
      <c r="D15" s="669" t="str">
        <f t="shared" si="0"/>
        <v>เรียน</v>
      </c>
      <c r="E15" s="690" t="str">
        <f t="shared" si="31"/>
        <v/>
      </c>
      <c r="F15" s="702">
        <v>1639900655870</v>
      </c>
      <c r="G15" s="703">
        <f t="shared" si="1"/>
        <v>10</v>
      </c>
      <c r="H15" s="672" t="str">
        <f>IF($C15="","",IF(ปก!$D$10="กิจกรรมพัฒนาผู้เรียน",เวลา1!$EI16,""))</f>
        <v/>
      </c>
      <c r="I15" s="1150"/>
      <c r="J15" s="1145"/>
      <c r="K15" s="1145"/>
      <c r="L15" s="1145"/>
      <c r="M15" s="1145"/>
      <c r="N15" s="1145"/>
      <c r="O15" s="1145"/>
      <c r="P15" s="1151"/>
      <c r="Q15" s="673"/>
      <c r="R15" s="674">
        <f t="shared" si="2"/>
        <v>0</v>
      </c>
      <c r="S15" s="1150"/>
      <c r="T15" s="1145"/>
      <c r="U15" s="1145"/>
      <c r="V15" s="1145"/>
      <c r="W15" s="1145"/>
      <c r="X15" s="1145"/>
      <c r="Y15" s="675"/>
      <c r="Z15" s="628">
        <f t="shared" si="33"/>
        <v>0</v>
      </c>
      <c r="AA15" s="674">
        <f t="shared" si="4"/>
        <v>0</v>
      </c>
      <c r="AB15" s="1020">
        <f t="shared" si="5"/>
        <v>0</v>
      </c>
      <c r="AC15" s="672" t="str">
        <f>IF($C15="","",IF(ปก!$D$10="กิจกรรมพัฒนาผู้เรียน",เวลา1!$EI16,""))</f>
        <v/>
      </c>
      <c r="AD15" s="1150"/>
      <c r="AE15" s="1145"/>
      <c r="AF15" s="1145"/>
      <c r="AG15" s="1145"/>
      <c r="AH15" s="1145"/>
      <c r="AI15" s="1145"/>
      <c r="AJ15" s="1145"/>
      <c r="AK15" s="1151"/>
      <c r="AL15" s="676"/>
      <c r="AM15" s="674">
        <f t="shared" si="6"/>
        <v>0</v>
      </c>
      <c r="AN15" s="1150">
        <v>10</v>
      </c>
      <c r="AO15" s="1145">
        <v>10</v>
      </c>
      <c r="AP15" s="1145"/>
      <c r="AQ15" s="1145"/>
      <c r="AR15" s="1145"/>
      <c r="AS15" s="1145"/>
      <c r="AT15" s="653"/>
      <c r="AU15" s="631">
        <f t="shared" si="34"/>
        <v>20</v>
      </c>
      <c r="AV15" s="674">
        <f t="shared" si="8"/>
        <v>20</v>
      </c>
      <c r="AW15" s="1020">
        <f t="shared" si="9"/>
        <v>20</v>
      </c>
      <c r="AX15" s="677">
        <f t="shared" si="10"/>
        <v>20</v>
      </c>
      <c r="AY15" s="678">
        <f>IF(C15="","",IF(AX15="ผิด","ผิด",IF(AX15="","-",IF(AX15="-","-",IF(AX15&gt;100,"&gt;100",IF(ปก!$D$10="กิจกรรมพัฒนาผู้เรียน",(AX15/$AX$5)*100,AX15))))))</f>
        <v>20</v>
      </c>
      <c r="AZ15" s="679">
        <f t="shared" si="11"/>
        <v>10</v>
      </c>
      <c r="BA15" s="672" t="str">
        <f>IF($C15="","",IF(ปก!$D$10="กิจกรรมพัฒนาผู้เรียน",เวลา2!$EI16,""))</f>
        <v/>
      </c>
      <c r="BB15" s="1150"/>
      <c r="BC15" s="1145"/>
      <c r="BD15" s="1145"/>
      <c r="BE15" s="1145"/>
      <c r="BF15" s="1145"/>
      <c r="BG15" s="1145"/>
      <c r="BH15" s="1151"/>
      <c r="BI15" s="673"/>
      <c r="BJ15" s="674">
        <f t="shared" si="12"/>
        <v>0</v>
      </c>
      <c r="BK15" s="1150"/>
      <c r="BL15" s="1145"/>
      <c r="BM15" s="1145"/>
      <c r="BN15" s="1145"/>
      <c r="BO15" s="1145"/>
      <c r="BP15" s="1145"/>
      <c r="BQ15" s="675"/>
      <c r="BR15" s="634">
        <f>SUM(BJ15:BQ15)</f>
        <v>0</v>
      </c>
      <c r="BS15" s="674">
        <f t="shared" si="13"/>
        <v>0</v>
      </c>
      <c r="BT15" s="1020">
        <f t="shared" si="14"/>
        <v>0</v>
      </c>
      <c r="BU15" s="672" t="str">
        <f>IF($C15="","",IF(ปก!$D$10="กิจกรรมพัฒนาผู้เรียน",เวลา2!$EI16,""))</f>
        <v/>
      </c>
      <c r="BV15" s="1150"/>
      <c r="BW15" s="1145"/>
      <c r="BX15" s="1145"/>
      <c r="BY15" s="1145"/>
      <c r="BZ15" s="1145"/>
      <c r="CA15" s="1145"/>
      <c r="CB15" s="1151"/>
      <c r="CC15" s="676"/>
      <c r="CD15" s="674">
        <f t="shared" si="15"/>
        <v>0</v>
      </c>
      <c r="CE15" s="680"/>
      <c r="CF15" s="1150"/>
      <c r="CG15" s="1145"/>
      <c r="CH15" s="1145"/>
      <c r="CI15" s="1093" t="str">
        <f t="shared" si="16"/>
        <v/>
      </c>
      <c r="CJ15" s="1174" t="str">
        <f t="shared" si="17"/>
        <v/>
      </c>
      <c r="CK15" s="1158"/>
      <c r="CL15" s="1155" t="str">
        <f t="shared" si="18"/>
        <v/>
      </c>
      <c r="CM15" s="674">
        <f t="shared" si="19"/>
        <v>0</v>
      </c>
      <c r="CN15" s="1020">
        <f t="shared" si="20"/>
        <v>0</v>
      </c>
      <c r="CO15" s="626">
        <f t="shared" si="21"/>
        <v>0</v>
      </c>
      <c r="CP15" s="704">
        <f t="shared" si="22"/>
        <v>0</v>
      </c>
      <c r="CQ15" s="682">
        <f>IF(C15="","",IF(BJ15=0,0,IF(CM15="ผิด","ผิด",IF(CM15="","-",IF(CP15="-","-",IF(CP15&gt;100,"&gt;100",IF(ปก!$D$10="กิจกรรมพัฒนาผู้เรียน",((CP15)/($CP$5)*100),CP15)))))))</f>
        <v>0</v>
      </c>
      <c r="CR15" s="705">
        <f t="shared" si="23"/>
        <v>20</v>
      </c>
      <c r="CS15" s="706">
        <f t="shared" si="24"/>
        <v>10</v>
      </c>
      <c r="CT15" s="685">
        <f>IF(C15="","",IF(BJ15=0,0,IF(CS15="-","-",IF(CM15="ผิด","ผิด",IF(CS15&gt;100,"เกิน",IF(ปก!$D$10="กิจกรรมพัฒนาผู้เรียน",(CS15/$CS$5*100),CS15))))))</f>
        <v>0</v>
      </c>
      <c r="CU15" s="707" t="str">
        <f t="shared" si="25"/>
        <v>0</v>
      </c>
      <c r="CV15" s="641" t="str">
        <f>IF(CM15="","",IF(CM15="ผิด","",IF(ปก!$D$10="กิจกรรมพัฒนาผู้เรียน",(VLOOKUP(CT15,CC$69:CE$71,3)),CU15)))</f>
        <v>0</v>
      </c>
      <c r="CW15" s="1161" t="str">
        <f t="shared" si="26"/>
        <v>0</v>
      </c>
      <c r="CX15" s="688">
        <f t="shared" si="27"/>
        <v>1</v>
      </c>
      <c r="CY15" s="688">
        <f t="shared" si="28"/>
        <v>1</v>
      </c>
      <c r="CZ15" s="689"/>
      <c r="DA15" s="1207">
        <f t="shared" si="29"/>
        <v>10</v>
      </c>
      <c r="DB15" s="1251" t="str">
        <f t="shared" si="32"/>
        <v>เด็กชาย ศุภชัย  สินวิริยะนนท์</v>
      </c>
      <c r="DC15" s="1127">
        <v>3</v>
      </c>
      <c r="DD15" s="1127">
        <v>3</v>
      </c>
      <c r="DE15" s="1127">
        <v>3</v>
      </c>
      <c r="DF15" s="1127">
        <v>3</v>
      </c>
      <c r="DG15" s="1127">
        <v>3</v>
      </c>
      <c r="DH15" s="1193">
        <f>IF($C15="","",IF(ปก!$C$10="กิจกรรมพัฒนาผู้เรียน","-",IF($D15="พัก","-",IF($D15="ออก","-",(ROUND(MODE(DC15:DG15),0))))))</f>
        <v>3</v>
      </c>
      <c r="DI15" s="1194">
        <v>3</v>
      </c>
      <c r="DJ15" s="1194">
        <v>3</v>
      </c>
      <c r="DK15" s="1194">
        <v>3</v>
      </c>
      <c r="DL15" s="1194">
        <v>3</v>
      </c>
      <c r="DM15" s="1194">
        <v>3</v>
      </c>
      <c r="DN15" s="1194">
        <f>IF($C15="","",IF(ปก!$C$10="กิจกรรมพัฒนาผู้เรียน","-",IF($D15="พัก","-",IF($D15="ออก","-",VLOOKUP($CW15,$DU$7:$DW$12,3)))))</f>
        <v>1</v>
      </c>
      <c r="DO15" s="1194">
        <f>IF($C15="","",IF(ปก!$C$10="กิจกรรมพัฒนาผู้เรียน","-",IF($D15="พัก","-",IF($D15="ออก","-",VLOOKUP($CW15,$DU$7:$DW$12,3)))))</f>
        <v>1</v>
      </c>
      <c r="DP15" s="1194">
        <f>IF($C15="","",IF(ปก!$C$10="กิจกรรมพัฒนาผู้เรียน","-",IF($D15="พัก","-",IF($D15="ออก","-",VLOOKUP($CW15,$DU$7:$DW$12,3)))))</f>
        <v>1</v>
      </c>
      <c r="DQ15" s="1194" t="str">
        <f>IF($C15="","",IF(ปก!$C$10="กิจกรรมพัฒนาผู้เรียน","-",IF($DQ$2="","",IF($D15="พัก","-",IF($D15="ออก","-",VLOOKUP($CW15,$DU$7:$DW$12,3))))))</f>
        <v/>
      </c>
      <c r="DR15" s="1194" t="str">
        <f>IF($C15="","",IF(ปก!$C$10="กิจกรรมพัฒนาผู้เรียน","-",IF($DR$2="","",IF($D15="พัก","-",IF($D15="ออก","-",VLOOKUP($CW15,$DU$7:$DW$12,3))))))</f>
        <v/>
      </c>
      <c r="DS15" s="1195">
        <f>IF($C15="","",IF(ปก!$C$10="กิจกรรมพัฒนาผู้เรียน","-",IF($D15="พัก","-",IF($D15="ออก","-",(ROUND(MODE(DI15:DQ15),0))))))</f>
        <v>3</v>
      </c>
      <c r="DT15" s="645"/>
      <c r="DU15" s="1226" t="s">
        <v>355</v>
      </c>
      <c r="DV15" s="1227"/>
      <c r="DW15" s="1228"/>
      <c r="DX15" s="1229"/>
      <c r="DY15" s="1223"/>
      <c r="DZ15" s="309"/>
      <c r="EA15" s="309" t="str">
        <f>DW17&amp;" - "&amp;DX17</f>
        <v xml:space="preserve"> - </v>
      </c>
      <c r="EB15" s="23"/>
      <c r="EC15" s="23"/>
      <c r="ED15" s="23"/>
      <c r="EE15" s="23"/>
      <c r="EF15" s="23"/>
      <c r="EG15" s="23"/>
      <c r="EH15" s="23"/>
      <c r="EI15" s="23"/>
      <c r="EJ15" s="23"/>
      <c r="EK15" s="23"/>
      <c r="EL15" s="23"/>
      <c r="EM15" s="23"/>
      <c r="EN15" s="23"/>
      <c r="EO15" s="23"/>
      <c r="EP15" s="23"/>
      <c r="EQ15" s="23"/>
      <c r="ER15" s="23"/>
      <c r="ES15" s="23"/>
      <c r="ET15" s="23"/>
      <c r="EU15" s="23"/>
      <c r="EV15" s="23"/>
      <c r="EW15" s="23"/>
      <c r="EX15" s="23"/>
      <c r="EY15" s="23"/>
      <c r="EZ15" s="23"/>
      <c r="FA15" s="23"/>
      <c r="FB15" s="23"/>
      <c r="FC15" s="23"/>
      <c r="FD15" s="23"/>
      <c r="FE15" s="23"/>
      <c r="FF15" s="23"/>
      <c r="FG15" s="23"/>
      <c r="FH15" s="23"/>
      <c r="FI15" s="23"/>
      <c r="FJ15" s="23"/>
      <c r="FK15" s="23"/>
      <c r="FL15" s="23"/>
      <c r="FM15" s="23"/>
      <c r="FN15" s="23"/>
      <c r="FO15" s="23"/>
      <c r="FP15" s="23"/>
      <c r="FQ15" s="23"/>
      <c r="FR15" s="23"/>
      <c r="FS15" s="23"/>
      <c r="FT15" s="23"/>
      <c r="FU15" s="23"/>
      <c r="FV15" s="23"/>
      <c r="FW15" s="23"/>
      <c r="FX15" s="23"/>
      <c r="FY15" s="23"/>
      <c r="FZ15" s="23"/>
      <c r="GA15" s="23"/>
      <c r="GB15" s="23"/>
      <c r="GC15" s="23"/>
      <c r="GD15" s="23"/>
      <c r="GE15" s="23"/>
      <c r="GF15" s="23"/>
      <c r="GG15" s="23"/>
      <c r="GH15" s="23"/>
      <c r="GI15" s="23"/>
      <c r="GJ15" s="23"/>
      <c r="GK15" s="23"/>
      <c r="GL15" s="23"/>
      <c r="GM15" s="23"/>
      <c r="GN15" s="23"/>
      <c r="GO15" s="23"/>
      <c r="GP15" s="23"/>
      <c r="GQ15" s="23"/>
      <c r="GR15" s="23"/>
      <c r="GS15" s="23"/>
      <c r="GT15" s="23"/>
      <c r="GU15" s="23"/>
      <c r="GV15" s="23"/>
      <c r="GW15" s="23"/>
      <c r="GX15" s="23"/>
      <c r="GY15" s="23"/>
      <c r="GZ15" s="23"/>
      <c r="HA15" s="23"/>
      <c r="HB15" s="23"/>
      <c r="HC15" s="23"/>
      <c r="HD15" s="23"/>
      <c r="HE15" s="23"/>
      <c r="HF15" s="23"/>
    </row>
    <row r="16" spans="1:214" s="24" customFormat="1" ht="18" customHeight="1" thickBot="1" x14ac:dyDescent="0.55000000000000004">
      <c r="A16" s="617">
        <f t="shared" si="30"/>
        <v>11</v>
      </c>
      <c r="B16" s="618" t="s">
        <v>416</v>
      </c>
      <c r="C16" s="619" t="s">
        <v>405</v>
      </c>
      <c r="D16" s="620" t="str">
        <f t="shared" si="0"/>
        <v>เรียน</v>
      </c>
      <c r="E16" s="690" t="str">
        <f t="shared" si="31"/>
        <v/>
      </c>
      <c r="F16" s="691">
        <v>1528900043173</v>
      </c>
      <c r="G16" s="692">
        <f t="shared" si="1"/>
        <v>11</v>
      </c>
      <c r="H16" s="624" t="str">
        <f>IF($C16="","",IF(ปก!$D$10="กิจกรรมพัฒนาผู้เรียน",เวลา1!$EI17,""))</f>
        <v/>
      </c>
      <c r="I16" s="1146"/>
      <c r="J16" s="1143"/>
      <c r="K16" s="1143"/>
      <c r="L16" s="1143"/>
      <c r="M16" s="1143"/>
      <c r="N16" s="1143"/>
      <c r="O16" s="1143"/>
      <c r="P16" s="1147"/>
      <c r="Q16" s="625"/>
      <c r="R16" s="626">
        <f t="shared" si="2"/>
        <v>0</v>
      </c>
      <c r="S16" s="1146"/>
      <c r="T16" s="1143"/>
      <c r="U16" s="1143"/>
      <c r="V16" s="1143"/>
      <c r="W16" s="1143"/>
      <c r="X16" s="1143"/>
      <c r="Y16" s="627"/>
      <c r="Z16" s="628">
        <f t="shared" si="33"/>
        <v>0</v>
      </c>
      <c r="AA16" s="626">
        <f t="shared" si="4"/>
        <v>0</v>
      </c>
      <c r="AB16" s="612">
        <f t="shared" si="5"/>
        <v>0</v>
      </c>
      <c r="AC16" s="624" t="str">
        <f>IF($C16="","",IF(ปก!$D$10="กิจกรรมพัฒนาผู้เรียน",เวลา1!$EI17,""))</f>
        <v/>
      </c>
      <c r="AD16" s="1146"/>
      <c r="AE16" s="1143"/>
      <c r="AF16" s="1143"/>
      <c r="AG16" s="1143"/>
      <c r="AH16" s="1143"/>
      <c r="AI16" s="1143"/>
      <c r="AJ16" s="1143"/>
      <c r="AK16" s="1147"/>
      <c r="AL16" s="629"/>
      <c r="AM16" s="626">
        <f t="shared" si="6"/>
        <v>0</v>
      </c>
      <c r="AN16" s="1146"/>
      <c r="AO16" s="1143"/>
      <c r="AP16" s="1143"/>
      <c r="AQ16" s="1143"/>
      <c r="AR16" s="1143"/>
      <c r="AS16" s="1143"/>
      <c r="AT16" s="630"/>
      <c r="AU16" s="631">
        <f t="shared" si="34"/>
        <v>0</v>
      </c>
      <c r="AV16" s="626">
        <f t="shared" si="8"/>
        <v>0</v>
      </c>
      <c r="AW16" s="612">
        <f t="shared" si="9"/>
        <v>0</v>
      </c>
      <c r="AX16" s="607">
        <f t="shared" si="10"/>
        <v>0</v>
      </c>
      <c r="AY16" s="632">
        <f>IF(C16="","",IF(AX16="ผิด","ผิด",IF(AX16="","-",IF(AX16="-","-",IF(AX16&gt;100,"&gt;100",IF(ปก!$D$10="กิจกรรมพัฒนาผู้เรียน",(AX16/$AX$5)*100,AX16))))))</f>
        <v>0</v>
      </c>
      <c r="AZ16" s="633">
        <f t="shared" si="11"/>
        <v>11</v>
      </c>
      <c r="BA16" s="624" t="str">
        <f>IF($C16="","",IF(ปก!$D$10="กิจกรรมพัฒนาผู้เรียน",เวลา2!$EI17,""))</f>
        <v/>
      </c>
      <c r="BB16" s="1146"/>
      <c r="BC16" s="1143"/>
      <c r="BD16" s="1143"/>
      <c r="BE16" s="1143"/>
      <c r="BF16" s="1143"/>
      <c r="BG16" s="1143"/>
      <c r="BH16" s="1147"/>
      <c r="BI16" s="625"/>
      <c r="BJ16" s="626">
        <f t="shared" si="12"/>
        <v>0</v>
      </c>
      <c r="BK16" s="1146"/>
      <c r="BL16" s="1143"/>
      <c r="BM16" s="1143"/>
      <c r="BN16" s="1143"/>
      <c r="BO16" s="1143"/>
      <c r="BP16" s="1143"/>
      <c r="BQ16" s="627"/>
      <c r="BR16" s="634">
        <f>SUM(BK16:BQ16)</f>
        <v>0</v>
      </c>
      <c r="BS16" s="626">
        <f t="shared" si="13"/>
        <v>0</v>
      </c>
      <c r="BT16" s="612">
        <f t="shared" si="14"/>
        <v>0</v>
      </c>
      <c r="BU16" s="624" t="str">
        <f>IF($C16="","",IF(ปก!$D$10="กิจกรรมพัฒนาผู้เรียน",เวลา2!$EI17,""))</f>
        <v/>
      </c>
      <c r="BV16" s="1146"/>
      <c r="BW16" s="1143"/>
      <c r="BX16" s="1143"/>
      <c r="BY16" s="1143"/>
      <c r="BZ16" s="1143"/>
      <c r="CA16" s="1143"/>
      <c r="CB16" s="1147"/>
      <c r="CC16" s="629"/>
      <c r="CD16" s="626">
        <f t="shared" si="15"/>
        <v>0</v>
      </c>
      <c r="CE16" s="635"/>
      <c r="CF16" s="1146"/>
      <c r="CG16" s="1143"/>
      <c r="CH16" s="1143"/>
      <c r="CI16" s="1091" t="str">
        <f t="shared" si="16"/>
        <v/>
      </c>
      <c r="CJ16" s="1172" t="str">
        <f t="shared" si="17"/>
        <v/>
      </c>
      <c r="CK16" s="1156"/>
      <c r="CL16" s="1153" t="str">
        <f t="shared" si="18"/>
        <v/>
      </c>
      <c r="CM16" s="626">
        <f t="shared" si="19"/>
        <v>0</v>
      </c>
      <c r="CN16" s="612">
        <f t="shared" si="20"/>
        <v>0</v>
      </c>
      <c r="CO16" s="626">
        <f t="shared" si="21"/>
        <v>0</v>
      </c>
      <c r="CP16" s="693">
        <f t="shared" si="22"/>
        <v>0</v>
      </c>
      <c r="CQ16" s="612">
        <f>IF(C16="","",IF(BJ16=0,0,IF(CM16="ผิด","ผิด",IF(CM16="","-",IF(CP16="-","-",IF(CP16&gt;100,"&gt;100",IF(ปก!$D$10="กิจกรรมพัฒนาผู้เรียน",((CP16)/($CP$5)*100),CP16)))))))</f>
        <v>0</v>
      </c>
      <c r="CR16" s="694">
        <f t="shared" si="23"/>
        <v>0</v>
      </c>
      <c r="CS16" s="695">
        <f t="shared" si="24"/>
        <v>0</v>
      </c>
      <c r="CT16" s="639">
        <f>IF(C16="","",IF(BJ16=0,0,IF(CS16="-","-",IF(CM16="ผิด","ผิด",IF(CS16&gt;100,"เกิน",IF(ปก!$D$10="กิจกรรมพัฒนาผู้เรียน",(CS16/$CS$5*100),CS16))))))</f>
        <v>0</v>
      </c>
      <c r="CU16" s="641" t="str">
        <f t="shared" si="25"/>
        <v>0</v>
      </c>
      <c r="CV16" s="641" t="str">
        <f>IF(CM16="","",IF(CM16="ผิด","",IF(ปก!$D$10="กิจกรรมพัฒนาผู้เรียน",(VLOOKUP(CT16,CC$69:CE$71,3)),CU16)))</f>
        <v>0</v>
      </c>
      <c r="CW16" s="1159" t="str">
        <f t="shared" si="26"/>
        <v>0</v>
      </c>
      <c r="CX16" s="643">
        <f t="shared" si="27"/>
        <v>1</v>
      </c>
      <c r="CY16" s="643">
        <f t="shared" si="28"/>
        <v>1</v>
      </c>
      <c r="CZ16" s="644"/>
      <c r="DA16" s="1208">
        <f t="shared" si="29"/>
        <v>11</v>
      </c>
      <c r="DB16" s="1249" t="str">
        <f t="shared" si="32"/>
        <v>เด็กชาย วุฒิกร  สิทธิกัน</v>
      </c>
      <c r="DC16" s="1125">
        <f>IF($C16="","",IF(ปก!$C$10="กิจกรรมพัฒนาผู้เรียน","-",IF($D16="พัก","-",IF($D16="ออก","-",VLOOKUP($CW16,$DU$7:$DW$12,3)))))</f>
        <v>1</v>
      </c>
      <c r="DD16" s="1125">
        <f>IF($C16="","",IF(ปก!$C$10="กิจกรรมพัฒนาผู้เรียน","-",IF($D16="พัก","-",IF($D16="ออก","-",VLOOKUP($CW16,$DU$7:$DW$12,3)))))</f>
        <v>1</v>
      </c>
      <c r="DE16" s="1125">
        <f>IF($C16="","",IF(ปก!$C$10="กิจกรรมพัฒนาผู้เรียน","-",IF($D16="พัก","-",IF($D16="ออก","-",VLOOKUP($CW16,$DU$7:$DW$12,3)))))</f>
        <v>1</v>
      </c>
      <c r="DF16" s="1125">
        <f>IF($C16="","",IF(ปก!$C$10="กิจกรรมพัฒนาผู้เรียน","-",IF($D16="พัก","-",IF($D16="ออก","-",VLOOKUP($CW16,$DU$7:$DW$12,3)))))</f>
        <v>1</v>
      </c>
      <c r="DG16" s="1125">
        <f>IF($C16="","",IF(ปก!$C$10="กิจกรรมพัฒนาผู้เรียน","-",IF($D16="พัก","-",IF($D16="ออก","-",VLOOKUP($CW16,$DU$7:$DW$12,3)))))</f>
        <v>1</v>
      </c>
      <c r="DH16" s="1187">
        <f>IF($C16="","",IF(ปก!$C$10="กิจกรรมพัฒนาผู้เรียน","-",IF($D16="พัก","-",IF($D16="ออก","-",(ROUND(MODE(DC16:DG16),0))))))</f>
        <v>1</v>
      </c>
      <c r="DI16" s="1188">
        <f>IF($C16="","",IF(ปก!$C$10="กิจกรรมพัฒนาผู้เรียน","-",IF($D16="พัก","-",IF($D16="ออก","-",VLOOKUP($CW16,$DU$7:$DW$12,3)))))</f>
        <v>1</v>
      </c>
      <c r="DJ16" s="1188">
        <f>IF($C16="","",IF(ปก!$C$10="กิจกรรมพัฒนาผู้เรียน","-",IF($D16="พัก","-",IF($D16="ออก","-",VLOOKUP($CW16,$DU$7:$DW$12,3)))))</f>
        <v>1</v>
      </c>
      <c r="DK16" s="1188">
        <f>IF($C16="","",IF(ปก!$C$10="กิจกรรมพัฒนาผู้เรียน","-",IF($D16="พัก","-",IF($D16="ออก","-",VLOOKUP($CW16,$DU$7:$DW$12,3)))))</f>
        <v>1</v>
      </c>
      <c r="DL16" s="1188">
        <f>IF($C16="","",IF(ปก!$C$10="กิจกรรมพัฒนาผู้เรียน","-",IF($D16="พัก","-",IF($D16="ออก","-",VLOOKUP($CW16,$DU$7:$DW$12,3)))))</f>
        <v>1</v>
      </c>
      <c r="DM16" s="1188">
        <f>IF($C16="","",IF(ปก!$C$10="กิจกรรมพัฒนาผู้เรียน","-",IF($D16="พัก","-",IF($D16="ออก","-",VLOOKUP($CW16,$DU$7:$DW$12,3)))))</f>
        <v>1</v>
      </c>
      <c r="DN16" s="1188">
        <f>IF($C16="","",IF(ปก!$C$10="กิจกรรมพัฒนาผู้เรียน","-",IF($D16="พัก","-",IF($D16="ออก","-",VLOOKUP($CW16,$DU$7:$DW$12,3)))))</f>
        <v>1</v>
      </c>
      <c r="DO16" s="1188">
        <f>IF($C16="","",IF(ปก!$C$10="กิจกรรมพัฒนาผู้เรียน","-",IF($D16="พัก","-",IF($D16="ออก","-",VLOOKUP($CW16,$DU$7:$DW$12,3)))))</f>
        <v>1</v>
      </c>
      <c r="DP16" s="1188">
        <f>IF($C16="","",IF(ปก!$C$10="กิจกรรมพัฒนาผู้เรียน","-",IF($D16="พัก","-",IF($D16="ออก","-",VLOOKUP($CW16,$DU$7:$DW$12,3)))))</f>
        <v>1</v>
      </c>
      <c r="DQ16" s="1188" t="str">
        <f>IF($C16="","",IF(ปก!$C$10="กิจกรรมพัฒนาผู้เรียน","-",IF($DQ$2="","",IF($D16="พัก","-",IF($D16="ออก","-",VLOOKUP($CW16,$DU$7:$DW$12,3))))))</f>
        <v/>
      </c>
      <c r="DR16" s="1188" t="str">
        <f>IF($C16="","",IF(ปก!$C$10="กิจกรรมพัฒนาผู้เรียน","-",IF($DR$2="","",IF($D16="พัก","-",IF($D16="ออก","-",VLOOKUP($CW16,$DU$7:$DW$12,3))))))</f>
        <v/>
      </c>
      <c r="DS16" s="1189">
        <f>IF($C16="","",IF(ปก!$C$10="กิจกรรมพัฒนาผู้เรียน","-",IF($D16="พัก","-",IF($D16="ออก","-",(ROUND(MODE(DI16:DQ16),0))))))</f>
        <v>1</v>
      </c>
      <c r="DT16" s="645"/>
      <c r="DU16" s="1226" t="s">
        <v>356</v>
      </c>
      <c r="DV16" s="1227"/>
      <c r="DW16" s="1228"/>
      <c r="DX16" s="1229"/>
      <c r="DY16" s="1223"/>
      <c r="DZ16" s="309"/>
      <c r="EA16" s="309"/>
      <c r="EB16" s="23"/>
      <c r="EC16" s="23"/>
      <c r="ED16" s="23"/>
      <c r="EE16" s="23"/>
      <c r="EF16" s="23"/>
      <c r="EG16" s="23"/>
      <c r="EH16" s="23"/>
      <c r="EI16" s="23"/>
      <c r="EJ16" s="23"/>
      <c r="EK16" s="23"/>
      <c r="EL16" s="23"/>
      <c r="EM16" s="23"/>
      <c r="EN16" s="23"/>
      <c r="EO16" s="23"/>
      <c r="EP16" s="23"/>
      <c r="EQ16" s="23"/>
      <c r="ER16" s="23"/>
      <c r="ES16" s="23"/>
      <c r="ET16" s="23"/>
      <c r="EU16" s="23"/>
      <c r="EV16" s="23"/>
      <c r="EW16" s="23"/>
      <c r="EX16" s="23"/>
      <c r="EY16" s="23"/>
      <c r="EZ16" s="23"/>
      <c r="FA16" s="23"/>
      <c r="FB16" s="23"/>
      <c r="FC16" s="23"/>
      <c r="FD16" s="23"/>
      <c r="FE16" s="23"/>
      <c r="FF16" s="23"/>
      <c r="FG16" s="23"/>
      <c r="FH16" s="23"/>
      <c r="FI16" s="23"/>
      <c r="FJ16" s="23"/>
      <c r="FK16" s="23"/>
      <c r="FL16" s="23"/>
      <c r="FM16" s="23"/>
      <c r="FN16" s="23"/>
      <c r="FO16" s="23"/>
      <c r="FP16" s="23"/>
      <c r="FQ16" s="23"/>
      <c r="FR16" s="23"/>
      <c r="FS16" s="23"/>
      <c r="FT16" s="23"/>
      <c r="FU16" s="23"/>
      <c r="FV16" s="23"/>
      <c r="FW16" s="23"/>
      <c r="FX16" s="23"/>
      <c r="FY16" s="23"/>
      <c r="FZ16" s="23"/>
      <c r="GA16" s="23"/>
      <c r="GB16" s="23"/>
      <c r="GC16" s="23"/>
      <c r="GD16" s="23"/>
      <c r="GE16" s="23"/>
      <c r="GF16" s="23"/>
      <c r="GG16" s="23"/>
      <c r="GH16" s="23"/>
      <c r="GI16" s="23"/>
      <c r="GJ16" s="23"/>
      <c r="GK16" s="23"/>
      <c r="GL16" s="23"/>
      <c r="GM16" s="23"/>
      <c r="GN16" s="23"/>
      <c r="GO16" s="23"/>
      <c r="GP16" s="23"/>
      <c r="GQ16" s="23"/>
      <c r="GR16" s="23"/>
      <c r="GS16" s="23"/>
      <c r="GT16" s="23"/>
      <c r="GU16" s="23"/>
      <c r="GV16" s="23"/>
      <c r="GW16" s="23"/>
      <c r="GX16" s="23"/>
      <c r="GY16" s="23"/>
      <c r="GZ16" s="23"/>
      <c r="HA16" s="23"/>
      <c r="HB16" s="23"/>
      <c r="HC16" s="23"/>
      <c r="HD16" s="23"/>
      <c r="HE16" s="23"/>
      <c r="HF16" s="23"/>
    </row>
    <row r="17" spans="1:214" s="24" customFormat="1" ht="18" customHeight="1" thickBot="1" x14ac:dyDescent="0.55000000000000004">
      <c r="A17" s="340" t="str">
        <f t="shared" si="30"/>
        <v/>
      </c>
      <c r="B17" s="646"/>
      <c r="C17" s="647"/>
      <c r="D17" s="620" t="str">
        <f t="shared" si="0"/>
        <v/>
      </c>
      <c r="E17" s="690" t="str">
        <f t="shared" si="31"/>
        <v/>
      </c>
      <c r="F17" s="696"/>
      <c r="G17" s="697" t="str">
        <f t="shared" si="1"/>
        <v/>
      </c>
      <c r="H17" s="650" t="str">
        <f>IF($C17="","",IF(ปก!$D$10="กิจกรรมพัฒนาผู้เรียน",เวลา1!$EI18,""))</f>
        <v/>
      </c>
      <c r="I17" s="1148"/>
      <c r="J17" s="1144"/>
      <c r="K17" s="1144"/>
      <c r="L17" s="1144"/>
      <c r="M17" s="1144"/>
      <c r="N17" s="1144"/>
      <c r="O17" s="1144"/>
      <c r="P17" s="1149"/>
      <c r="Q17" s="625"/>
      <c r="R17" s="651" t="str">
        <f t="shared" si="2"/>
        <v/>
      </c>
      <c r="S17" s="1148"/>
      <c r="T17" s="1144"/>
      <c r="U17" s="1144"/>
      <c r="V17" s="1144"/>
      <c r="W17" s="1144"/>
      <c r="X17" s="1144"/>
      <c r="Y17" s="652"/>
      <c r="Z17" s="628">
        <f t="shared" si="33"/>
        <v>0</v>
      </c>
      <c r="AA17" s="651" t="str">
        <f t="shared" si="4"/>
        <v/>
      </c>
      <c r="AB17" s="1019" t="str">
        <f t="shared" si="5"/>
        <v/>
      </c>
      <c r="AC17" s="650" t="str">
        <f>IF($C17="","",IF(ปก!$D$10="กิจกรรมพัฒนาผู้เรียน",เวลา1!$EI18,""))</f>
        <v/>
      </c>
      <c r="AD17" s="1148"/>
      <c r="AE17" s="1144"/>
      <c r="AF17" s="1144"/>
      <c r="AG17" s="1144"/>
      <c r="AH17" s="1144"/>
      <c r="AI17" s="1144"/>
      <c r="AJ17" s="1144"/>
      <c r="AK17" s="1149"/>
      <c r="AL17" s="629"/>
      <c r="AM17" s="651" t="str">
        <f t="shared" si="6"/>
        <v/>
      </c>
      <c r="AN17" s="1148"/>
      <c r="AO17" s="1144"/>
      <c r="AP17" s="1144"/>
      <c r="AQ17" s="1144"/>
      <c r="AR17" s="1144"/>
      <c r="AS17" s="1144"/>
      <c r="AT17" s="653"/>
      <c r="AU17" s="631">
        <f t="shared" si="34"/>
        <v>0</v>
      </c>
      <c r="AV17" s="651" t="str">
        <f t="shared" si="8"/>
        <v/>
      </c>
      <c r="AW17" s="1019" t="str">
        <f t="shared" si="9"/>
        <v/>
      </c>
      <c r="AX17" s="654" t="str">
        <f t="shared" si="10"/>
        <v/>
      </c>
      <c r="AY17" s="655" t="str">
        <f>IF(C17="","",IF(AX17="ผิด","ผิด",IF(AX17="","-",IF(AX17="-","-",IF(AX17&gt;100,"&gt;100",IF(ปก!$D$10="กิจกรรมพัฒนาผู้เรียน",(AX17/$AX$5)*100,AX17))))))</f>
        <v/>
      </c>
      <c r="AZ17" s="656" t="str">
        <f t="shared" si="11"/>
        <v/>
      </c>
      <c r="BA17" s="650" t="str">
        <f>IF($C17="","",IF(ปก!$D$10="กิจกรรมพัฒนาผู้เรียน",เวลา2!$EI18,""))</f>
        <v/>
      </c>
      <c r="BB17" s="1148"/>
      <c r="BC17" s="1144"/>
      <c r="BD17" s="1144"/>
      <c r="BE17" s="1144"/>
      <c r="BF17" s="1144"/>
      <c r="BG17" s="1144"/>
      <c r="BH17" s="1149"/>
      <c r="BI17" s="625"/>
      <c r="BJ17" s="651" t="str">
        <f t="shared" si="12"/>
        <v/>
      </c>
      <c r="BK17" s="1148"/>
      <c r="BL17" s="1144"/>
      <c r="BM17" s="1144"/>
      <c r="BN17" s="1144"/>
      <c r="BO17" s="1144"/>
      <c r="BP17" s="1144"/>
      <c r="BQ17" s="652"/>
      <c r="BR17" s="634">
        <f>SUM(BJ17:BQ17)</f>
        <v>0</v>
      </c>
      <c r="BS17" s="651" t="str">
        <f t="shared" si="13"/>
        <v/>
      </c>
      <c r="BT17" s="1019" t="str">
        <f t="shared" si="14"/>
        <v/>
      </c>
      <c r="BU17" s="650" t="str">
        <f>IF($C17="","",IF(ปก!$D$10="กิจกรรมพัฒนาผู้เรียน",เวลา2!$EI18,""))</f>
        <v/>
      </c>
      <c r="BV17" s="1148"/>
      <c r="BW17" s="1144"/>
      <c r="BX17" s="1144"/>
      <c r="BY17" s="1144"/>
      <c r="BZ17" s="1144"/>
      <c r="CA17" s="1144"/>
      <c r="CB17" s="1149"/>
      <c r="CC17" s="629"/>
      <c r="CD17" s="651" t="str">
        <f t="shared" si="15"/>
        <v/>
      </c>
      <c r="CE17" s="657"/>
      <c r="CF17" s="1148"/>
      <c r="CG17" s="1144"/>
      <c r="CH17" s="1144"/>
      <c r="CI17" s="1092" t="str">
        <f t="shared" si="16"/>
        <v/>
      </c>
      <c r="CJ17" s="1173" t="str">
        <f t="shared" si="17"/>
        <v/>
      </c>
      <c r="CK17" s="1157"/>
      <c r="CL17" s="1154" t="str">
        <f t="shared" si="18"/>
        <v/>
      </c>
      <c r="CM17" s="651" t="str">
        <f t="shared" si="19"/>
        <v/>
      </c>
      <c r="CN17" s="1019" t="str">
        <f t="shared" si="20"/>
        <v/>
      </c>
      <c r="CO17" s="626" t="str">
        <f t="shared" si="21"/>
        <v/>
      </c>
      <c r="CP17" s="698" t="str">
        <f t="shared" si="22"/>
        <v/>
      </c>
      <c r="CQ17" s="659" t="str">
        <f>IF(C17="","",IF(BJ17=0,0,IF(CM17="ผิด","ผิด",IF(CM17="","-",IF(CP17="-","-",IF(CP17&gt;100,"&gt;100",IF(ปก!$D$10="กิจกรรมพัฒนาผู้เรียน",((CP17)/($CP$5)*100),CP17)))))))</f>
        <v/>
      </c>
      <c r="CR17" s="699" t="str">
        <f t="shared" si="23"/>
        <v/>
      </c>
      <c r="CS17" s="700" t="str">
        <f t="shared" si="24"/>
        <v/>
      </c>
      <c r="CT17" s="662" t="str">
        <f>IF(C17="","",IF(BJ17=0,0,IF(CS17="-","-",IF(CM17="ผิด","ผิด",IF(CS17&gt;100,"เกิน",IF(ปก!$D$10="กิจกรรมพัฒนาผู้เรียน",(CS17/$CS$5*100),CS17))))))</f>
        <v/>
      </c>
      <c r="CU17" s="701" t="str">
        <f t="shared" si="25"/>
        <v/>
      </c>
      <c r="CV17" s="641" t="str">
        <f>IF(CM17="","",IF(CM17="ผิด","",IF(ปก!$D$10="กิจกรรมพัฒนาผู้เรียน",(VLOOKUP(CT17,CC$69:CE$71,3)),CU17)))</f>
        <v/>
      </c>
      <c r="CW17" s="1160" t="str">
        <f t="shared" si="26"/>
        <v/>
      </c>
      <c r="CX17" s="665" t="str">
        <f t="shared" si="27"/>
        <v/>
      </c>
      <c r="CY17" s="665" t="str">
        <f t="shared" si="28"/>
        <v/>
      </c>
      <c r="CZ17" s="666"/>
      <c r="DA17" s="1206" t="str">
        <f t="shared" si="29"/>
        <v/>
      </c>
      <c r="DB17" s="1250" t="str">
        <f t="shared" si="32"/>
        <v/>
      </c>
      <c r="DC17" s="1126" t="str">
        <f>IF($C17="","",IF(ปก!$C$10="กิจกรรมพัฒนาผู้เรียน","-",IF($D17="พัก","-",IF($D17="ออก","-",VLOOKUP($CW17,$DU$7:$DW$12,3)))))</f>
        <v/>
      </c>
      <c r="DD17" s="1126" t="str">
        <f>IF($C17="","",IF(ปก!$C$10="กิจกรรมพัฒนาผู้เรียน","-",IF($D17="พัก","-",IF($D17="ออก","-",VLOOKUP($CW17,$DU$7:$DW$12,3)))))</f>
        <v/>
      </c>
      <c r="DE17" s="1126" t="str">
        <f>IF($C17="","",IF(ปก!$C$10="กิจกรรมพัฒนาผู้เรียน","-",IF($D17="พัก","-",IF($D17="ออก","-",VLOOKUP($CW17,$DU$7:$DW$12,3)))))</f>
        <v/>
      </c>
      <c r="DF17" s="1126" t="str">
        <f>IF($C17="","",IF(ปก!$C$10="กิจกรรมพัฒนาผู้เรียน","-",IF($D17="พัก","-",IF($D17="ออก","-",VLOOKUP($CW17,$DU$7:$DW$12,3)))))</f>
        <v/>
      </c>
      <c r="DG17" s="1126" t="str">
        <f>IF($C17="","",IF(ปก!$C$10="กิจกรรมพัฒนาผู้เรียน","-",IF($D17="พัก","-",IF($D17="ออก","-",VLOOKUP($CW17,$DU$7:$DW$12,3)))))</f>
        <v/>
      </c>
      <c r="DH17" s="1190" t="str">
        <f>IF($C17="","",IF(ปก!$C$10="กิจกรรมพัฒนาผู้เรียน","-",IF($D17="พัก","-",IF($D17="ออก","-",(ROUND(MODE(DC17:DG17),0))))))</f>
        <v/>
      </c>
      <c r="DI17" s="1191" t="str">
        <f>IF($C17="","",IF(ปก!$C$10="กิจกรรมพัฒนาผู้เรียน","-",IF($D17="พัก","-",IF($D17="ออก","-",VLOOKUP($CW17,$DU$7:$DW$12,3)))))</f>
        <v/>
      </c>
      <c r="DJ17" s="1191" t="str">
        <f>IF($C17="","",IF(ปก!$C$10="กิจกรรมพัฒนาผู้เรียน","-",IF($D17="พัก","-",IF($D17="ออก","-",VLOOKUP($CW17,$DU$7:$DW$12,3)))))</f>
        <v/>
      </c>
      <c r="DK17" s="1191" t="str">
        <f>IF($C17="","",IF(ปก!$C$10="กิจกรรมพัฒนาผู้เรียน","-",IF($D17="พัก","-",IF($D17="ออก","-",VLOOKUP($CW17,$DU$7:$DW$12,3)))))</f>
        <v/>
      </c>
      <c r="DL17" s="1191" t="str">
        <f>IF($C17="","",IF(ปก!$C$10="กิจกรรมพัฒนาผู้เรียน","-",IF($D17="พัก","-",IF($D17="ออก","-",VLOOKUP($CW17,$DU$7:$DW$12,3)))))</f>
        <v/>
      </c>
      <c r="DM17" s="1191" t="str">
        <f>IF($C17="","",IF(ปก!$C$10="กิจกรรมพัฒนาผู้เรียน","-",IF($D17="พัก","-",IF($D17="ออก","-",VLOOKUP($CW17,$DU$7:$DW$12,3)))))</f>
        <v/>
      </c>
      <c r="DN17" s="1191" t="str">
        <f>IF($C17="","",IF(ปก!$C$10="กิจกรรมพัฒนาผู้เรียน","-",IF($D17="พัก","-",IF($D17="ออก","-",VLOOKUP($CW17,$DU$7:$DW$12,3)))))</f>
        <v/>
      </c>
      <c r="DO17" s="1191" t="str">
        <f>IF($C17="","",IF(ปก!$C$10="กิจกรรมพัฒนาผู้เรียน","-",IF($D17="พัก","-",IF($D17="ออก","-",VLOOKUP($CW17,$DU$7:$DW$12,3)))))</f>
        <v/>
      </c>
      <c r="DP17" s="1191" t="str">
        <f>IF($C17="","",IF(ปก!$C$10="กิจกรรมพัฒนาผู้เรียน","-",IF($D17="พัก","-",IF($D17="ออก","-",VLOOKUP($CW17,$DU$7:$DW$12,3)))))</f>
        <v/>
      </c>
      <c r="DQ17" s="1191" t="str">
        <f>IF($C17="","",IF(ปก!$C$10="กิจกรรมพัฒนาผู้เรียน","-",IF($DQ$2="","",IF($D17="พัก","-",IF($D17="ออก","-",VLOOKUP($CW17,$DU$7:$DW$12,3))))))</f>
        <v/>
      </c>
      <c r="DR17" s="1191" t="str">
        <f>IF($C17="","",IF(ปก!$C$10="กิจกรรมพัฒนาผู้เรียน","-",IF($DR$2="","",IF($D17="พัก","-",IF($D17="ออก","-",VLOOKUP($CW17,$DU$7:$DW$12,3))))))</f>
        <v/>
      </c>
      <c r="DS17" s="1192" t="str">
        <f>IF($C17="","",IF(ปก!$C$10="กิจกรรมพัฒนาผู้เรียน","-",IF($D17="พัก","-",IF($D17="ออก","-",(ROUND(MODE(DI17:DQ17),0))))))</f>
        <v/>
      </c>
      <c r="DT17" s="645"/>
      <c r="DU17" s="1226" t="s">
        <v>357</v>
      </c>
      <c r="DV17" s="1230"/>
      <c r="DW17" s="1231"/>
      <c r="DX17" s="1232"/>
      <c r="DY17" s="1223"/>
      <c r="DZ17" s="23"/>
      <c r="EA17" s="23"/>
      <c r="EB17" s="23"/>
      <c r="EC17" s="23"/>
      <c r="ED17" s="23"/>
      <c r="EE17" s="23"/>
      <c r="EF17" s="23"/>
      <c r="EG17" s="23"/>
      <c r="EH17" s="23"/>
      <c r="EI17" s="23"/>
      <c r="EJ17" s="23"/>
      <c r="EK17" s="23"/>
      <c r="EL17" s="23"/>
      <c r="EM17" s="23"/>
      <c r="EN17" s="23"/>
      <c r="EO17" s="23"/>
      <c r="EP17" s="23"/>
      <c r="EQ17" s="23"/>
      <c r="ER17" s="23"/>
      <c r="ES17" s="23"/>
      <c r="ET17" s="23"/>
      <c r="EU17" s="23"/>
      <c r="EV17" s="23"/>
      <c r="EW17" s="23"/>
      <c r="EX17" s="23"/>
      <c r="EY17" s="23"/>
      <c r="EZ17" s="23"/>
      <c r="FA17" s="23"/>
      <c r="FB17" s="23"/>
      <c r="FC17" s="23"/>
      <c r="FD17" s="23"/>
      <c r="FE17" s="23"/>
      <c r="FF17" s="23"/>
      <c r="FG17" s="23"/>
      <c r="FH17" s="23"/>
      <c r="FI17" s="23"/>
      <c r="FJ17" s="23"/>
      <c r="FK17" s="23"/>
      <c r="FL17" s="23"/>
      <c r="FM17" s="23"/>
      <c r="FN17" s="23"/>
      <c r="FO17" s="23"/>
      <c r="FP17" s="23"/>
      <c r="FQ17" s="23"/>
      <c r="FR17" s="23"/>
      <c r="FS17" s="23"/>
      <c r="FT17" s="23"/>
      <c r="FU17" s="23"/>
      <c r="FV17" s="23"/>
      <c r="FW17" s="23"/>
      <c r="FX17" s="23"/>
      <c r="FY17" s="23"/>
      <c r="FZ17" s="23"/>
      <c r="GA17" s="23"/>
      <c r="GB17" s="23"/>
      <c r="GC17" s="23"/>
      <c r="GD17" s="23"/>
      <c r="GE17" s="23"/>
      <c r="GF17" s="23"/>
      <c r="GG17" s="23"/>
      <c r="GH17" s="23"/>
      <c r="GI17" s="23"/>
      <c r="GJ17" s="23"/>
      <c r="GK17" s="23"/>
      <c r="GL17" s="23"/>
      <c r="GM17" s="23"/>
      <c r="GN17" s="23"/>
      <c r="GO17" s="23"/>
      <c r="GP17" s="23"/>
      <c r="GQ17" s="23"/>
      <c r="GR17" s="23"/>
      <c r="GS17" s="23"/>
      <c r="GT17" s="23"/>
      <c r="GU17" s="23"/>
      <c r="GV17" s="23"/>
      <c r="GW17" s="23"/>
      <c r="GX17" s="23"/>
      <c r="GY17" s="23"/>
      <c r="GZ17" s="23"/>
      <c r="HA17" s="23"/>
      <c r="HB17" s="23"/>
      <c r="HC17" s="23"/>
      <c r="HD17" s="23"/>
      <c r="HE17" s="23"/>
      <c r="HF17" s="23"/>
    </row>
    <row r="18" spans="1:214" s="24" customFormat="1" ht="18" customHeight="1" thickBot="1" x14ac:dyDescent="0.55000000000000004">
      <c r="A18" s="340" t="str">
        <f t="shared" si="30"/>
        <v/>
      </c>
      <c r="B18" s="646"/>
      <c r="C18" s="647"/>
      <c r="D18" s="620" t="str">
        <f t="shared" si="0"/>
        <v/>
      </c>
      <c r="E18" s="690" t="str">
        <f t="shared" si="31"/>
        <v/>
      </c>
      <c r="F18" s="696"/>
      <c r="G18" s="697" t="str">
        <f t="shared" si="1"/>
        <v/>
      </c>
      <c r="H18" s="650" t="str">
        <f>IF($C18="","",IF(ปก!$D$10="กิจกรรมพัฒนาผู้เรียน",เวลา1!$EI19,""))</f>
        <v/>
      </c>
      <c r="I18" s="1148"/>
      <c r="J18" s="1144"/>
      <c r="K18" s="1144"/>
      <c r="L18" s="1144"/>
      <c r="M18" s="1144"/>
      <c r="N18" s="1144"/>
      <c r="O18" s="1144"/>
      <c r="P18" s="1149"/>
      <c r="Q18" s="625"/>
      <c r="R18" s="651" t="str">
        <f t="shared" si="2"/>
        <v/>
      </c>
      <c r="S18" s="1148"/>
      <c r="T18" s="1144"/>
      <c r="U18" s="1144"/>
      <c r="V18" s="1144"/>
      <c r="W18" s="1144"/>
      <c r="X18" s="1144"/>
      <c r="Y18" s="652"/>
      <c r="Z18" s="628">
        <f t="shared" si="33"/>
        <v>0</v>
      </c>
      <c r="AA18" s="651" t="str">
        <f t="shared" si="4"/>
        <v/>
      </c>
      <c r="AB18" s="1019" t="str">
        <f t="shared" si="5"/>
        <v/>
      </c>
      <c r="AC18" s="650" t="str">
        <f>IF($C18="","",IF(ปก!$D$10="กิจกรรมพัฒนาผู้เรียน",เวลา1!$EI19,""))</f>
        <v/>
      </c>
      <c r="AD18" s="1148"/>
      <c r="AE18" s="1144"/>
      <c r="AF18" s="1144"/>
      <c r="AG18" s="1144"/>
      <c r="AH18" s="1144"/>
      <c r="AI18" s="1144"/>
      <c r="AJ18" s="1144"/>
      <c r="AK18" s="1149"/>
      <c r="AL18" s="629"/>
      <c r="AM18" s="651" t="str">
        <f t="shared" si="6"/>
        <v/>
      </c>
      <c r="AN18" s="1148"/>
      <c r="AO18" s="1144"/>
      <c r="AP18" s="1144"/>
      <c r="AQ18" s="1144"/>
      <c r="AR18" s="1144"/>
      <c r="AS18" s="1144"/>
      <c r="AT18" s="653"/>
      <c r="AU18" s="631">
        <f t="shared" si="34"/>
        <v>0</v>
      </c>
      <c r="AV18" s="651" t="str">
        <f t="shared" si="8"/>
        <v/>
      </c>
      <c r="AW18" s="1019" t="str">
        <f t="shared" si="9"/>
        <v/>
      </c>
      <c r="AX18" s="654" t="str">
        <f t="shared" si="10"/>
        <v/>
      </c>
      <c r="AY18" s="655" t="str">
        <f>IF(C18="","",IF(AX18="ผิด","ผิด",IF(AX18="","-",IF(AX18="-","-",IF(AX18&gt;100,"&gt;100",IF(ปก!$D$10="กิจกรรมพัฒนาผู้เรียน",(AX18/$AX$5)*100,AX18))))))</f>
        <v/>
      </c>
      <c r="AZ18" s="656" t="str">
        <f t="shared" si="11"/>
        <v/>
      </c>
      <c r="BA18" s="650" t="str">
        <f>IF($C18="","",IF(ปก!$D$10="กิจกรรมพัฒนาผู้เรียน",เวลา2!$EI19,""))</f>
        <v/>
      </c>
      <c r="BB18" s="1148"/>
      <c r="BC18" s="1144"/>
      <c r="BD18" s="1144"/>
      <c r="BE18" s="1144"/>
      <c r="BF18" s="1144"/>
      <c r="BG18" s="1144"/>
      <c r="BH18" s="1149"/>
      <c r="BI18" s="625"/>
      <c r="BJ18" s="651" t="str">
        <f t="shared" si="12"/>
        <v/>
      </c>
      <c r="BK18" s="1148"/>
      <c r="BL18" s="1144"/>
      <c r="BM18" s="1144"/>
      <c r="BN18" s="1144"/>
      <c r="BO18" s="1144"/>
      <c r="BP18" s="1144"/>
      <c r="BQ18" s="652"/>
      <c r="BR18" s="634">
        <f>SUM(BJ18:BQ18)</f>
        <v>0</v>
      </c>
      <c r="BS18" s="651" t="str">
        <f t="shared" si="13"/>
        <v/>
      </c>
      <c r="BT18" s="1019" t="str">
        <f t="shared" si="14"/>
        <v/>
      </c>
      <c r="BU18" s="650" t="str">
        <f>IF($C18="","",IF(ปก!$D$10="กิจกรรมพัฒนาผู้เรียน",เวลา2!$EI19,""))</f>
        <v/>
      </c>
      <c r="BV18" s="1148"/>
      <c r="BW18" s="1144"/>
      <c r="BX18" s="1144"/>
      <c r="BY18" s="1144"/>
      <c r="BZ18" s="1144"/>
      <c r="CA18" s="1144"/>
      <c r="CB18" s="1149"/>
      <c r="CC18" s="629"/>
      <c r="CD18" s="651" t="str">
        <f t="shared" si="15"/>
        <v/>
      </c>
      <c r="CE18" s="657"/>
      <c r="CF18" s="1148"/>
      <c r="CG18" s="1144"/>
      <c r="CH18" s="1144"/>
      <c r="CI18" s="1092" t="str">
        <f t="shared" si="16"/>
        <v/>
      </c>
      <c r="CJ18" s="1173" t="str">
        <f t="shared" si="17"/>
        <v/>
      </c>
      <c r="CK18" s="1157"/>
      <c r="CL18" s="1154" t="str">
        <f t="shared" si="18"/>
        <v/>
      </c>
      <c r="CM18" s="651" t="str">
        <f t="shared" si="19"/>
        <v/>
      </c>
      <c r="CN18" s="1019" t="str">
        <f t="shared" si="20"/>
        <v/>
      </c>
      <c r="CO18" s="626" t="str">
        <f t="shared" si="21"/>
        <v/>
      </c>
      <c r="CP18" s="698" t="str">
        <f t="shared" si="22"/>
        <v/>
      </c>
      <c r="CQ18" s="659" t="str">
        <f>IF(C18="","",IF(BJ18=0,0,IF(CM18="ผิด","ผิด",IF(CM18="","-",IF(CP18="-","-",IF(CP18&gt;100,"&gt;100",IF(ปก!$D$10="กิจกรรมพัฒนาผู้เรียน",((CP18)/($CP$5)*100),CP18)))))))</f>
        <v/>
      </c>
      <c r="CR18" s="699" t="str">
        <f t="shared" si="23"/>
        <v/>
      </c>
      <c r="CS18" s="700" t="str">
        <f t="shared" si="24"/>
        <v/>
      </c>
      <c r="CT18" s="662" t="str">
        <f>IF(C18="","",IF(BJ18=0,0,IF(CS18="-","-",IF(CM18="ผิด","ผิด",IF(CS18&gt;100,"เกิน",IF(ปก!$D$10="กิจกรรมพัฒนาผู้เรียน",(CS18/$CS$5*100),CS18))))))</f>
        <v/>
      </c>
      <c r="CU18" s="701" t="str">
        <f t="shared" si="25"/>
        <v/>
      </c>
      <c r="CV18" s="641" t="str">
        <f>IF(CM18="","",IF(CM18="ผิด","",IF(ปก!$D$10="กิจกรรมพัฒนาผู้เรียน",(VLOOKUP(CT18,CC$69:CE$71,3)),CU18)))</f>
        <v/>
      </c>
      <c r="CW18" s="1160" t="str">
        <f t="shared" si="26"/>
        <v/>
      </c>
      <c r="CX18" s="665" t="str">
        <f t="shared" si="27"/>
        <v/>
      </c>
      <c r="CY18" s="665" t="str">
        <f t="shared" si="28"/>
        <v/>
      </c>
      <c r="CZ18" s="666"/>
      <c r="DA18" s="1206" t="str">
        <f t="shared" si="29"/>
        <v/>
      </c>
      <c r="DB18" s="1250" t="str">
        <f t="shared" si="32"/>
        <v/>
      </c>
      <c r="DC18" s="1126" t="str">
        <f>IF($C18="","",IF(ปก!$C$10="กิจกรรมพัฒนาผู้เรียน","-",IF($D18="พัก","-",IF($D18="ออก","-",VLOOKUP($CW18,$DU$7:$DW$12,3)))))</f>
        <v/>
      </c>
      <c r="DD18" s="1126" t="str">
        <f>IF($C18="","",IF(ปก!$C$10="กิจกรรมพัฒนาผู้เรียน","-",IF($D18="พัก","-",IF($D18="ออก","-",VLOOKUP($CW18,$DU$7:$DW$12,3)))))</f>
        <v/>
      </c>
      <c r="DE18" s="1126" t="str">
        <f>IF($C18="","",IF(ปก!$C$10="กิจกรรมพัฒนาผู้เรียน","-",IF($D18="พัก","-",IF($D18="ออก","-",VLOOKUP($CW18,$DU$7:$DW$12,3)))))</f>
        <v/>
      </c>
      <c r="DF18" s="1126" t="str">
        <f>IF($C18="","",IF(ปก!$C$10="กิจกรรมพัฒนาผู้เรียน","-",IF($D18="พัก","-",IF($D18="ออก","-",VLOOKUP($CW18,$DU$7:$DW$12,3)))))</f>
        <v/>
      </c>
      <c r="DG18" s="1126" t="str">
        <f>IF($C18="","",IF(ปก!$C$10="กิจกรรมพัฒนาผู้เรียน","-",IF($D18="พัก","-",IF($D18="ออก","-",VLOOKUP($CW18,$DU$7:$DW$12,3)))))</f>
        <v/>
      </c>
      <c r="DH18" s="1190" t="str">
        <f>IF($C18="","",IF(ปก!$C$10="กิจกรรมพัฒนาผู้เรียน","-",IF($D18="พัก","-",IF($D18="ออก","-",(ROUND(MODE(DC18:DG18),0))))))</f>
        <v/>
      </c>
      <c r="DI18" s="1191" t="str">
        <f>IF($C18="","",IF(ปก!$C$10="กิจกรรมพัฒนาผู้เรียน","-",IF($D18="พัก","-",IF($D18="ออก","-",VLOOKUP($CW18,$DU$7:$DW$12,3)))))</f>
        <v/>
      </c>
      <c r="DJ18" s="1191" t="str">
        <f>IF($C18="","",IF(ปก!$C$10="กิจกรรมพัฒนาผู้เรียน","-",IF($D18="พัก","-",IF($D18="ออก","-",VLOOKUP($CW18,$DU$7:$DW$12,3)))))</f>
        <v/>
      </c>
      <c r="DK18" s="1191" t="str">
        <f>IF($C18="","",IF(ปก!$C$10="กิจกรรมพัฒนาผู้เรียน","-",IF($D18="พัก","-",IF($D18="ออก","-",VLOOKUP($CW18,$DU$7:$DW$12,3)))))</f>
        <v/>
      </c>
      <c r="DL18" s="1191" t="str">
        <f>IF($C18="","",IF(ปก!$C$10="กิจกรรมพัฒนาผู้เรียน","-",IF($D18="พัก","-",IF($D18="ออก","-",VLOOKUP($CW18,$DU$7:$DW$12,3)))))</f>
        <v/>
      </c>
      <c r="DM18" s="1191" t="str">
        <f>IF($C18="","",IF(ปก!$C$10="กิจกรรมพัฒนาผู้เรียน","-",IF($D18="พัก","-",IF($D18="ออก","-",VLOOKUP($CW18,$DU$7:$DW$12,3)))))</f>
        <v/>
      </c>
      <c r="DN18" s="1191" t="str">
        <f>IF($C18="","",IF(ปก!$C$10="กิจกรรมพัฒนาผู้เรียน","-",IF($D18="พัก","-",IF($D18="ออก","-",VLOOKUP($CW18,$DU$7:$DW$12,3)))))</f>
        <v/>
      </c>
      <c r="DO18" s="1191" t="str">
        <f>IF($C18="","",IF(ปก!$C$10="กิจกรรมพัฒนาผู้เรียน","-",IF($D18="พัก","-",IF($D18="ออก","-",VLOOKUP($CW18,$DU$7:$DW$12,3)))))</f>
        <v/>
      </c>
      <c r="DP18" s="1191" t="str">
        <f>IF($C18="","",IF(ปก!$C$10="กิจกรรมพัฒนาผู้เรียน","-",IF($D18="พัก","-",IF($D18="ออก","-",VLOOKUP($CW18,$DU$7:$DW$12,3)))))</f>
        <v/>
      </c>
      <c r="DQ18" s="1191" t="str">
        <f>IF($C18="","",IF(ปก!$C$10="กิจกรรมพัฒนาผู้เรียน","-",IF($DQ$2="","",IF($D18="พัก","-",IF($D18="ออก","-",VLOOKUP($CW18,$DU$7:$DW$12,3))))))</f>
        <v/>
      </c>
      <c r="DR18" s="1191" t="str">
        <f>IF($C18="","",IF(ปก!$C$10="กิจกรรมพัฒนาผู้เรียน","-",IF($DR$2="","",IF($D18="พัก","-",IF($D18="ออก","-",VLOOKUP($CW18,$DU$7:$DW$12,3))))))</f>
        <v/>
      </c>
      <c r="DS18" s="1192" t="str">
        <f>IF($C18="","",IF(ปก!$C$10="กิจกรรมพัฒนาผู้เรียน","-",IF($D18="พัก","-",IF($D18="ออก","-",(ROUND(MODE(DI18:DQ18),0))))))</f>
        <v/>
      </c>
      <c r="DT18" s="1377"/>
      <c r="DU18" s="1378"/>
      <c r="DV18" s="1378"/>
      <c r="DW18" s="1378"/>
      <c r="DX18" s="1378"/>
      <c r="DY18" s="23"/>
      <c r="DZ18" s="23"/>
      <c r="EA18" s="23"/>
      <c r="EB18" s="23"/>
      <c r="EC18" s="23"/>
      <c r="ED18" s="23"/>
      <c r="EE18" s="23"/>
      <c r="EF18" s="23"/>
      <c r="EG18" s="23"/>
      <c r="EH18" s="23"/>
      <c r="EI18" s="23"/>
      <c r="EJ18" s="23"/>
      <c r="EK18" s="23"/>
      <c r="EL18" s="23"/>
      <c r="EM18" s="23"/>
      <c r="EN18" s="23"/>
      <c r="EO18" s="23"/>
      <c r="EP18" s="23"/>
      <c r="EQ18" s="23"/>
      <c r="ER18" s="23"/>
      <c r="ES18" s="23"/>
      <c r="ET18" s="23"/>
      <c r="EU18" s="23"/>
      <c r="EV18" s="23"/>
      <c r="EW18" s="23"/>
      <c r="EX18" s="23"/>
      <c r="EY18" s="23"/>
      <c r="EZ18" s="23"/>
      <c r="FA18" s="23"/>
      <c r="FB18" s="23"/>
      <c r="FC18" s="23"/>
      <c r="FD18" s="23"/>
      <c r="FE18" s="23"/>
      <c r="FF18" s="23"/>
      <c r="FG18" s="23"/>
      <c r="FH18" s="23"/>
      <c r="FI18" s="23"/>
      <c r="FJ18" s="23"/>
      <c r="FK18" s="23"/>
      <c r="FL18" s="23"/>
      <c r="FM18" s="23"/>
      <c r="FN18" s="23"/>
      <c r="FO18" s="23"/>
      <c r="FP18" s="23"/>
      <c r="FQ18" s="23"/>
      <c r="FR18" s="23"/>
      <c r="FS18" s="23"/>
      <c r="FT18" s="23"/>
      <c r="FU18" s="23"/>
      <c r="FV18" s="23"/>
      <c r="FW18" s="23"/>
      <c r="FX18" s="23"/>
      <c r="FY18" s="23"/>
      <c r="FZ18" s="23"/>
      <c r="GA18" s="23"/>
      <c r="GB18" s="23"/>
      <c r="GC18" s="23"/>
      <c r="GD18" s="23"/>
      <c r="GE18" s="23"/>
      <c r="GF18" s="23"/>
      <c r="GG18" s="23"/>
      <c r="GH18" s="23"/>
      <c r="GI18" s="23"/>
      <c r="GJ18" s="23"/>
      <c r="GK18" s="23"/>
      <c r="GL18" s="23"/>
      <c r="GM18" s="23"/>
      <c r="GN18" s="23"/>
      <c r="GO18" s="23"/>
      <c r="GP18" s="23"/>
      <c r="GQ18" s="23"/>
      <c r="GR18" s="23"/>
      <c r="GS18" s="23"/>
      <c r="GT18" s="23"/>
      <c r="GU18" s="23"/>
      <c r="GV18" s="23"/>
      <c r="GW18" s="23"/>
      <c r="GX18" s="23"/>
      <c r="GY18" s="23"/>
      <c r="GZ18" s="23"/>
      <c r="HA18" s="23"/>
      <c r="HB18" s="23"/>
      <c r="HC18" s="23"/>
      <c r="HD18" s="23"/>
      <c r="HE18" s="23"/>
      <c r="HF18" s="23"/>
    </row>
    <row r="19" spans="1:214" s="24" customFormat="1" ht="18" customHeight="1" thickBot="1" x14ac:dyDescent="0.55000000000000004">
      <c r="A19" s="340" t="str">
        <f t="shared" si="30"/>
        <v/>
      </c>
      <c r="B19" s="646"/>
      <c r="C19" s="647"/>
      <c r="D19" s="620" t="str">
        <f t="shared" si="0"/>
        <v/>
      </c>
      <c r="E19" s="690" t="str">
        <f t="shared" si="31"/>
        <v/>
      </c>
      <c r="F19" s="696"/>
      <c r="G19" s="697" t="str">
        <f t="shared" si="1"/>
        <v/>
      </c>
      <c r="H19" s="650" t="str">
        <f>IF($C19="","",IF(ปก!$D$10="กิจกรรมพัฒนาผู้เรียน",เวลา1!$EI20,""))</f>
        <v/>
      </c>
      <c r="I19" s="1148"/>
      <c r="J19" s="1144"/>
      <c r="K19" s="1144"/>
      <c r="L19" s="1144"/>
      <c r="M19" s="1144"/>
      <c r="N19" s="1144"/>
      <c r="O19" s="1144"/>
      <c r="P19" s="1149"/>
      <c r="Q19" s="625"/>
      <c r="R19" s="651" t="str">
        <f t="shared" si="2"/>
        <v/>
      </c>
      <c r="S19" s="1148"/>
      <c r="T19" s="1144"/>
      <c r="U19" s="1144"/>
      <c r="V19" s="1144"/>
      <c r="W19" s="1144"/>
      <c r="X19" s="1144"/>
      <c r="Y19" s="652"/>
      <c r="Z19" s="628">
        <f t="shared" si="33"/>
        <v>0</v>
      </c>
      <c r="AA19" s="651" t="str">
        <f t="shared" si="4"/>
        <v/>
      </c>
      <c r="AB19" s="1019" t="str">
        <f t="shared" si="5"/>
        <v/>
      </c>
      <c r="AC19" s="650" t="str">
        <f>IF($C19="","",IF(ปก!$D$10="กิจกรรมพัฒนาผู้เรียน",เวลา1!$EI20,""))</f>
        <v/>
      </c>
      <c r="AD19" s="1148"/>
      <c r="AE19" s="1144"/>
      <c r="AF19" s="1144"/>
      <c r="AG19" s="1144"/>
      <c r="AH19" s="1144"/>
      <c r="AI19" s="1144"/>
      <c r="AJ19" s="1144"/>
      <c r="AK19" s="1149"/>
      <c r="AL19" s="629"/>
      <c r="AM19" s="651" t="str">
        <f t="shared" si="6"/>
        <v/>
      </c>
      <c r="AN19" s="1148"/>
      <c r="AO19" s="1144"/>
      <c r="AP19" s="1144"/>
      <c r="AQ19" s="1144"/>
      <c r="AR19" s="1144"/>
      <c r="AS19" s="1144"/>
      <c r="AT19" s="653"/>
      <c r="AU19" s="631">
        <f t="shared" si="34"/>
        <v>0</v>
      </c>
      <c r="AV19" s="651" t="str">
        <f t="shared" si="8"/>
        <v/>
      </c>
      <c r="AW19" s="1019" t="str">
        <f t="shared" si="9"/>
        <v/>
      </c>
      <c r="AX19" s="654" t="str">
        <f t="shared" si="10"/>
        <v/>
      </c>
      <c r="AY19" s="655" t="str">
        <f>IF(C19="","",IF(AX19="ผิด","ผิด",IF(AX19="","-",IF(AX19="-","-",IF(AX19&gt;100,"&gt;100",IF(ปก!$D$10="กิจกรรมพัฒนาผู้เรียน",(AX19/$AX$5)*100,AX19))))))</f>
        <v/>
      </c>
      <c r="AZ19" s="656" t="str">
        <f t="shared" si="11"/>
        <v/>
      </c>
      <c r="BA19" s="650" t="str">
        <f>IF($C19="","",IF(ปก!$D$10="กิจกรรมพัฒนาผู้เรียน",เวลา2!$EI20,""))</f>
        <v/>
      </c>
      <c r="BB19" s="1148"/>
      <c r="BC19" s="1144"/>
      <c r="BD19" s="1144"/>
      <c r="BE19" s="1144"/>
      <c r="BF19" s="1144"/>
      <c r="BG19" s="1144"/>
      <c r="BH19" s="1149"/>
      <c r="BI19" s="625"/>
      <c r="BJ19" s="651" t="str">
        <f t="shared" si="12"/>
        <v/>
      </c>
      <c r="BK19" s="1148"/>
      <c r="BL19" s="1144"/>
      <c r="BM19" s="1144"/>
      <c r="BN19" s="1144"/>
      <c r="BO19" s="1144"/>
      <c r="BP19" s="1144"/>
      <c r="BQ19" s="652"/>
      <c r="BR19" s="634">
        <f>SUM(BJ19:BQ19)</f>
        <v>0</v>
      </c>
      <c r="BS19" s="651" t="str">
        <f t="shared" si="13"/>
        <v/>
      </c>
      <c r="BT19" s="1019" t="str">
        <f t="shared" si="14"/>
        <v/>
      </c>
      <c r="BU19" s="650" t="str">
        <f>IF($C19="","",IF(ปก!$D$10="กิจกรรมพัฒนาผู้เรียน",เวลา2!$EI20,""))</f>
        <v/>
      </c>
      <c r="BV19" s="1148"/>
      <c r="BW19" s="1144"/>
      <c r="BX19" s="1144"/>
      <c r="BY19" s="1144"/>
      <c r="BZ19" s="1144"/>
      <c r="CA19" s="1144"/>
      <c r="CB19" s="1149"/>
      <c r="CC19" s="629"/>
      <c r="CD19" s="651" t="str">
        <f t="shared" si="15"/>
        <v/>
      </c>
      <c r="CE19" s="657"/>
      <c r="CF19" s="1148"/>
      <c r="CG19" s="1144"/>
      <c r="CH19" s="1144"/>
      <c r="CI19" s="1092" t="str">
        <f t="shared" si="16"/>
        <v/>
      </c>
      <c r="CJ19" s="1173" t="str">
        <f t="shared" si="17"/>
        <v/>
      </c>
      <c r="CK19" s="1157"/>
      <c r="CL19" s="1154" t="str">
        <f t="shared" si="18"/>
        <v/>
      </c>
      <c r="CM19" s="651" t="str">
        <f t="shared" si="19"/>
        <v/>
      </c>
      <c r="CN19" s="1019" t="str">
        <f t="shared" si="20"/>
        <v/>
      </c>
      <c r="CO19" s="626" t="str">
        <f t="shared" si="21"/>
        <v/>
      </c>
      <c r="CP19" s="698" t="str">
        <f t="shared" si="22"/>
        <v/>
      </c>
      <c r="CQ19" s="659" t="str">
        <f>IF(C19="","",IF(BJ19=0,0,IF(CM19="ผิด","ผิด",IF(CM19="","-",IF(CP19="-","-",IF(CP19&gt;100,"&gt;100",IF(ปก!$D$10="กิจกรรมพัฒนาผู้เรียน",((CP19)/($CP$5)*100),CP19)))))))</f>
        <v/>
      </c>
      <c r="CR19" s="699" t="str">
        <f t="shared" si="23"/>
        <v/>
      </c>
      <c r="CS19" s="700" t="str">
        <f t="shared" si="24"/>
        <v/>
      </c>
      <c r="CT19" s="662" t="str">
        <f>IF(C19="","",IF(BJ19=0,0,IF(CS19="-","-",IF(CM19="ผิด","ผิด",IF(CS19&gt;100,"เกิน",IF(ปก!$D$10="กิจกรรมพัฒนาผู้เรียน",(CS19/$CS$5*100),CS19))))))</f>
        <v/>
      </c>
      <c r="CU19" s="701" t="str">
        <f t="shared" si="25"/>
        <v/>
      </c>
      <c r="CV19" s="641" t="str">
        <f>IF(CM19="","",IF(CM19="ผิด","",IF(ปก!$D$10="กิจกรรมพัฒนาผู้เรียน",(VLOOKUP(CT19,CC$69:CE$71,3)),CU19)))</f>
        <v/>
      </c>
      <c r="CW19" s="1160" t="str">
        <f t="shared" si="26"/>
        <v/>
      </c>
      <c r="CX19" s="665" t="str">
        <f t="shared" si="27"/>
        <v/>
      </c>
      <c r="CY19" s="665" t="str">
        <f t="shared" si="28"/>
        <v/>
      </c>
      <c r="CZ19" s="666"/>
      <c r="DA19" s="1206" t="str">
        <f t="shared" si="29"/>
        <v/>
      </c>
      <c r="DB19" s="1250" t="str">
        <f t="shared" si="32"/>
        <v/>
      </c>
      <c r="DC19" s="1126" t="str">
        <f>IF($C19="","",IF(ปก!$C$10="กิจกรรมพัฒนาผู้เรียน","-",IF($D19="พัก","-",IF($D19="ออก","-",VLOOKUP($CW19,$DU$7:$DW$12,3)))))</f>
        <v/>
      </c>
      <c r="DD19" s="1126" t="str">
        <f>IF($C19="","",IF(ปก!$C$10="กิจกรรมพัฒนาผู้เรียน","-",IF($D19="พัก","-",IF($D19="ออก","-",VLOOKUP($CW19,$DU$7:$DW$12,3)))))</f>
        <v/>
      </c>
      <c r="DE19" s="1126" t="str">
        <f>IF($C19="","",IF(ปก!$C$10="กิจกรรมพัฒนาผู้เรียน","-",IF($D19="พัก","-",IF($D19="ออก","-",VLOOKUP($CW19,$DU$7:$DW$12,3)))))</f>
        <v/>
      </c>
      <c r="DF19" s="1126" t="str">
        <f>IF($C19="","",IF(ปก!$C$10="กิจกรรมพัฒนาผู้เรียน","-",IF($D19="พัก","-",IF($D19="ออก","-",VLOOKUP($CW19,$DU$7:$DW$12,3)))))</f>
        <v/>
      </c>
      <c r="DG19" s="1126" t="str">
        <f>IF($C19="","",IF(ปก!$C$10="กิจกรรมพัฒนาผู้เรียน","-",IF($D19="พัก","-",IF($D19="ออก","-",VLOOKUP($CW19,$DU$7:$DW$12,3)))))</f>
        <v/>
      </c>
      <c r="DH19" s="1190" t="str">
        <f>IF($C19="","",IF(ปก!$C$10="กิจกรรมพัฒนาผู้เรียน","-",IF($D19="พัก","-",IF($D19="ออก","-",(ROUND(MODE(DC19:DG19),0))))))</f>
        <v/>
      </c>
      <c r="DI19" s="1191" t="str">
        <f>IF($C19="","",IF(ปก!$C$10="กิจกรรมพัฒนาผู้เรียน","-",IF($D19="พัก","-",IF($D19="ออก","-",VLOOKUP($CW19,$DU$7:$DW$12,3)))))</f>
        <v/>
      </c>
      <c r="DJ19" s="1191" t="str">
        <f>IF($C19="","",IF(ปก!$C$10="กิจกรรมพัฒนาผู้เรียน","-",IF($D19="พัก","-",IF($D19="ออก","-",VLOOKUP($CW19,$DU$7:$DW$12,3)))))</f>
        <v/>
      </c>
      <c r="DK19" s="1191" t="str">
        <f>IF($C19="","",IF(ปก!$C$10="กิจกรรมพัฒนาผู้เรียน","-",IF($D19="พัก","-",IF($D19="ออก","-",VLOOKUP($CW19,$DU$7:$DW$12,3)))))</f>
        <v/>
      </c>
      <c r="DL19" s="1191" t="str">
        <f>IF($C19="","",IF(ปก!$C$10="กิจกรรมพัฒนาผู้เรียน","-",IF($D19="พัก","-",IF($D19="ออก","-",VLOOKUP($CW19,$DU$7:$DW$12,3)))))</f>
        <v/>
      </c>
      <c r="DM19" s="1191" t="str">
        <f>IF($C19="","",IF(ปก!$C$10="กิจกรรมพัฒนาผู้เรียน","-",IF($D19="พัก","-",IF($D19="ออก","-",VLOOKUP($CW19,$DU$7:$DW$12,3)))))</f>
        <v/>
      </c>
      <c r="DN19" s="1191" t="str">
        <f>IF($C19="","",IF(ปก!$C$10="กิจกรรมพัฒนาผู้เรียน","-",IF($D19="พัก","-",IF($D19="ออก","-",VLOOKUP($CW19,$DU$7:$DW$12,3)))))</f>
        <v/>
      </c>
      <c r="DO19" s="1191" t="str">
        <f>IF($C19="","",IF(ปก!$C$10="กิจกรรมพัฒนาผู้เรียน","-",IF($D19="พัก","-",IF($D19="ออก","-",VLOOKUP($CW19,$DU$7:$DW$12,3)))))</f>
        <v/>
      </c>
      <c r="DP19" s="1191" t="str">
        <f>IF($C19="","",IF(ปก!$C$10="กิจกรรมพัฒนาผู้เรียน","-",IF($D19="พัก","-",IF($D19="ออก","-",VLOOKUP($CW19,$DU$7:$DW$12,3)))))</f>
        <v/>
      </c>
      <c r="DQ19" s="1191" t="str">
        <f>IF($C19="","",IF(ปก!$C$10="กิจกรรมพัฒนาผู้เรียน","-",IF($DQ$2="","",IF($D19="พัก","-",IF($D19="ออก","-",VLOOKUP($CW19,$DU$7:$DW$12,3))))))</f>
        <v/>
      </c>
      <c r="DR19" s="1191" t="str">
        <f>IF($C19="","",IF(ปก!$C$10="กิจกรรมพัฒนาผู้เรียน","-",IF($DR$2="","",IF($D19="พัก","-",IF($D19="ออก","-",VLOOKUP($CW19,$DU$7:$DW$12,3))))))</f>
        <v/>
      </c>
      <c r="DS19" s="1192" t="str">
        <f>IF($C19="","",IF(ปก!$C$10="กิจกรรมพัฒนาผู้เรียน","-",IF($D19="พัก","-",IF($D19="ออก","-",(ROUND(MODE(DI19:DQ19),0))))))</f>
        <v/>
      </c>
      <c r="DT19" s="1375"/>
      <c r="DU19" s="1376"/>
      <c r="DV19" s="1376"/>
      <c r="DW19" s="1376"/>
      <c r="DX19" s="1376"/>
      <c r="DY19" s="23"/>
      <c r="DZ19" s="23"/>
      <c r="EA19" s="23"/>
      <c r="EB19" s="23"/>
      <c r="EC19" s="23"/>
      <c r="ED19" s="23"/>
      <c r="EE19" s="23"/>
      <c r="EF19" s="23"/>
      <c r="EG19" s="23"/>
      <c r="EH19" s="23"/>
      <c r="EI19" s="23"/>
      <c r="EJ19" s="23"/>
      <c r="EK19" s="23"/>
      <c r="EL19" s="23"/>
      <c r="EM19" s="23"/>
      <c r="EN19" s="23"/>
      <c r="EO19" s="23"/>
      <c r="EP19" s="23"/>
      <c r="EQ19" s="23"/>
      <c r="ER19" s="23"/>
      <c r="ES19" s="23"/>
      <c r="ET19" s="23"/>
      <c r="EU19" s="23"/>
      <c r="EV19" s="23"/>
      <c r="EW19" s="23"/>
      <c r="EX19" s="23"/>
      <c r="EY19" s="23"/>
      <c r="EZ19" s="23"/>
      <c r="FA19" s="23"/>
      <c r="FB19" s="23"/>
      <c r="FC19" s="23"/>
      <c r="FD19" s="23"/>
      <c r="FE19" s="23"/>
      <c r="FF19" s="23"/>
      <c r="FG19" s="23"/>
      <c r="FH19" s="23"/>
      <c r="FI19" s="23"/>
      <c r="FJ19" s="23"/>
      <c r="FK19" s="23"/>
      <c r="FL19" s="23"/>
      <c r="FM19" s="23"/>
      <c r="FN19" s="23"/>
      <c r="FO19" s="23"/>
      <c r="FP19" s="23"/>
      <c r="FQ19" s="23"/>
      <c r="FR19" s="23"/>
      <c r="FS19" s="23"/>
      <c r="FT19" s="23"/>
      <c r="FU19" s="23"/>
      <c r="FV19" s="23"/>
      <c r="FW19" s="23"/>
      <c r="FX19" s="23"/>
      <c r="FY19" s="23"/>
      <c r="FZ19" s="23"/>
      <c r="GA19" s="23"/>
      <c r="GB19" s="23"/>
      <c r="GC19" s="23"/>
      <c r="GD19" s="23"/>
      <c r="GE19" s="23"/>
      <c r="GF19" s="23"/>
      <c r="GG19" s="23"/>
      <c r="GH19" s="23"/>
      <c r="GI19" s="23"/>
      <c r="GJ19" s="23"/>
      <c r="GK19" s="23"/>
      <c r="GL19" s="23"/>
      <c r="GM19" s="23"/>
      <c r="GN19" s="23"/>
      <c r="GO19" s="23"/>
      <c r="GP19" s="23"/>
      <c r="GQ19" s="23"/>
      <c r="GR19" s="23"/>
      <c r="GS19" s="23"/>
      <c r="GT19" s="23"/>
      <c r="GU19" s="23"/>
      <c r="GV19" s="23"/>
      <c r="GW19" s="23"/>
      <c r="GX19" s="23"/>
      <c r="GY19" s="23"/>
      <c r="GZ19" s="23"/>
      <c r="HA19" s="23"/>
      <c r="HB19" s="23"/>
      <c r="HC19" s="23"/>
      <c r="HD19" s="23"/>
      <c r="HE19" s="23"/>
      <c r="HF19" s="23"/>
    </row>
    <row r="20" spans="1:214" s="24" customFormat="1" ht="18" customHeight="1" thickBot="1" x14ac:dyDescent="0.55000000000000004">
      <c r="A20" s="351" t="str">
        <f t="shared" si="30"/>
        <v/>
      </c>
      <c r="B20" s="667"/>
      <c r="C20" s="668"/>
      <c r="D20" s="669" t="str">
        <f t="shared" si="0"/>
        <v/>
      </c>
      <c r="E20" s="690" t="str">
        <f t="shared" si="31"/>
        <v/>
      </c>
      <c r="F20" s="702"/>
      <c r="G20" s="703" t="str">
        <f t="shared" si="1"/>
        <v/>
      </c>
      <c r="H20" s="672" t="str">
        <f>IF($C20="","",IF(ปก!$D$10="กิจกรรมพัฒนาผู้เรียน",เวลา1!$EI21,""))</f>
        <v/>
      </c>
      <c r="I20" s="1150"/>
      <c r="J20" s="1145"/>
      <c r="K20" s="1145"/>
      <c r="L20" s="1145"/>
      <c r="M20" s="1145"/>
      <c r="N20" s="1145"/>
      <c r="O20" s="1145"/>
      <c r="P20" s="1151"/>
      <c r="Q20" s="673"/>
      <c r="R20" s="674" t="str">
        <f t="shared" si="2"/>
        <v/>
      </c>
      <c r="S20" s="1150"/>
      <c r="T20" s="1145"/>
      <c r="U20" s="1145"/>
      <c r="V20" s="1145"/>
      <c r="W20" s="1145"/>
      <c r="X20" s="1145"/>
      <c r="Y20" s="675"/>
      <c r="Z20" s="628">
        <f t="shared" si="33"/>
        <v>0</v>
      </c>
      <c r="AA20" s="674" t="str">
        <f t="shared" si="4"/>
        <v/>
      </c>
      <c r="AB20" s="1020" t="str">
        <f t="shared" si="5"/>
        <v/>
      </c>
      <c r="AC20" s="672" t="str">
        <f>IF($C20="","",IF(ปก!$D$10="กิจกรรมพัฒนาผู้เรียน",เวลา1!$EI21,""))</f>
        <v/>
      </c>
      <c r="AD20" s="1150"/>
      <c r="AE20" s="1145"/>
      <c r="AF20" s="1145"/>
      <c r="AG20" s="1145"/>
      <c r="AH20" s="1145"/>
      <c r="AI20" s="1145"/>
      <c r="AJ20" s="1145"/>
      <c r="AK20" s="1151"/>
      <c r="AL20" s="676"/>
      <c r="AM20" s="674" t="str">
        <f t="shared" si="6"/>
        <v/>
      </c>
      <c r="AN20" s="1150"/>
      <c r="AO20" s="1145"/>
      <c r="AP20" s="1145"/>
      <c r="AQ20" s="1145"/>
      <c r="AR20" s="1145"/>
      <c r="AS20" s="1145"/>
      <c r="AT20" s="653"/>
      <c r="AU20" s="631">
        <f t="shared" si="34"/>
        <v>0</v>
      </c>
      <c r="AV20" s="674" t="str">
        <f t="shared" si="8"/>
        <v/>
      </c>
      <c r="AW20" s="1020" t="str">
        <f t="shared" si="9"/>
        <v/>
      </c>
      <c r="AX20" s="677" t="str">
        <f t="shared" si="10"/>
        <v/>
      </c>
      <c r="AY20" s="678" t="str">
        <f>IF(C20="","",IF(AX20="ผิด","ผิด",IF(AX20="","-",IF(AX20="-","-",IF(AX20&gt;100,"&gt;100",IF(ปก!$D$10="กิจกรรมพัฒนาผู้เรียน",(AX20/$AX$5)*100,AX20))))))</f>
        <v/>
      </c>
      <c r="AZ20" s="679" t="str">
        <f t="shared" si="11"/>
        <v/>
      </c>
      <c r="BA20" s="672" t="str">
        <f>IF($C20="","",IF(ปก!$D$10="กิจกรรมพัฒนาผู้เรียน",เวลา2!$EI21,""))</f>
        <v/>
      </c>
      <c r="BB20" s="1150"/>
      <c r="BC20" s="1145"/>
      <c r="BD20" s="1145"/>
      <c r="BE20" s="1145"/>
      <c r="BF20" s="1145"/>
      <c r="BG20" s="1145"/>
      <c r="BH20" s="1151"/>
      <c r="BI20" s="673"/>
      <c r="BJ20" s="674" t="str">
        <f t="shared" si="12"/>
        <v/>
      </c>
      <c r="BK20" s="1150"/>
      <c r="BL20" s="1145"/>
      <c r="BM20" s="1145"/>
      <c r="BN20" s="1145"/>
      <c r="BO20" s="1145"/>
      <c r="BP20" s="1145"/>
      <c r="BQ20" s="675"/>
      <c r="BR20" s="634">
        <f>SUM(BJ20:BQ20)</f>
        <v>0</v>
      </c>
      <c r="BS20" s="674" t="str">
        <f t="shared" si="13"/>
        <v/>
      </c>
      <c r="BT20" s="1020" t="str">
        <f t="shared" si="14"/>
        <v/>
      </c>
      <c r="BU20" s="672" t="str">
        <f>IF($C20="","",IF(ปก!$D$10="กิจกรรมพัฒนาผู้เรียน",เวลา2!$EI21,""))</f>
        <v/>
      </c>
      <c r="BV20" s="1150"/>
      <c r="BW20" s="1145"/>
      <c r="BX20" s="1145"/>
      <c r="BY20" s="1145"/>
      <c r="BZ20" s="1145"/>
      <c r="CA20" s="1145"/>
      <c r="CB20" s="1151"/>
      <c r="CC20" s="676"/>
      <c r="CD20" s="674" t="str">
        <f t="shared" si="15"/>
        <v/>
      </c>
      <c r="CE20" s="680"/>
      <c r="CF20" s="1150"/>
      <c r="CG20" s="1145"/>
      <c r="CH20" s="1145"/>
      <c r="CI20" s="1093" t="str">
        <f t="shared" si="16"/>
        <v/>
      </c>
      <c r="CJ20" s="1174" t="str">
        <f t="shared" si="17"/>
        <v/>
      </c>
      <c r="CK20" s="1158"/>
      <c r="CL20" s="1155" t="str">
        <f t="shared" si="18"/>
        <v/>
      </c>
      <c r="CM20" s="674" t="str">
        <f t="shared" si="19"/>
        <v/>
      </c>
      <c r="CN20" s="1020" t="str">
        <f t="shared" si="20"/>
        <v/>
      </c>
      <c r="CO20" s="626" t="str">
        <f t="shared" si="21"/>
        <v/>
      </c>
      <c r="CP20" s="704" t="str">
        <f t="shared" si="22"/>
        <v/>
      </c>
      <c r="CQ20" s="682" t="str">
        <f>IF(C20="","",IF(BJ20=0,0,IF(CM20="ผิด","ผิด",IF(CM20="","-",IF(CP20="-","-",IF(CP20&gt;100,"&gt;100",IF(ปก!$D$10="กิจกรรมพัฒนาผู้เรียน",((CP20)/($CP$5)*100),CP20)))))))</f>
        <v/>
      </c>
      <c r="CR20" s="705" t="str">
        <f t="shared" si="23"/>
        <v/>
      </c>
      <c r="CS20" s="706" t="str">
        <f t="shared" si="24"/>
        <v/>
      </c>
      <c r="CT20" s="685" t="str">
        <f>IF(C20="","",IF(BJ20=0,0,IF(CS20="-","-",IF(CM20="ผิด","ผิด",IF(CS20&gt;100,"เกิน",IF(ปก!$D$10="กิจกรรมพัฒนาผู้เรียน",(CS20/$CS$5*100),CS20))))))</f>
        <v/>
      </c>
      <c r="CU20" s="707" t="str">
        <f t="shared" si="25"/>
        <v/>
      </c>
      <c r="CV20" s="641" t="str">
        <f>IF(CM20="","",IF(CM20="ผิด","",IF(ปก!$D$10="กิจกรรมพัฒนาผู้เรียน",(VLOOKUP(CT20,CC$69:CE$71,3)),CU20)))</f>
        <v/>
      </c>
      <c r="CW20" s="1161" t="str">
        <f t="shared" si="26"/>
        <v/>
      </c>
      <c r="CX20" s="688" t="str">
        <f t="shared" si="27"/>
        <v/>
      </c>
      <c r="CY20" s="688" t="str">
        <f t="shared" si="28"/>
        <v/>
      </c>
      <c r="CZ20" s="689"/>
      <c r="DA20" s="1207" t="str">
        <f t="shared" si="29"/>
        <v/>
      </c>
      <c r="DB20" s="1251" t="str">
        <f t="shared" si="32"/>
        <v/>
      </c>
      <c r="DC20" s="1127" t="str">
        <f>IF($C20="","",IF(ปก!$C$10="กิจกรรมพัฒนาผู้เรียน","-",IF($D20="พัก","-",IF($D20="ออก","-",VLOOKUP($CW20,$DU$7:$DW$12,3)))))</f>
        <v/>
      </c>
      <c r="DD20" s="1127" t="str">
        <f>IF($C20="","",IF(ปก!$C$10="กิจกรรมพัฒนาผู้เรียน","-",IF($D20="พัก","-",IF($D20="ออก","-",VLOOKUP($CW20,$DU$7:$DW$12,3)))))</f>
        <v/>
      </c>
      <c r="DE20" s="1127" t="str">
        <f>IF($C20="","",IF(ปก!$C$10="กิจกรรมพัฒนาผู้เรียน","-",IF($D20="พัก","-",IF($D20="ออก","-",VLOOKUP($CW20,$DU$7:$DW$12,3)))))</f>
        <v/>
      </c>
      <c r="DF20" s="1127" t="str">
        <f>IF($C20="","",IF(ปก!$C$10="กิจกรรมพัฒนาผู้เรียน","-",IF($D20="พัก","-",IF($D20="ออก","-",VLOOKUP($CW20,$DU$7:$DW$12,3)))))</f>
        <v/>
      </c>
      <c r="DG20" s="1127" t="str">
        <f>IF($C20="","",IF(ปก!$C$10="กิจกรรมพัฒนาผู้เรียน","-",IF($D20="พัก","-",IF($D20="ออก","-",VLOOKUP($CW20,$DU$7:$DW$12,3)))))</f>
        <v/>
      </c>
      <c r="DH20" s="1193" t="str">
        <f>IF($C20="","",IF(ปก!$C$10="กิจกรรมพัฒนาผู้เรียน","-",IF($D20="พัก","-",IF($D20="ออก","-",(ROUND(MODE(DC20:DG20),0))))))</f>
        <v/>
      </c>
      <c r="DI20" s="1194" t="str">
        <f>IF($C20="","",IF(ปก!$C$10="กิจกรรมพัฒนาผู้เรียน","-",IF($D20="พัก","-",IF($D20="ออก","-",VLOOKUP($CW20,$DU$7:$DW$12,3)))))</f>
        <v/>
      </c>
      <c r="DJ20" s="1194" t="str">
        <f>IF($C20="","",IF(ปก!$C$10="กิจกรรมพัฒนาผู้เรียน","-",IF($D20="พัก","-",IF($D20="ออก","-",VLOOKUP($CW20,$DU$7:$DW$12,3)))))</f>
        <v/>
      </c>
      <c r="DK20" s="1194" t="str">
        <f>IF($C20="","",IF(ปก!$C$10="กิจกรรมพัฒนาผู้เรียน","-",IF($D20="พัก","-",IF($D20="ออก","-",VLOOKUP($CW20,$DU$7:$DW$12,3)))))</f>
        <v/>
      </c>
      <c r="DL20" s="1194" t="str">
        <f>IF($C20="","",IF(ปก!$C$10="กิจกรรมพัฒนาผู้เรียน","-",IF($D20="พัก","-",IF($D20="ออก","-",VLOOKUP($CW20,$DU$7:$DW$12,3)))))</f>
        <v/>
      </c>
      <c r="DM20" s="1194" t="str">
        <f>IF($C20="","",IF(ปก!$C$10="กิจกรรมพัฒนาผู้เรียน","-",IF($D20="พัก","-",IF($D20="ออก","-",VLOOKUP($CW20,$DU$7:$DW$12,3)))))</f>
        <v/>
      </c>
      <c r="DN20" s="1194" t="str">
        <f>IF($C20="","",IF(ปก!$C$10="กิจกรรมพัฒนาผู้เรียน","-",IF($D20="พัก","-",IF($D20="ออก","-",VLOOKUP($CW20,$DU$7:$DW$12,3)))))</f>
        <v/>
      </c>
      <c r="DO20" s="1194" t="str">
        <f>IF($C20="","",IF(ปก!$C$10="กิจกรรมพัฒนาผู้เรียน","-",IF($D20="พัก","-",IF($D20="ออก","-",VLOOKUP($CW20,$DU$7:$DW$12,3)))))</f>
        <v/>
      </c>
      <c r="DP20" s="1194" t="str">
        <f>IF($C20="","",IF(ปก!$C$10="กิจกรรมพัฒนาผู้เรียน","-",IF($D20="พัก","-",IF($D20="ออก","-",VLOOKUP($CW20,$DU$7:$DW$12,3)))))</f>
        <v/>
      </c>
      <c r="DQ20" s="1194" t="str">
        <f>IF($C20="","",IF(ปก!$C$10="กิจกรรมพัฒนาผู้เรียน","-",IF($DQ$2="","",IF($D20="พัก","-",IF($D20="ออก","-",VLOOKUP($CW20,$DU$7:$DW$12,3))))))</f>
        <v/>
      </c>
      <c r="DR20" s="1194" t="str">
        <f>IF($C20="","",IF(ปก!$C$10="กิจกรรมพัฒนาผู้เรียน","-",IF($DR$2="","",IF($D20="พัก","-",IF($D20="ออก","-",VLOOKUP($CW20,$DU$7:$DW$12,3))))))</f>
        <v/>
      </c>
      <c r="DS20" s="1195" t="str">
        <f>IF($C20="","",IF(ปก!$C$10="กิจกรรมพัฒนาผู้เรียน","-",IF($D20="พัก","-",IF($D20="ออก","-",(ROUND(MODE(DI20:DQ20),0))))))</f>
        <v/>
      </c>
      <c r="DT20" s="645"/>
      <c r="DU20" s="708"/>
      <c r="DV20" s="708"/>
      <c r="DW20" s="709"/>
      <c r="DX20" s="708"/>
      <c r="DY20" s="23"/>
      <c r="DZ20" s="23"/>
      <c r="EA20" s="23"/>
      <c r="EB20" s="23"/>
      <c r="EC20" s="23"/>
      <c r="ED20" s="23"/>
      <c r="EE20" s="23"/>
      <c r="EF20" s="23"/>
      <c r="EG20" s="23"/>
      <c r="EH20" s="23"/>
      <c r="EI20" s="23"/>
      <c r="EJ20" s="23"/>
      <c r="EK20" s="23"/>
      <c r="EL20" s="23"/>
      <c r="EM20" s="23"/>
      <c r="EN20" s="23"/>
      <c r="EO20" s="23"/>
      <c r="EP20" s="23"/>
      <c r="EQ20" s="23"/>
      <c r="ER20" s="23"/>
      <c r="ES20" s="23"/>
      <c r="ET20" s="23"/>
      <c r="EU20" s="23"/>
      <c r="EV20" s="23"/>
      <c r="EW20" s="23"/>
      <c r="EX20" s="23"/>
      <c r="EY20" s="23"/>
      <c r="EZ20" s="23"/>
      <c r="FA20" s="23"/>
      <c r="FB20" s="23"/>
      <c r="FC20" s="23"/>
      <c r="FD20" s="23"/>
      <c r="FE20" s="23"/>
      <c r="FF20" s="23"/>
      <c r="FG20" s="23"/>
      <c r="FH20" s="23"/>
      <c r="FI20" s="23"/>
      <c r="FJ20" s="23"/>
      <c r="FK20" s="23"/>
      <c r="FL20" s="23"/>
      <c r="FM20" s="23"/>
      <c r="FN20" s="23"/>
      <c r="FO20" s="23"/>
      <c r="FP20" s="23"/>
      <c r="FQ20" s="23"/>
      <c r="FR20" s="23"/>
      <c r="FS20" s="23"/>
      <c r="FT20" s="23"/>
      <c r="FU20" s="23"/>
      <c r="FV20" s="23"/>
      <c r="FW20" s="23"/>
      <c r="FX20" s="23"/>
      <c r="FY20" s="23"/>
      <c r="FZ20" s="23"/>
      <c r="GA20" s="23"/>
      <c r="GB20" s="23"/>
      <c r="GC20" s="23"/>
      <c r="GD20" s="23"/>
      <c r="GE20" s="23"/>
      <c r="GF20" s="23"/>
      <c r="GG20" s="23"/>
      <c r="GH20" s="23"/>
      <c r="GI20" s="23"/>
      <c r="GJ20" s="23"/>
      <c r="GK20" s="23"/>
      <c r="GL20" s="23"/>
      <c r="GM20" s="23"/>
      <c r="GN20" s="23"/>
      <c r="GO20" s="23"/>
      <c r="GP20" s="23"/>
      <c r="GQ20" s="23"/>
      <c r="GR20" s="23"/>
      <c r="GS20" s="23"/>
      <c r="GT20" s="23"/>
      <c r="GU20" s="23"/>
      <c r="GV20" s="23"/>
      <c r="GW20" s="23"/>
      <c r="GX20" s="23"/>
      <c r="GY20" s="23"/>
      <c r="GZ20" s="23"/>
      <c r="HA20" s="23"/>
      <c r="HB20" s="23"/>
      <c r="HC20" s="23"/>
      <c r="HD20" s="23"/>
      <c r="HE20" s="23"/>
      <c r="HF20" s="23"/>
    </row>
    <row r="21" spans="1:214" s="24" customFormat="1" ht="18" customHeight="1" thickBot="1" x14ac:dyDescent="0.55000000000000004">
      <c r="A21" s="617" t="str">
        <f t="shared" si="30"/>
        <v/>
      </c>
      <c r="B21" s="618"/>
      <c r="C21" s="619"/>
      <c r="D21" s="620" t="str">
        <f t="shared" si="0"/>
        <v/>
      </c>
      <c r="E21" s="690" t="str">
        <f t="shared" si="31"/>
        <v/>
      </c>
      <c r="F21" s="691"/>
      <c r="G21" s="692" t="str">
        <f t="shared" si="1"/>
        <v/>
      </c>
      <c r="H21" s="624" t="str">
        <f>IF($C21="","",IF(ปก!$D$10="กิจกรรมพัฒนาผู้เรียน",เวลา1!$EI22,""))</f>
        <v/>
      </c>
      <c r="I21" s="1146"/>
      <c r="J21" s="1143"/>
      <c r="K21" s="1143"/>
      <c r="L21" s="1143"/>
      <c r="M21" s="1143"/>
      <c r="N21" s="1143"/>
      <c r="O21" s="1143"/>
      <c r="P21" s="1147"/>
      <c r="Q21" s="625"/>
      <c r="R21" s="626" t="str">
        <f t="shared" si="2"/>
        <v/>
      </c>
      <c r="S21" s="1146"/>
      <c r="T21" s="1143"/>
      <c r="U21" s="1143"/>
      <c r="V21" s="1143"/>
      <c r="W21" s="1143"/>
      <c r="X21" s="1143"/>
      <c r="Y21" s="627"/>
      <c r="Z21" s="628">
        <f t="shared" si="33"/>
        <v>0</v>
      </c>
      <c r="AA21" s="626" t="str">
        <f t="shared" si="4"/>
        <v/>
      </c>
      <c r="AB21" s="612" t="str">
        <f t="shared" si="5"/>
        <v/>
      </c>
      <c r="AC21" s="624" t="str">
        <f>IF($C21="","",IF(ปก!$D$10="กิจกรรมพัฒนาผู้เรียน",เวลา1!$EI22,""))</f>
        <v/>
      </c>
      <c r="AD21" s="1146"/>
      <c r="AE21" s="1143"/>
      <c r="AF21" s="1143"/>
      <c r="AG21" s="1143"/>
      <c r="AH21" s="1143"/>
      <c r="AI21" s="1143"/>
      <c r="AJ21" s="1143"/>
      <c r="AK21" s="1147"/>
      <c r="AL21" s="629"/>
      <c r="AM21" s="626" t="str">
        <f t="shared" si="6"/>
        <v/>
      </c>
      <c r="AN21" s="1146"/>
      <c r="AO21" s="1143"/>
      <c r="AP21" s="1143"/>
      <c r="AQ21" s="1143"/>
      <c r="AR21" s="1143"/>
      <c r="AS21" s="1143"/>
      <c r="AT21" s="630"/>
      <c r="AU21" s="631">
        <f t="shared" si="34"/>
        <v>0</v>
      </c>
      <c r="AV21" s="626" t="str">
        <f t="shared" si="8"/>
        <v/>
      </c>
      <c r="AW21" s="612" t="str">
        <f t="shared" si="9"/>
        <v/>
      </c>
      <c r="AX21" s="607" t="str">
        <f t="shared" si="10"/>
        <v/>
      </c>
      <c r="AY21" s="632" t="str">
        <f>IF(C21="","",IF(AX21="ผิด","ผิด",IF(AX21="","-",IF(AX21="-","-",IF(AX21&gt;100,"&gt;100",IF(ปก!$D$10="กิจกรรมพัฒนาผู้เรียน",(AX21/$AX$5)*100,AX21))))))</f>
        <v/>
      </c>
      <c r="AZ21" s="633" t="str">
        <f t="shared" si="11"/>
        <v/>
      </c>
      <c r="BA21" s="624" t="str">
        <f>IF($C21="","",IF(ปก!$D$10="กิจกรรมพัฒนาผู้เรียน",เวลา2!$EI22,""))</f>
        <v/>
      </c>
      <c r="BB21" s="1146"/>
      <c r="BC21" s="1143"/>
      <c r="BD21" s="1143"/>
      <c r="BE21" s="1143"/>
      <c r="BF21" s="1143"/>
      <c r="BG21" s="1143"/>
      <c r="BH21" s="1147"/>
      <c r="BI21" s="625"/>
      <c r="BJ21" s="626" t="str">
        <f t="shared" si="12"/>
        <v/>
      </c>
      <c r="BK21" s="1146"/>
      <c r="BL21" s="1143"/>
      <c r="BM21" s="1143"/>
      <c r="BN21" s="1143"/>
      <c r="BO21" s="1143"/>
      <c r="BP21" s="1143"/>
      <c r="BQ21" s="627"/>
      <c r="BR21" s="634">
        <f>SUM(BK21:BQ21)</f>
        <v>0</v>
      </c>
      <c r="BS21" s="626" t="str">
        <f t="shared" si="13"/>
        <v/>
      </c>
      <c r="BT21" s="612" t="str">
        <f t="shared" si="14"/>
        <v/>
      </c>
      <c r="BU21" s="624" t="str">
        <f>IF($C21="","",IF(ปก!$D$10="กิจกรรมพัฒนาผู้เรียน",เวลา2!$EI22,""))</f>
        <v/>
      </c>
      <c r="BV21" s="1146"/>
      <c r="BW21" s="1143"/>
      <c r="BX21" s="1143"/>
      <c r="BY21" s="1143"/>
      <c r="BZ21" s="1143"/>
      <c r="CA21" s="1143"/>
      <c r="CB21" s="1147"/>
      <c r="CC21" s="629"/>
      <c r="CD21" s="626" t="str">
        <f t="shared" si="15"/>
        <v/>
      </c>
      <c r="CE21" s="635"/>
      <c r="CF21" s="1146"/>
      <c r="CG21" s="1143"/>
      <c r="CH21" s="1143"/>
      <c r="CI21" s="1091" t="str">
        <f t="shared" si="16"/>
        <v/>
      </c>
      <c r="CJ21" s="1172" t="str">
        <f t="shared" si="17"/>
        <v/>
      </c>
      <c r="CK21" s="1156"/>
      <c r="CL21" s="1153" t="str">
        <f t="shared" si="18"/>
        <v/>
      </c>
      <c r="CM21" s="626" t="str">
        <f t="shared" si="19"/>
        <v/>
      </c>
      <c r="CN21" s="612" t="str">
        <f t="shared" si="20"/>
        <v/>
      </c>
      <c r="CO21" s="626" t="str">
        <f t="shared" si="21"/>
        <v/>
      </c>
      <c r="CP21" s="693" t="str">
        <f t="shared" si="22"/>
        <v/>
      </c>
      <c r="CQ21" s="612" t="str">
        <f>IF(C21="","",IF(BJ21=0,0,IF(CM21="ผิด","ผิด",IF(CM21="","-",IF(CP21="-","-",IF(CP21&gt;100,"&gt;100",IF(ปก!$D$10="กิจกรรมพัฒนาผู้เรียน",((CP21)/($CP$5)*100),CP21)))))))</f>
        <v/>
      </c>
      <c r="CR21" s="694" t="str">
        <f t="shared" si="23"/>
        <v/>
      </c>
      <c r="CS21" s="695" t="str">
        <f t="shared" si="24"/>
        <v/>
      </c>
      <c r="CT21" s="639" t="str">
        <f>IF(C21="","",IF(BJ21=0,0,IF(CS21="-","-",IF(CM21="ผิด","ผิด",IF(CS21&gt;100,"เกิน",IF(ปก!$D$10="กิจกรรมพัฒนาผู้เรียน",(CS21/$CS$5*100),CS21))))))</f>
        <v/>
      </c>
      <c r="CU21" s="641" t="str">
        <f t="shared" si="25"/>
        <v/>
      </c>
      <c r="CV21" s="641" t="str">
        <f>IF(CM21="","",IF(CM21="ผิด","",IF(ปก!$D$10="กิจกรรมพัฒนาผู้เรียน",(VLOOKUP(CT21,CC$69:CE$71,3)),CU21)))</f>
        <v/>
      </c>
      <c r="CW21" s="1159" t="str">
        <f t="shared" si="26"/>
        <v/>
      </c>
      <c r="CX21" s="643" t="str">
        <f t="shared" si="27"/>
        <v/>
      </c>
      <c r="CY21" s="643" t="str">
        <f t="shared" si="28"/>
        <v/>
      </c>
      <c r="CZ21" s="644"/>
      <c r="DA21" s="1208" t="str">
        <f t="shared" si="29"/>
        <v/>
      </c>
      <c r="DB21" s="1249" t="str">
        <f t="shared" si="32"/>
        <v/>
      </c>
      <c r="DC21" s="1125" t="str">
        <f>IF($C21="","",IF(ปก!$C$10="กิจกรรมพัฒนาผู้เรียน","-",IF($D21="พัก","-",IF($D21="ออก","-",VLOOKUP($CW21,$DU$7:$DW$12,3)))))</f>
        <v/>
      </c>
      <c r="DD21" s="1125" t="str">
        <f>IF($C21="","",IF(ปก!$C$10="กิจกรรมพัฒนาผู้เรียน","-",IF($D21="พัก","-",IF($D21="ออก","-",VLOOKUP($CW21,$DU$7:$DW$12,3)))))</f>
        <v/>
      </c>
      <c r="DE21" s="1125" t="str">
        <f>IF($C21="","",IF(ปก!$C$10="กิจกรรมพัฒนาผู้เรียน","-",IF($D21="พัก","-",IF($D21="ออก","-",VLOOKUP($CW21,$DU$7:$DW$12,3)))))</f>
        <v/>
      </c>
      <c r="DF21" s="1125" t="str">
        <f>IF($C21="","",IF(ปก!$C$10="กิจกรรมพัฒนาผู้เรียน","-",IF($D21="พัก","-",IF($D21="ออก","-",VLOOKUP($CW21,$DU$7:$DW$12,3)))))</f>
        <v/>
      </c>
      <c r="DG21" s="1125" t="str">
        <f>IF($C21="","",IF(ปก!$C$10="กิจกรรมพัฒนาผู้เรียน","-",IF($D21="พัก","-",IF($D21="ออก","-",VLOOKUP($CW21,$DU$7:$DW$12,3)))))</f>
        <v/>
      </c>
      <c r="DH21" s="1187" t="str">
        <f>IF($C21="","",IF(ปก!$C$10="กิจกรรมพัฒนาผู้เรียน","-",IF($D21="พัก","-",IF($D21="ออก","-",(ROUND(MODE(DC21:DG21),0))))))</f>
        <v/>
      </c>
      <c r="DI21" s="1188" t="str">
        <f>IF($C21="","",IF(ปก!$C$10="กิจกรรมพัฒนาผู้เรียน","-",IF($D21="พัก","-",IF($D21="ออก","-",VLOOKUP($CW21,$DU$7:$DW$12,3)))))</f>
        <v/>
      </c>
      <c r="DJ21" s="1188" t="str">
        <f>IF($C21="","",IF(ปก!$C$10="กิจกรรมพัฒนาผู้เรียน","-",IF($D21="พัก","-",IF($D21="ออก","-",VLOOKUP($CW21,$DU$7:$DW$12,3)))))</f>
        <v/>
      </c>
      <c r="DK21" s="1188" t="str">
        <f>IF($C21="","",IF(ปก!$C$10="กิจกรรมพัฒนาผู้เรียน","-",IF($D21="พัก","-",IF($D21="ออก","-",VLOOKUP($CW21,$DU$7:$DW$12,3)))))</f>
        <v/>
      </c>
      <c r="DL21" s="1188" t="str">
        <f>IF($C21="","",IF(ปก!$C$10="กิจกรรมพัฒนาผู้เรียน","-",IF($D21="พัก","-",IF($D21="ออก","-",VLOOKUP($CW21,$DU$7:$DW$12,3)))))</f>
        <v/>
      </c>
      <c r="DM21" s="1188" t="str">
        <f>IF($C21="","",IF(ปก!$C$10="กิจกรรมพัฒนาผู้เรียน","-",IF($D21="พัก","-",IF($D21="ออก","-",VLOOKUP($CW21,$DU$7:$DW$12,3)))))</f>
        <v/>
      </c>
      <c r="DN21" s="1188" t="str">
        <f>IF($C21="","",IF(ปก!$C$10="กิจกรรมพัฒนาผู้เรียน","-",IF($D21="พัก","-",IF($D21="ออก","-",VLOOKUP($CW21,$DU$7:$DW$12,3)))))</f>
        <v/>
      </c>
      <c r="DO21" s="1188" t="str">
        <f>IF($C21="","",IF(ปก!$C$10="กิจกรรมพัฒนาผู้เรียน","-",IF($D21="พัก","-",IF($D21="ออก","-",VLOOKUP($CW21,$DU$7:$DW$12,3)))))</f>
        <v/>
      </c>
      <c r="DP21" s="1188" t="str">
        <f>IF($C21="","",IF(ปก!$C$10="กิจกรรมพัฒนาผู้เรียน","-",IF($D21="พัก","-",IF($D21="ออก","-",VLOOKUP($CW21,$DU$7:$DW$12,3)))))</f>
        <v/>
      </c>
      <c r="DQ21" s="1188" t="str">
        <f>IF($C21="","",IF(ปก!$C$10="กิจกรรมพัฒนาผู้เรียน","-",IF($DQ$2="","",IF($D21="พัก","-",IF($D21="ออก","-",VLOOKUP($CW21,$DU$7:$DW$12,3))))))</f>
        <v/>
      </c>
      <c r="DR21" s="1188" t="str">
        <f>IF($C21="","",IF(ปก!$C$10="กิจกรรมพัฒนาผู้เรียน","-",IF($DR$2="","",IF($D21="พัก","-",IF($D21="ออก","-",VLOOKUP($CW21,$DU$7:$DW$12,3))))))</f>
        <v/>
      </c>
      <c r="DS21" s="1189" t="str">
        <f>IF($C21="","",IF(ปก!$C$10="กิจกรรมพัฒนาผู้เรียน","-",IF($D21="พัก","-",IF($D21="ออก","-",(ROUND(MODE(DI21:DQ21),0))))))</f>
        <v/>
      </c>
      <c r="DT21" s="645"/>
      <c r="DU21" s="708"/>
      <c r="DV21" s="708"/>
      <c r="DW21" s="709"/>
      <c r="DX21" s="708"/>
      <c r="DY21" s="23"/>
      <c r="DZ21" s="23"/>
      <c r="EA21" s="23"/>
      <c r="EB21" s="23"/>
      <c r="EC21" s="23"/>
      <c r="ED21" s="23"/>
      <c r="EE21" s="23"/>
      <c r="EF21" s="23"/>
      <c r="EG21" s="23"/>
      <c r="EH21" s="23"/>
      <c r="EI21" s="23"/>
      <c r="EJ21" s="23"/>
      <c r="EK21" s="23"/>
      <c r="EL21" s="23"/>
      <c r="EM21" s="23"/>
      <c r="EN21" s="23"/>
      <c r="EO21" s="23"/>
      <c r="EP21" s="23"/>
      <c r="EQ21" s="23"/>
      <c r="ER21" s="23"/>
      <c r="ES21" s="23"/>
      <c r="ET21" s="23"/>
      <c r="EU21" s="23"/>
      <c r="EV21" s="23"/>
      <c r="EW21" s="23"/>
      <c r="EX21" s="23"/>
      <c r="EY21" s="23"/>
      <c r="EZ21" s="23"/>
      <c r="FA21" s="23"/>
      <c r="FB21" s="23"/>
      <c r="FC21" s="23"/>
      <c r="FD21" s="23"/>
      <c r="FE21" s="23"/>
      <c r="FF21" s="23"/>
      <c r="FG21" s="23"/>
      <c r="FH21" s="23"/>
      <c r="FI21" s="23"/>
      <c r="FJ21" s="23"/>
      <c r="FK21" s="23"/>
      <c r="FL21" s="23"/>
      <c r="FM21" s="23"/>
      <c r="FN21" s="23"/>
      <c r="FO21" s="23"/>
      <c r="FP21" s="23"/>
      <c r="FQ21" s="23"/>
      <c r="FR21" s="23"/>
      <c r="FS21" s="23"/>
      <c r="FT21" s="23"/>
      <c r="FU21" s="23"/>
      <c r="FV21" s="23"/>
      <c r="FW21" s="23"/>
      <c r="FX21" s="23"/>
      <c r="FY21" s="23"/>
      <c r="FZ21" s="23"/>
      <c r="GA21" s="23"/>
      <c r="GB21" s="23"/>
      <c r="GC21" s="23"/>
      <c r="GD21" s="23"/>
      <c r="GE21" s="23"/>
      <c r="GF21" s="23"/>
      <c r="GG21" s="23"/>
      <c r="GH21" s="23"/>
      <c r="GI21" s="23"/>
      <c r="GJ21" s="23"/>
      <c r="GK21" s="23"/>
      <c r="GL21" s="23"/>
      <c r="GM21" s="23"/>
      <c r="GN21" s="23"/>
      <c r="GO21" s="23"/>
      <c r="GP21" s="23"/>
      <c r="GQ21" s="23"/>
      <c r="GR21" s="23"/>
      <c r="GS21" s="23"/>
      <c r="GT21" s="23"/>
      <c r="GU21" s="23"/>
      <c r="GV21" s="23"/>
      <c r="GW21" s="23"/>
      <c r="GX21" s="23"/>
      <c r="GY21" s="23"/>
      <c r="GZ21" s="23"/>
      <c r="HA21" s="23"/>
      <c r="HB21" s="23"/>
      <c r="HC21" s="23"/>
      <c r="HD21" s="23"/>
      <c r="HE21" s="23"/>
      <c r="HF21" s="23"/>
    </row>
    <row r="22" spans="1:214" s="24" customFormat="1" ht="18" customHeight="1" thickBot="1" x14ac:dyDescent="0.55000000000000004">
      <c r="A22" s="340" t="str">
        <f t="shared" si="30"/>
        <v/>
      </c>
      <c r="B22" s="646"/>
      <c r="C22" s="647"/>
      <c r="D22" s="620" t="str">
        <f t="shared" si="0"/>
        <v/>
      </c>
      <c r="E22" s="690" t="str">
        <f t="shared" si="31"/>
        <v/>
      </c>
      <c r="F22" s="696"/>
      <c r="G22" s="697" t="str">
        <f t="shared" si="1"/>
        <v/>
      </c>
      <c r="H22" s="650" t="str">
        <f>IF($C22="","",IF(ปก!$D$10="กิจกรรมพัฒนาผู้เรียน",เวลา1!$EI23,""))</f>
        <v/>
      </c>
      <c r="I22" s="1148"/>
      <c r="J22" s="1144"/>
      <c r="K22" s="1144"/>
      <c r="L22" s="1144"/>
      <c r="M22" s="1144"/>
      <c r="N22" s="1144"/>
      <c r="O22" s="1144"/>
      <c r="P22" s="1149"/>
      <c r="Q22" s="625"/>
      <c r="R22" s="651" t="str">
        <f t="shared" si="2"/>
        <v/>
      </c>
      <c r="S22" s="1148"/>
      <c r="T22" s="1144"/>
      <c r="U22" s="1144"/>
      <c r="V22" s="1144"/>
      <c r="W22" s="1144"/>
      <c r="X22" s="1144"/>
      <c r="Y22" s="652"/>
      <c r="Z22" s="628">
        <f t="shared" si="33"/>
        <v>0</v>
      </c>
      <c r="AA22" s="651" t="str">
        <f t="shared" si="4"/>
        <v/>
      </c>
      <c r="AB22" s="1019" t="str">
        <f t="shared" si="5"/>
        <v/>
      </c>
      <c r="AC22" s="650" t="str">
        <f>IF($C22="","",IF(ปก!$D$10="กิจกรรมพัฒนาผู้เรียน",เวลา1!$EI23,""))</f>
        <v/>
      </c>
      <c r="AD22" s="1148"/>
      <c r="AE22" s="1144"/>
      <c r="AF22" s="1144"/>
      <c r="AG22" s="1144"/>
      <c r="AH22" s="1144"/>
      <c r="AI22" s="1144"/>
      <c r="AJ22" s="1144"/>
      <c r="AK22" s="1149"/>
      <c r="AL22" s="629"/>
      <c r="AM22" s="651" t="str">
        <f t="shared" si="6"/>
        <v/>
      </c>
      <c r="AN22" s="1148"/>
      <c r="AO22" s="1144"/>
      <c r="AP22" s="1144"/>
      <c r="AQ22" s="1144"/>
      <c r="AR22" s="1144"/>
      <c r="AS22" s="1144"/>
      <c r="AT22" s="653"/>
      <c r="AU22" s="631">
        <f t="shared" si="34"/>
        <v>0</v>
      </c>
      <c r="AV22" s="651" t="str">
        <f t="shared" si="8"/>
        <v/>
      </c>
      <c r="AW22" s="1019" t="str">
        <f t="shared" si="9"/>
        <v/>
      </c>
      <c r="AX22" s="654" t="str">
        <f t="shared" si="10"/>
        <v/>
      </c>
      <c r="AY22" s="655" t="str">
        <f>IF(C22="","",IF(AX22="ผิด","ผิด",IF(AX22="","-",IF(AX22="-","-",IF(AX22&gt;100,"&gt;100",IF(ปก!$D$10="กิจกรรมพัฒนาผู้เรียน",(AX22/$AX$5)*100,AX22))))))</f>
        <v/>
      </c>
      <c r="AZ22" s="656" t="str">
        <f t="shared" si="11"/>
        <v/>
      </c>
      <c r="BA22" s="650" t="str">
        <f>IF($C22="","",IF(ปก!$D$10="กิจกรรมพัฒนาผู้เรียน",เวลา2!$EI23,""))</f>
        <v/>
      </c>
      <c r="BB22" s="1148"/>
      <c r="BC22" s="1144"/>
      <c r="BD22" s="1144"/>
      <c r="BE22" s="1144"/>
      <c r="BF22" s="1144"/>
      <c r="BG22" s="1144"/>
      <c r="BH22" s="1149"/>
      <c r="BI22" s="625"/>
      <c r="BJ22" s="651" t="str">
        <f t="shared" si="12"/>
        <v/>
      </c>
      <c r="BK22" s="1148"/>
      <c r="BL22" s="1144"/>
      <c r="BM22" s="1144"/>
      <c r="BN22" s="1144"/>
      <c r="BO22" s="1144"/>
      <c r="BP22" s="1144"/>
      <c r="BQ22" s="652"/>
      <c r="BR22" s="634">
        <f>SUM(BJ22:BQ22)</f>
        <v>0</v>
      </c>
      <c r="BS22" s="651" t="str">
        <f t="shared" si="13"/>
        <v/>
      </c>
      <c r="BT22" s="1019" t="str">
        <f t="shared" si="14"/>
        <v/>
      </c>
      <c r="BU22" s="650" t="str">
        <f>IF($C22="","",IF(ปก!$D$10="กิจกรรมพัฒนาผู้เรียน",เวลา2!$EI23,""))</f>
        <v/>
      </c>
      <c r="BV22" s="1148"/>
      <c r="BW22" s="1144"/>
      <c r="BX22" s="1144"/>
      <c r="BY22" s="1144"/>
      <c r="BZ22" s="1144"/>
      <c r="CA22" s="1144"/>
      <c r="CB22" s="1149"/>
      <c r="CC22" s="629"/>
      <c r="CD22" s="651" t="str">
        <f t="shared" si="15"/>
        <v/>
      </c>
      <c r="CE22" s="657"/>
      <c r="CF22" s="1148"/>
      <c r="CG22" s="1144"/>
      <c r="CH22" s="1144"/>
      <c r="CI22" s="1092" t="str">
        <f t="shared" si="16"/>
        <v/>
      </c>
      <c r="CJ22" s="1173" t="str">
        <f t="shared" si="17"/>
        <v/>
      </c>
      <c r="CK22" s="1157"/>
      <c r="CL22" s="1154" t="str">
        <f t="shared" si="18"/>
        <v/>
      </c>
      <c r="CM22" s="651" t="str">
        <f t="shared" si="19"/>
        <v/>
      </c>
      <c r="CN22" s="1019" t="str">
        <f t="shared" si="20"/>
        <v/>
      </c>
      <c r="CO22" s="626" t="str">
        <f t="shared" si="21"/>
        <v/>
      </c>
      <c r="CP22" s="698" t="str">
        <f t="shared" si="22"/>
        <v/>
      </c>
      <c r="CQ22" s="659" t="str">
        <f>IF(C22="","",IF(BJ22=0,0,IF(CM22="ผิด","ผิด",IF(CM22="","-",IF(CP22="-","-",IF(CP22&gt;100,"&gt;100",IF(ปก!$D$10="กิจกรรมพัฒนาผู้เรียน",((CP22)/($CP$5)*100),CP22)))))))</f>
        <v/>
      </c>
      <c r="CR22" s="699" t="str">
        <f t="shared" si="23"/>
        <v/>
      </c>
      <c r="CS22" s="700" t="str">
        <f t="shared" si="24"/>
        <v/>
      </c>
      <c r="CT22" s="662" t="str">
        <f>IF(C22="","",IF(BJ22=0,0,IF(CS22="-","-",IF(CM22="ผิด","ผิด",IF(CS22&gt;100,"เกิน",IF(ปก!$D$10="กิจกรรมพัฒนาผู้เรียน",(CS22/$CS$5*100),CS22))))))</f>
        <v/>
      </c>
      <c r="CU22" s="701" t="str">
        <f t="shared" si="25"/>
        <v/>
      </c>
      <c r="CV22" s="641" t="str">
        <f>IF(CM22="","",IF(CM22="ผิด","",IF(ปก!$D$10="กิจกรรมพัฒนาผู้เรียน",(VLOOKUP(CT22,CC$69:CE$71,3)),CU22)))</f>
        <v/>
      </c>
      <c r="CW22" s="1160" t="str">
        <f t="shared" si="26"/>
        <v/>
      </c>
      <c r="CX22" s="665" t="str">
        <f t="shared" si="27"/>
        <v/>
      </c>
      <c r="CY22" s="665" t="str">
        <f t="shared" si="28"/>
        <v/>
      </c>
      <c r="CZ22" s="666"/>
      <c r="DA22" s="1206" t="str">
        <f t="shared" si="29"/>
        <v/>
      </c>
      <c r="DB22" s="1250" t="str">
        <f t="shared" si="32"/>
        <v/>
      </c>
      <c r="DC22" s="1126" t="str">
        <f>IF($C22="","",IF(ปก!$C$10="กิจกรรมพัฒนาผู้เรียน","-",IF($D22="พัก","-",IF($D22="ออก","-",VLOOKUP($CW22,$DU$7:$DW$12,3)))))</f>
        <v/>
      </c>
      <c r="DD22" s="1126" t="str">
        <f>IF($C22="","",IF(ปก!$C$10="กิจกรรมพัฒนาผู้เรียน","-",IF($D22="พัก","-",IF($D22="ออก","-",VLOOKUP($CW22,$DU$7:$DW$12,3)))))</f>
        <v/>
      </c>
      <c r="DE22" s="1126" t="str">
        <f>IF($C22="","",IF(ปก!$C$10="กิจกรรมพัฒนาผู้เรียน","-",IF($D22="พัก","-",IF($D22="ออก","-",VLOOKUP($CW22,$DU$7:$DW$12,3)))))</f>
        <v/>
      </c>
      <c r="DF22" s="1126" t="str">
        <f>IF($C22="","",IF(ปก!$C$10="กิจกรรมพัฒนาผู้เรียน","-",IF($D22="พัก","-",IF($D22="ออก","-",VLOOKUP($CW22,$DU$7:$DW$12,3)))))</f>
        <v/>
      </c>
      <c r="DG22" s="1126" t="str">
        <f>IF($C22="","",IF(ปก!$C$10="กิจกรรมพัฒนาผู้เรียน","-",IF($D22="พัก","-",IF($D22="ออก","-",VLOOKUP($CW22,$DU$7:$DW$12,3)))))</f>
        <v/>
      </c>
      <c r="DH22" s="1190" t="str">
        <f>IF($C22="","",IF(ปก!$C$10="กิจกรรมพัฒนาผู้เรียน","-",IF($D22="พัก","-",IF($D22="ออก","-",(ROUND(MODE(DC22:DG22),0))))))</f>
        <v/>
      </c>
      <c r="DI22" s="1191" t="str">
        <f>IF($C22="","",IF(ปก!$C$10="กิจกรรมพัฒนาผู้เรียน","-",IF($D22="พัก","-",IF($D22="ออก","-",VLOOKUP($CW22,$DU$7:$DW$12,3)))))</f>
        <v/>
      </c>
      <c r="DJ22" s="1191" t="str">
        <f>IF($C22="","",IF(ปก!$C$10="กิจกรรมพัฒนาผู้เรียน","-",IF($D22="พัก","-",IF($D22="ออก","-",VLOOKUP($CW22,$DU$7:$DW$12,3)))))</f>
        <v/>
      </c>
      <c r="DK22" s="1191" t="str">
        <f>IF($C22="","",IF(ปก!$C$10="กิจกรรมพัฒนาผู้เรียน","-",IF($D22="พัก","-",IF($D22="ออก","-",VLOOKUP($CW22,$DU$7:$DW$12,3)))))</f>
        <v/>
      </c>
      <c r="DL22" s="1191" t="str">
        <f>IF($C22="","",IF(ปก!$C$10="กิจกรรมพัฒนาผู้เรียน","-",IF($D22="พัก","-",IF($D22="ออก","-",VLOOKUP($CW22,$DU$7:$DW$12,3)))))</f>
        <v/>
      </c>
      <c r="DM22" s="1191" t="str">
        <f>IF($C22="","",IF(ปก!$C$10="กิจกรรมพัฒนาผู้เรียน","-",IF($D22="พัก","-",IF($D22="ออก","-",VLOOKUP($CW22,$DU$7:$DW$12,3)))))</f>
        <v/>
      </c>
      <c r="DN22" s="1191" t="str">
        <f>IF($C22="","",IF(ปก!$C$10="กิจกรรมพัฒนาผู้เรียน","-",IF($D22="พัก","-",IF($D22="ออก","-",VLOOKUP($CW22,$DU$7:$DW$12,3)))))</f>
        <v/>
      </c>
      <c r="DO22" s="1191" t="str">
        <f>IF($C22="","",IF(ปก!$C$10="กิจกรรมพัฒนาผู้เรียน","-",IF($D22="พัก","-",IF($D22="ออก","-",VLOOKUP($CW22,$DU$7:$DW$12,3)))))</f>
        <v/>
      </c>
      <c r="DP22" s="1191" t="str">
        <f>IF($C22="","",IF(ปก!$C$10="กิจกรรมพัฒนาผู้เรียน","-",IF($D22="พัก","-",IF($D22="ออก","-",VLOOKUP($CW22,$DU$7:$DW$12,3)))))</f>
        <v/>
      </c>
      <c r="DQ22" s="1191" t="str">
        <f>IF($C22="","",IF(ปก!$C$10="กิจกรรมพัฒนาผู้เรียน","-",IF($DQ$2="","",IF($D22="พัก","-",IF($D22="ออก","-",VLOOKUP($CW22,$DU$7:$DW$12,3))))))</f>
        <v/>
      </c>
      <c r="DR22" s="1191" t="str">
        <f>IF($C22="","",IF(ปก!$C$10="กิจกรรมพัฒนาผู้เรียน","-",IF($DR$2="","",IF($D22="พัก","-",IF($D22="ออก","-",VLOOKUP($CW22,$DU$7:$DW$12,3))))))</f>
        <v/>
      </c>
      <c r="DS22" s="1192" t="str">
        <f>IF($C22="","",IF(ปก!$C$10="กิจกรรมพัฒนาผู้เรียน","-",IF($D22="พัก","-",IF($D22="ออก","-",(ROUND(MODE(DI22:DQ22),0))))))</f>
        <v/>
      </c>
      <c r="DT22" s="645"/>
      <c r="DU22" s="708"/>
      <c r="DV22" s="708"/>
      <c r="DW22" s="709"/>
      <c r="DX22" s="708"/>
      <c r="DY22" s="23"/>
      <c r="DZ22" s="23"/>
      <c r="EA22" s="23"/>
      <c r="EB22" s="23"/>
      <c r="EC22" s="23"/>
      <c r="ED22" s="23"/>
      <c r="EE22" s="23"/>
      <c r="EF22" s="23"/>
      <c r="EG22" s="23"/>
      <c r="EH22" s="23"/>
      <c r="EI22" s="23"/>
      <c r="EJ22" s="23"/>
      <c r="EK22" s="23"/>
      <c r="EL22" s="23"/>
      <c r="EM22" s="23"/>
      <c r="EN22" s="23"/>
      <c r="EO22" s="23"/>
      <c r="EP22" s="23"/>
      <c r="EQ22" s="23"/>
      <c r="ER22" s="23"/>
      <c r="ES22" s="23"/>
      <c r="ET22" s="23"/>
      <c r="EU22" s="23"/>
      <c r="EV22" s="23"/>
      <c r="EW22" s="23"/>
      <c r="EX22" s="23"/>
      <c r="EY22" s="23"/>
      <c r="EZ22" s="23"/>
      <c r="FA22" s="23"/>
      <c r="FB22" s="23"/>
      <c r="FC22" s="23"/>
      <c r="FD22" s="23"/>
      <c r="FE22" s="23"/>
      <c r="FF22" s="23"/>
      <c r="FG22" s="23"/>
      <c r="FH22" s="23"/>
      <c r="FI22" s="23"/>
      <c r="FJ22" s="23"/>
      <c r="FK22" s="23"/>
      <c r="FL22" s="23"/>
      <c r="FM22" s="23"/>
      <c r="FN22" s="23"/>
      <c r="FO22" s="23"/>
      <c r="FP22" s="23"/>
      <c r="FQ22" s="23"/>
      <c r="FR22" s="23"/>
      <c r="FS22" s="23"/>
      <c r="FT22" s="23"/>
      <c r="FU22" s="23"/>
      <c r="FV22" s="23"/>
      <c r="FW22" s="23"/>
      <c r="FX22" s="23"/>
      <c r="FY22" s="23"/>
      <c r="FZ22" s="23"/>
      <c r="GA22" s="23"/>
      <c r="GB22" s="23"/>
      <c r="GC22" s="23"/>
      <c r="GD22" s="23"/>
      <c r="GE22" s="23"/>
      <c r="GF22" s="23"/>
      <c r="GG22" s="23"/>
      <c r="GH22" s="23"/>
      <c r="GI22" s="23"/>
      <c r="GJ22" s="23"/>
      <c r="GK22" s="23"/>
      <c r="GL22" s="23"/>
      <c r="GM22" s="23"/>
      <c r="GN22" s="23"/>
      <c r="GO22" s="23"/>
      <c r="GP22" s="23"/>
      <c r="GQ22" s="23"/>
      <c r="GR22" s="23"/>
      <c r="GS22" s="23"/>
      <c r="GT22" s="23"/>
      <c r="GU22" s="23"/>
      <c r="GV22" s="23"/>
      <c r="GW22" s="23"/>
      <c r="GX22" s="23"/>
      <c r="GY22" s="23"/>
      <c r="GZ22" s="23"/>
      <c r="HA22" s="23"/>
      <c r="HB22" s="23"/>
      <c r="HC22" s="23"/>
      <c r="HD22" s="23"/>
      <c r="HE22" s="23"/>
      <c r="HF22" s="23"/>
    </row>
    <row r="23" spans="1:214" s="24" customFormat="1" ht="18" customHeight="1" thickBot="1" x14ac:dyDescent="0.55000000000000004">
      <c r="A23" s="340" t="str">
        <f t="shared" si="30"/>
        <v/>
      </c>
      <c r="B23" s="646"/>
      <c r="C23" s="647"/>
      <c r="D23" s="620" t="str">
        <f t="shared" si="0"/>
        <v/>
      </c>
      <c r="E23" s="690" t="str">
        <f t="shared" si="31"/>
        <v/>
      </c>
      <c r="F23" s="696"/>
      <c r="G23" s="697" t="str">
        <f t="shared" si="1"/>
        <v/>
      </c>
      <c r="H23" s="650" t="str">
        <f>IF($C23="","",IF(ปก!$D$10="กิจกรรมพัฒนาผู้เรียน",เวลา1!$EI24,""))</f>
        <v/>
      </c>
      <c r="I23" s="1148"/>
      <c r="J23" s="1144"/>
      <c r="K23" s="1144"/>
      <c r="L23" s="1144"/>
      <c r="M23" s="1144"/>
      <c r="N23" s="1144"/>
      <c r="O23" s="1144"/>
      <c r="P23" s="1149"/>
      <c r="Q23" s="625"/>
      <c r="R23" s="651" t="str">
        <f t="shared" si="2"/>
        <v/>
      </c>
      <c r="S23" s="1148"/>
      <c r="T23" s="1144"/>
      <c r="U23" s="1144"/>
      <c r="V23" s="1144"/>
      <c r="W23" s="1144"/>
      <c r="X23" s="1144"/>
      <c r="Y23" s="652"/>
      <c r="Z23" s="628">
        <f t="shared" si="33"/>
        <v>0</v>
      </c>
      <c r="AA23" s="651" t="str">
        <f t="shared" si="4"/>
        <v/>
      </c>
      <c r="AB23" s="1019" t="str">
        <f t="shared" si="5"/>
        <v/>
      </c>
      <c r="AC23" s="650" t="str">
        <f>IF($C23="","",IF(ปก!$D$10="กิจกรรมพัฒนาผู้เรียน",เวลา1!$EI24,""))</f>
        <v/>
      </c>
      <c r="AD23" s="1148"/>
      <c r="AE23" s="1144"/>
      <c r="AF23" s="1144"/>
      <c r="AG23" s="1144"/>
      <c r="AH23" s="1144"/>
      <c r="AI23" s="1144"/>
      <c r="AJ23" s="1144"/>
      <c r="AK23" s="1149"/>
      <c r="AL23" s="629"/>
      <c r="AM23" s="651" t="str">
        <f t="shared" si="6"/>
        <v/>
      </c>
      <c r="AN23" s="1148"/>
      <c r="AO23" s="1144"/>
      <c r="AP23" s="1144"/>
      <c r="AQ23" s="1144"/>
      <c r="AR23" s="1144"/>
      <c r="AS23" s="1144"/>
      <c r="AT23" s="653"/>
      <c r="AU23" s="631">
        <f t="shared" si="34"/>
        <v>0</v>
      </c>
      <c r="AV23" s="651" t="str">
        <f t="shared" si="8"/>
        <v/>
      </c>
      <c r="AW23" s="1019" t="str">
        <f t="shared" si="9"/>
        <v/>
      </c>
      <c r="AX23" s="654" t="str">
        <f t="shared" si="10"/>
        <v/>
      </c>
      <c r="AY23" s="655" t="str">
        <f>IF(C23="","",IF(AX23="ผิด","ผิด",IF(AX23="","-",IF(AX23="-","-",IF(AX23&gt;100,"&gt;100",IF(ปก!$D$10="กิจกรรมพัฒนาผู้เรียน",(AX23/$AX$5)*100,AX23))))))</f>
        <v/>
      </c>
      <c r="AZ23" s="656" t="str">
        <f t="shared" si="11"/>
        <v/>
      </c>
      <c r="BA23" s="650" t="str">
        <f>IF($C23="","",IF(ปก!$D$10="กิจกรรมพัฒนาผู้เรียน",เวลา2!$EI24,""))</f>
        <v/>
      </c>
      <c r="BB23" s="1148"/>
      <c r="BC23" s="1144"/>
      <c r="BD23" s="1144"/>
      <c r="BE23" s="1144"/>
      <c r="BF23" s="1144"/>
      <c r="BG23" s="1144"/>
      <c r="BH23" s="1149"/>
      <c r="BI23" s="625"/>
      <c r="BJ23" s="651" t="str">
        <f t="shared" si="12"/>
        <v/>
      </c>
      <c r="BK23" s="1148"/>
      <c r="BL23" s="1144"/>
      <c r="BM23" s="1144"/>
      <c r="BN23" s="1144"/>
      <c r="BO23" s="1144"/>
      <c r="BP23" s="1144"/>
      <c r="BQ23" s="652"/>
      <c r="BR23" s="634">
        <f>SUM(BJ23:BQ23)</f>
        <v>0</v>
      </c>
      <c r="BS23" s="651" t="str">
        <f t="shared" si="13"/>
        <v/>
      </c>
      <c r="BT23" s="1019" t="str">
        <f t="shared" si="14"/>
        <v/>
      </c>
      <c r="BU23" s="650" t="str">
        <f>IF($C23="","",IF(ปก!$D$10="กิจกรรมพัฒนาผู้เรียน",เวลา2!$EI24,""))</f>
        <v/>
      </c>
      <c r="BV23" s="1148"/>
      <c r="BW23" s="1144"/>
      <c r="BX23" s="1144"/>
      <c r="BY23" s="1144"/>
      <c r="BZ23" s="1144"/>
      <c r="CA23" s="1144"/>
      <c r="CB23" s="1149"/>
      <c r="CC23" s="629"/>
      <c r="CD23" s="651" t="str">
        <f t="shared" si="15"/>
        <v/>
      </c>
      <c r="CE23" s="657"/>
      <c r="CF23" s="1148"/>
      <c r="CG23" s="1144"/>
      <c r="CH23" s="1144"/>
      <c r="CI23" s="1092" t="str">
        <f t="shared" si="16"/>
        <v/>
      </c>
      <c r="CJ23" s="1173" t="str">
        <f t="shared" si="17"/>
        <v/>
      </c>
      <c r="CK23" s="1157"/>
      <c r="CL23" s="1154" t="str">
        <f t="shared" si="18"/>
        <v/>
      </c>
      <c r="CM23" s="651" t="str">
        <f t="shared" si="19"/>
        <v/>
      </c>
      <c r="CN23" s="1019" t="str">
        <f t="shared" si="20"/>
        <v/>
      </c>
      <c r="CO23" s="626" t="str">
        <f t="shared" si="21"/>
        <v/>
      </c>
      <c r="CP23" s="698" t="str">
        <f t="shared" si="22"/>
        <v/>
      </c>
      <c r="CQ23" s="659" t="str">
        <f>IF(C23="","",IF(BJ23=0,0,IF(CM23="ผิด","ผิด",IF(CM23="","-",IF(CP23="-","-",IF(CP23&gt;100,"&gt;100",IF(ปก!$D$10="กิจกรรมพัฒนาผู้เรียน",((CP23)/($CP$5)*100),CP23)))))))</f>
        <v/>
      </c>
      <c r="CR23" s="699" t="str">
        <f t="shared" si="23"/>
        <v/>
      </c>
      <c r="CS23" s="700" t="str">
        <f t="shared" si="24"/>
        <v/>
      </c>
      <c r="CT23" s="662" t="str">
        <f>IF(C23="","",IF(BJ23=0,0,IF(CS23="-","-",IF(CM23="ผิด","ผิด",IF(CS23&gt;100,"เกิน",IF(ปก!$D$10="กิจกรรมพัฒนาผู้เรียน",(CS23/$CS$5*100),CS23))))))</f>
        <v/>
      </c>
      <c r="CU23" s="701" t="str">
        <f t="shared" si="25"/>
        <v/>
      </c>
      <c r="CV23" s="641" t="str">
        <f>IF(CM23="","",IF(CM23="ผิด","",IF(ปก!$D$10="กิจกรรมพัฒนาผู้เรียน",(VLOOKUP(CT23,CC$69:CE$71,3)),CU23)))</f>
        <v/>
      </c>
      <c r="CW23" s="1160" t="str">
        <f t="shared" si="26"/>
        <v/>
      </c>
      <c r="CX23" s="665" t="str">
        <f t="shared" si="27"/>
        <v/>
      </c>
      <c r="CY23" s="665" t="str">
        <f t="shared" si="28"/>
        <v/>
      </c>
      <c r="CZ23" s="666"/>
      <c r="DA23" s="1206" t="str">
        <f t="shared" si="29"/>
        <v/>
      </c>
      <c r="DB23" s="1250" t="str">
        <f t="shared" si="32"/>
        <v/>
      </c>
      <c r="DC23" s="1126" t="str">
        <f>IF($C23="","",IF(ปก!$C$10="กิจกรรมพัฒนาผู้เรียน","-",IF($D23="พัก","-",IF($D23="ออก","-",VLOOKUP($CW23,$DU$7:$DW$12,3)))))</f>
        <v/>
      </c>
      <c r="DD23" s="1126" t="str">
        <f>IF($C23="","",IF(ปก!$C$10="กิจกรรมพัฒนาผู้เรียน","-",IF($D23="พัก","-",IF($D23="ออก","-",VLOOKUP($CW23,$DU$7:$DW$12,3)))))</f>
        <v/>
      </c>
      <c r="DE23" s="1126" t="str">
        <f>IF($C23="","",IF(ปก!$C$10="กิจกรรมพัฒนาผู้เรียน","-",IF($D23="พัก","-",IF($D23="ออก","-",VLOOKUP($CW23,$DU$7:$DW$12,3)))))</f>
        <v/>
      </c>
      <c r="DF23" s="1126" t="str">
        <f>IF($C23="","",IF(ปก!$C$10="กิจกรรมพัฒนาผู้เรียน","-",IF($D23="พัก","-",IF($D23="ออก","-",VLOOKUP($CW23,$DU$7:$DW$12,3)))))</f>
        <v/>
      </c>
      <c r="DG23" s="1126" t="str">
        <f>IF($C23="","",IF(ปก!$C$10="กิจกรรมพัฒนาผู้เรียน","-",IF($D23="พัก","-",IF($D23="ออก","-",VLOOKUP($CW23,$DU$7:$DW$12,3)))))</f>
        <v/>
      </c>
      <c r="DH23" s="1190" t="str">
        <f>IF($C23="","",IF(ปก!$C$10="กิจกรรมพัฒนาผู้เรียน","-",IF($D23="พัก","-",IF($D23="ออก","-",(ROUND(MODE(DC23:DG23),0))))))</f>
        <v/>
      </c>
      <c r="DI23" s="1191" t="str">
        <f>IF($C23="","",IF(ปก!$C$10="กิจกรรมพัฒนาผู้เรียน","-",IF($D23="พัก","-",IF($D23="ออก","-",VLOOKUP($CW23,$DU$7:$DW$12,3)))))</f>
        <v/>
      </c>
      <c r="DJ23" s="1191" t="str">
        <f>IF($C23="","",IF(ปก!$C$10="กิจกรรมพัฒนาผู้เรียน","-",IF($D23="พัก","-",IF($D23="ออก","-",VLOOKUP($CW23,$DU$7:$DW$12,3)))))</f>
        <v/>
      </c>
      <c r="DK23" s="1191" t="str">
        <f>IF($C23="","",IF(ปก!$C$10="กิจกรรมพัฒนาผู้เรียน","-",IF($D23="พัก","-",IF($D23="ออก","-",VLOOKUP($CW23,$DU$7:$DW$12,3)))))</f>
        <v/>
      </c>
      <c r="DL23" s="1191" t="str">
        <f>IF($C23="","",IF(ปก!$C$10="กิจกรรมพัฒนาผู้เรียน","-",IF($D23="พัก","-",IF($D23="ออก","-",VLOOKUP($CW23,$DU$7:$DW$12,3)))))</f>
        <v/>
      </c>
      <c r="DM23" s="1191" t="str">
        <f>IF($C23="","",IF(ปก!$C$10="กิจกรรมพัฒนาผู้เรียน","-",IF($D23="พัก","-",IF($D23="ออก","-",VLOOKUP($CW23,$DU$7:$DW$12,3)))))</f>
        <v/>
      </c>
      <c r="DN23" s="1191" t="str">
        <f>IF($C23="","",IF(ปก!$C$10="กิจกรรมพัฒนาผู้เรียน","-",IF($D23="พัก","-",IF($D23="ออก","-",VLOOKUP($CW23,$DU$7:$DW$12,3)))))</f>
        <v/>
      </c>
      <c r="DO23" s="1191" t="str">
        <f>IF($C23="","",IF(ปก!$C$10="กิจกรรมพัฒนาผู้เรียน","-",IF($D23="พัก","-",IF($D23="ออก","-",VLOOKUP($CW23,$DU$7:$DW$12,3)))))</f>
        <v/>
      </c>
      <c r="DP23" s="1191" t="str">
        <f>IF($C23="","",IF(ปก!$C$10="กิจกรรมพัฒนาผู้เรียน","-",IF($D23="พัก","-",IF($D23="ออก","-",VLOOKUP($CW23,$DU$7:$DW$12,3)))))</f>
        <v/>
      </c>
      <c r="DQ23" s="1191" t="str">
        <f>IF($C23="","",IF(ปก!$C$10="กิจกรรมพัฒนาผู้เรียน","-",IF($DQ$2="","",IF($D23="พัก","-",IF($D23="ออก","-",VLOOKUP($CW23,$DU$7:$DW$12,3))))))</f>
        <v/>
      </c>
      <c r="DR23" s="1191" t="str">
        <f>IF($C23="","",IF(ปก!$C$10="กิจกรรมพัฒนาผู้เรียน","-",IF($DR$2="","",IF($D23="พัก","-",IF($D23="ออก","-",VLOOKUP($CW23,$DU$7:$DW$12,3))))))</f>
        <v/>
      </c>
      <c r="DS23" s="1192" t="str">
        <f>IF($C23="","",IF(ปก!$C$10="กิจกรรมพัฒนาผู้เรียน","-",IF($D23="พัก","-",IF($D23="ออก","-",(ROUND(MODE(DI23:DQ23),0))))))</f>
        <v/>
      </c>
      <c r="DT23" s="645"/>
      <c r="DU23" s="708"/>
      <c r="DV23" s="708"/>
      <c r="DW23" s="709"/>
      <c r="DX23" s="708"/>
      <c r="DY23" s="23"/>
      <c r="DZ23" s="23"/>
      <c r="EA23" s="23"/>
      <c r="EB23" s="23"/>
      <c r="EC23" s="23"/>
      <c r="ED23" s="23"/>
      <c r="EE23" s="23"/>
      <c r="EF23" s="23"/>
      <c r="EG23" s="23"/>
      <c r="EH23" s="23"/>
      <c r="EI23" s="23"/>
      <c r="EJ23" s="23"/>
      <c r="EK23" s="23"/>
      <c r="EL23" s="23"/>
      <c r="EM23" s="23"/>
      <c r="EN23" s="23"/>
      <c r="EO23" s="23"/>
      <c r="EP23" s="23"/>
      <c r="EQ23" s="23"/>
      <c r="ER23" s="23"/>
      <c r="ES23" s="23"/>
      <c r="ET23" s="23"/>
      <c r="EU23" s="23"/>
      <c r="EV23" s="23"/>
      <c r="EW23" s="23"/>
      <c r="EX23" s="23"/>
      <c r="EY23" s="23"/>
      <c r="EZ23" s="23"/>
      <c r="FA23" s="23"/>
      <c r="FB23" s="23"/>
      <c r="FC23" s="23"/>
      <c r="FD23" s="23"/>
      <c r="FE23" s="23"/>
      <c r="FF23" s="23"/>
      <c r="FG23" s="23"/>
      <c r="FH23" s="23"/>
      <c r="FI23" s="23"/>
      <c r="FJ23" s="23"/>
      <c r="FK23" s="23"/>
      <c r="FL23" s="23"/>
      <c r="FM23" s="23"/>
      <c r="FN23" s="23"/>
      <c r="FO23" s="23"/>
      <c r="FP23" s="23"/>
      <c r="FQ23" s="23"/>
      <c r="FR23" s="23"/>
      <c r="FS23" s="23"/>
      <c r="FT23" s="23"/>
      <c r="FU23" s="23"/>
      <c r="FV23" s="23"/>
      <c r="FW23" s="23"/>
      <c r="FX23" s="23"/>
      <c r="FY23" s="23"/>
      <c r="FZ23" s="23"/>
      <c r="GA23" s="23"/>
      <c r="GB23" s="23"/>
      <c r="GC23" s="23"/>
      <c r="GD23" s="23"/>
      <c r="GE23" s="23"/>
      <c r="GF23" s="23"/>
      <c r="GG23" s="23"/>
      <c r="GH23" s="23"/>
      <c r="GI23" s="23"/>
      <c r="GJ23" s="23"/>
      <c r="GK23" s="23"/>
      <c r="GL23" s="23"/>
      <c r="GM23" s="23"/>
      <c r="GN23" s="23"/>
      <c r="GO23" s="23"/>
      <c r="GP23" s="23"/>
      <c r="GQ23" s="23"/>
      <c r="GR23" s="23"/>
      <c r="GS23" s="23"/>
      <c r="GT23" s="23"/>
      <c r="GU23" s="23"/>
      <c r="GV23" s="23"/>
      <c r="GW23" s="23"/>
      <c r="GX23" s="23"/>
      <c r="GY23" s="23"/>
      <c r="GZ23" s="23"/>
      <c r="HA23" s="23"/>
      <c r="HB23" s="23"/>
      <c r="HC23" s="23"/>
      <c r="HD23" s="23"/>
      <c r="HE23" s="23"/>
      <c r="HF23" s="23"/>
    </row>
    <row r="24" spans="1:214" s="24" customFormat="1" ht="18" customHeight="1" thickBot="1" x14ac:dyDescent="0.55000000000000004">
      <c r="A24" s="340" t="str">
        <f t="shared" si="30"/>
        <v/>
      </c>
      <c r="B24" s="646"/>
      <c r="C24" s="647"/>
      <c r="D24" s="620" t="str">
        <f t="shared" si="0"/>
        <v/>
      </c>
      <c r="E24" s="690" t="str">
        <f t="shared" si="31"/>
        <v/>
      </c>
      <c r="F24" s="696"/>
      <c r="G24" s="697" t="str">
        <f t="shared" si="1"/>
        <v/>
      </c>
      <c r="H24" s="650" t="str">
        <f>IF($C24="","",IF(ปก!$D$10="กิจกรรมพัฒนาผู้เรียน",เวลา1!$EI25,""))</f>
        <v/>
      </c>
      <c r="I24" s="1148"/>
      <c r="J24" s="1144"/>
      <c r="K24" s="1144"/>
      <c r="L24" s="1144"/>
      <c r="M24" s="1144"/>
      <c r="N24" s="1144"/>
      <c r="O24" s="1144"/>
      <c r="P24" s="1149"/>
      <c r="Q24" s="625"/>
      <c r="R24" s="651" t="str">
        <f t="shared" si="2"/>
        <v/>
      </c>
      <c r="S24" s="1148"/>
      <c r="T24" s="1144"/>
      <c r="U24" s="1144"/>
      <c r="V24" s="1144"/>
      <c r="W24" s="1144"/>
      <c r="X24" s="1144"/>
      <c r="Y24" s="652"/>
      <c r="Z24" s="628">
        <f t="shared" si="33"/>
        <v>0</v>
      </c>
      <c r="AA24" s="651" t="str">
        <f t="shared" si="4"/>
        <v/>
      </c>
      <c r="AB24" s="1019" t="str">
        <f t="shared" si="5"/>
        <v/>
      </c>
      <c r="AC24" s="650" t="str">
        <f>IF($C24="","",IF(ปก!$D$10="กิจกรรมพัฒนาผู้เรียน",เวลา1!$EI25,""))</f>
        <v/>
      </c>
      <c r="AD24" s="1148"/>
      <c r="AE24" s="1144"/>
      <c r="AF24" s="1144"/>
      <c r="AG24" s="1144"/>
      <c r="AH24" s="1144"/>
      <c r="AI24" s="1144"/>
      <c r="AJ24" s="1144"/>
      <c r="AK24" s="1149"/>
      <c r="AL24" s="629"/>
      <c r="AM24" s="651" t="str">
        <f t="shared" si="6"/>
        <v/>
      </c>
      <c r="AN24" s="1148"/>
      <c r="AO24" s="1144"/>
      <c r="AP24" s="1144"/>
      <c r="AQ24" s="1144"/>
      <c r="AR24" s="1144"/>
      <c r="AS24" s="1144"/>
      <c r="AT24" s="653"/>
      <c r="AU24" s="631">
        <f t="shared" si="34"/>
        <v>0</v>
      </c>
      <c r="AV24" s="651" t="str">
        <f t="shared" si="8"/>
        <v/>
      </c>
      <c r="AW24" s="1019" t="str">
        <f t="shared" si="9"/>
        <v/>
      </c>
      <c r="AX24" s="654" t="str">
        <f t="shared" si="10"/>
        <v/>
      </c>
      <c r="AY24" s="655" t="str">
        <f>IF(C24="","",IF(AX24="ผิด","ผิด",IF(AX24="","-",IF(AX24="-","-",IF(AX24&gt;100,"&gt;100",IF(ปก!$D$10="กิจกรรมพัฒนาผู้เรียน",(AX24/$AX$5)*100,AX24))))))</f>
        <v/>
      </c>
      <c r="AZ24" s="656" t="str">
        <f t="shared" si="11"/>
        <v/>
      </c>
      <c r="BA24" s="650" t="str">
        <f>IF($C24="","",IF(ปก!$D$10="กิจกรรมพัฒนาผู้เรียน",เวลา2!$EI25,""))</f>
        <v/>
      </c>
      <c r="BB24" s="1148"/>
      <c r="BC24" s="1144"/>
      <c r="BD24" s="1144"/>
      <c r="BE24" s="1144"/>
      <c r="BF24" s="1144"/>
      <c r="BG24" s="1144"/>
      <c r="BH24" s="1149"/>
      <c r="BI24" s="625"/>
      <c r="BJ24" s="651" t="str">
        <f t="shared" si="12"/>
        <v/>
      </c>
      <c r="BK24" s="1148"/>
      <c r="BL24" s="1144"/>
      <c r="BM24" s="1144"/>
      <c r="BN24" s="1144"/>
      <c r="BO24" s="1144"/>
      <c r="BP24" s="1144"/>
      <c r="BQ24" s="652"/>
      <c r="BR24" s="634">
        <f>SUM(BJ24:BQ24)</f>
        <v>0</v>
      </c>
      <c r="BS24" s="651" t="str">
        <f t="shared" si="13"/>
        <v/>
      </c>
      <c r="BT24" s="1019" t="str">
        <f t="shared" si="14"/>
        <v/>
      </c>
      <c r="BU24" s="650" t="str">
        <f>IF($C24="","",IF(ปก!$D$10="กิจกรรมพัฒนาผู้เรียน",เวลา2!$EI25,""))</f>
        <v/>
      </c>
      <c r="BV24" s="1148"/>
      <c r="BW24" s="1144"/>
      <c r="BX24" s="1144"/>
      <c r="BY24" s="1144"/>
      <c r="BZ24" s="1144"/>
      <c r="CA24" s="1144"/>
      <c r="CB24" s="1149"/>
      <c r="CC24" s="629"/>
      <c r="CD24" s="651" t="str">
        <f t="shared" si="15"/>
        <v/>
      </c>
      <c r="CE24" s="657"/>
      <c r="CF24" s="1148"/>
      <c r="CG24" s="1144"/>
      <c r="CH24" s="1144"/>
      <c r="CI24" s="1092" t="str">
        <f t="shared" si="16"/>
        <v/>
      </c>
      <c r="CJ24" s="1173" t="str">
        <f t="shared" si="17"/>
        <v/>
      </c>
      <c r="CK24" s="1157"/>
      <c r="CL24" s="1154" t="str">
        <f t="shared" si="18"/>
        <v/>
      </c>
      <c r="CM24" s="651" t="str">
        <f t="shared" si="19"/>
        <v/>
      </c>
      <c r="CN24" s="1019" t="str">
        <f t="shared" si="20"/>
        <v/>
      </c>
      <c r="CO24" s="626" t="str">
        <f t="shared" si="21"/>
        <v/>
      </c>
      <c r="CP24" s="698" t="str">
        <f t="shared" si="22"/>
        <v/>
      </c>
      <c r="CQ24" s="659" t="str">
        <f>IF(C24="","",IF(BJ24=0,0,IF(CM24="ผิด","ผิด",IF(CM24="","-",IF(CP24="-","-",IF(CP24&gt;100,"&gt;100",IF(ปก!$D$10="กิจกรรมพัฒนาผู้เรียน",((CP24)/($CP$5)*100),CP24)))))))</f>
        <v/>
      </c>
      <c r="CR24" s="699" t="str">
        <f t="shared" si="23"/>
        <v/>
      </c>
      <c r="CS24" s="700" t="str">
        <f t="shared" si="24"/>
        <v/>
      </c>
      <c r="CT24" s="662" t="str">
        <f>IF(C24="","",IF(BJ24=0,0,IF(CS24="-","-",IF(CM24="ผิด","ผิด",IF(CS24&gt;100,"เกิน",IF(ปก!$D$10="กิจกรรมพัฒนาผู้เรียน",(CS24/$CS$5*100),CS24))))))</f>
        <v/>
      </c>
      <c r="CU24" s="701" t="str">
        <f t="shared" si="25"/>
        <v/>
      </c>
      <c r="CV24" s="641" t="str">
        <f>IF(CM24="","",IF(CM24="ผิด","",IF(ปก!$D$10="กิจกรรมพัฒนาผู้เรียน",(VLOOKUP(CT24,CC$69:CE$71,3)),CU24)))</f>
        <v/>
      </c>
      <c r="CW24" s="1160" t="str">
        <f t="shared" si="26"/>
        <v/>
      </c>
      <c r="CX24" s="665" t="str">
        <f t="shared" si="27"/>
        <v/>
      </c>
      <c r="CY24" s="665" t="str">
        <f t="shared" si="28"/>
        <v/>
      </c>
      <c r="CZ24" s="666"/>
      <c r="DA24" s="1206" t="str">
        <f t="shared" si="29"/>
        <v/>
      </c>
      <c r="DB24" s="1250" t="str">
        <f t="shared" si="32"/>
        <v/>
      </c>
      <c r="DC24" s="1126" t="str">
        <f>IF($C24="","",IF(ปก!$C$10="กิจกรรมพัฒนาผู้เรียน","-",IF($D24="พัก","-",IF($D24="ออก","-",VLOOKUP($CW24,$DU$7:$DW$12,3)))))</f>
        <v/>
      </c>
      <c r="DD24" s="1126" t="str">
        <f>IF($C24="","",IF(ปก!$C$10="กิจกรรมพัฒนาผู้เรียน","-",IF($D24="พัก","-",IF($D24="ออก","-",VLOOKUP($CW24,$DU$7:$DW$12,3)))))</f>
        <v/>
      </c>
      <c r="DE24" s="1126" t="str">
        <f>IF($C24="","",IF(ปก!$C$10="กิจกรรมพัฒนาผู้เรียน","-",IF($D24="พัก","-",IF($D24="ออก","-",VLOOKUP($CW24,$DU$7:$DW$12,3)))))</f>
        <v/>
      </c>
      <c r="DF24" s="1126" t="str">
        <f>IF($C24="","",IF(ปก!$C$10="กิจกรรมพัฒนาผู้เรียน","-",IF($D24="พัก","-",IF($D24="ออก","-",VLOOKUP($CW24,$DU$7:$DW$12,3)))))</f>
        <v/>
      </c>
      <c r="DG24" s="1126" t="str">
        <f>IF($C24="","",IF(ปก!$C$10="กิจกรรมพัฒนาผู้เรียน","-",IF($D24="พัก","-",IF($D24="ออก","-",VLOOKUP($CW24,$DU$7:$DW$12,3)))))</f>
        <v/>
      </c>
      <c r="DH24" s="1190" t="str">
        <f>IF($C24="","",IF(ปก!$C$10="กิจกรรมพัฒนาผู้เรียน","-",IF($D24="พัก","-",IF($D24="ออก","-",(ROUND(MODE(DC24:DG24),0))))))</f>
        <v/>
      </c>
      <c r="DI24" s="1191" t="str">
        <f>IF($C24="","",IF(ปก!$C$10="กิจกรรมพัฒนาผู้เรียน","-",IF($D24="พัก","-",IF($D24="ออก","-",VLOOKUP($CW24,$DU$7:$DW$12,3)))))</f>
        <v/>
      </c>
      <c r="DJ24" s="1191" t="str">
        <f>IF($C24="","",IF(ปก!$C$10="กิจกรรมพัฒนาผู้เรียน","-",IF($D24="พัก","-",IF($D24="ออก","-",VLOOKUP($CW24,$DU$7:$DW$12,3)))))</f>
        <v/>
      </c>
      <c r="DK24" s="1191" t="str">
        <f>IF($C24="","",IF(ปก!$C$10="กิจกรรมพัฒนาผู้เรียน","-",IF($D24="พัก","-",IF($D24="ออก","-",VLOOKUP($CW24,$DU$7:$DW$12,3)))))</f>
        <v/>
      </c>
      <c r="DL24" s="1191" t="str">
        <f>IF($C24="","",IF(ปก!$C$10="กิจกรรมพัฒนาผู้เรียน","-",IF($D24="พัก","-",IF($D24="ออก","-",VLOOKUP($CW24,$DU$7:$DW$12,3)))))</f>
        <v/>
      </c>
      <c r="DM24" s="1191" t="str">
        <f>IF($C24="","",IF(ปก!$C$10="กิจกรรมพัฒนาผู้เรียน","-",IF($D24="พัก","-",IF($D24="ออก","-",VLOOKUP($CW24,$DU$7:$DW$12,3)))))</f>
        <v/>
      </c>
      <c r="DN24" s="1191" t="str">
        <f>IF($C24="","",IF(ปก!$C$10="กิจกรรมพัฒนาผู้เรียน","-",IF($D24="พัก","-",IF($D24="ออก","-",VLOOKUP($CW24,$DU$7:$DW$12,3)))))</f>
        <v/>
      </c>
      <c r="DO24" s="1191" t="str">
        <f>IF($C24="","",IF(ปก!$C$10="กิจกรรมพัฒนาผู้เรียน","-",IF($D24="พัก","-",IF($D24="ออก","-",VLOOKUP($CW24,$DU$7:$DW$12,3)))))</f>
        <v/>
      </c>
      <c r="DP24" s="1191" t="str">
        <f>IF($C24="","",IF(ปก!$C$10="กิจกรรมพัฒนาผู้เรียน","-",IF($D24="พัก","-",IF($D24="ออก","-",VLOOKUP($CW24,$DU$7:$DW$12,3)))))</f>
        <v/>
      </c>
      <c r="DQ24" s="1191" t="str">
        <f>IF($C24="","",IF(ปก!$C$10="กิจกรรมพัฒนาผู้เรียน","-",IF($DQ$2="","",IF($D24="พัก","-",IF($D24="ออก","-",VLOOKUP($CW24,$DU$7:$DW$12,3))))))</f>
        <v/>
      </c>
      <c r="DR24" s="1191" t="str">
        <f>IF($C24="","",IF(ปก!$C$10="กิจกรรมพัฒนาผู้เรียน","-",IF($DR$2="","",IF($D24="พัก","-",IF($D24="ออก","-",VLOOKUP($CW24,$DU$7:$DW$12,3))))))</f>
        <v/>
      </c>
      <c r="DS24" s="1192" t="str">
        <f>IF($C24="","",IF(ปก!$C$10="กิจกรรมพัฒนาผู้เรียน","-",IF($D24="พัก","-",IF($D24="ออก","-",(ROUND(MODE(DI24:DQ24),0))))))</f>
        <v/>
      </c>
      <c r="DT24" s="645"/>
      <c r="DU24" s="708"/>
      <c r="DV24" s="708"/>
      <c r="DW24" s="709"/>
      <c r="DX24" s="708"/>
      <c r="DY24" s="23"/>
      <c r="DZ24" s="23"/>
      <c r="EA24" s="23"/>
      <c r="EB24" s="23"/>
      <c r="EC24" s="23"/>
      <c r="ED24" s="23"/>
      <c r="EE24" s="23"/>
      <c r="EF24" s="23"/>
      <c r="EG24" s="23"/>
      <c r="EH24" s="23"/>
      <c r="EI24" s="23"/>
      <c r="EJ24" s="23"/>
      <c r="EK24" s="23"/>
      <c r="EL24" s="23"/>
      <c r="EM24" s="23"/>
      <c r="EN24" s="23"/>
      <c r="EO24" s="23"/>
      <c r="EP24" s="23"/>
      <c r="EQ24" s="23"/>
      <c r="ER24" s="23"/>
      <c r="ES24" s="23"/>
      <c r="ET24" s="23"/>
      <c r="EU24" s="23"/>
      <c r="EV24" s="23"/>
      <c r="EW24" s="23"/>
      <c r="EX24" s="23"/>
      <c r="EY24" s="23"/>
      <c r="EZ24" s="23"/>
      <c r="FA24" s="23"/>
      <c r="FB24" s="23"/>
      <c r="FC24" s="23"/>
      <c r="FD24" s="23"/>
      <c r="FE24" s="23"/>
      <c r="FF24" s="23"/>
      <c r="FG24" s="23"/>
      <c r="FH24" s="23"/>
      <c r="FI24" s="23"/>
      <c r="FJ24" s="23"/>
      <c r="FK24" s="23"/>
      <c r="FL24" s="23"/>
      <c r="FM24" s="23"/>
      <c r="FN24" s="23"/>
      <c r="FO24" s="23"/>
      <c r="FP24" s="23"/>
      <c r="FQ24" s="23"/>
      <c r="FR24" s="23"/>
      <c r="FS24" s="23"/>
      <c r="FT24" s="23"/>
      <c r="FU24" s="23"/>
      <c r="FV24" s="23"/>
      <c r="FW24" s="23"/>
      <c r="FX24" s="23"/>
      <c r="FY24" s="23"/>
      <c r="FZ24" s="23"/>
      <c r="GA24" s="23"/>
      <c r="GB24" s="23"/>
      <c r="GC24" s="23"/>
      <c r="GD24" s="23"/>
      <c r="GE24" s="23"/>
      <c r="GF24" s="23"/>
      <c r="GG24" s="23"/>
      <c r="GH24" s="23"/>
      <c r="GI24" s="23"/>
      <c r="GJ24" s="23"/>
      <c r="GK24" s="23"/>
      <c r="GL24" s="23"/>
      <c r="GM24" s="23"/>
      <c r="GN24" s="23"/>
      <c r="GO24" s="23"/>
      <c r="GP24" s="23"/>
      <c r="GQ24" s="23"/>
      <c r="GR24" s="23"/>
      <c r="GS24" s="23"/>
      <c r="GT24" s="23"/>
      <c r="GU24" s="23"/>
      <c r="GV24" s="23"/>
      <c r="GW24" s="23"/>
      <c r="GX24" s="23"/>
      <c r="GY24" s="23"/>
      <c r="GZ24" s="23"/>
      <c r="HA24" s="23"/>
      <c r="HB24" s="23"/>
      <c r="HC24" s="23"/>
      <c r="HD24" s="23"/>
      <c r="HE24" s="23"/>
      <c r="HF24" s="23"/>
    </row>
    <row r="25" spans="1:214" s="24" customFormat="1" ht="18" customHeight="1" thickBot="1" x14ac:dyDescent="0.55000000000000004">
      <c r="A25" s="351" t="str">
        <f t="shared" si="30"/>
        <v/>
      </c>
      <c r="B25" s="667"/>
      <c r="C25" s="668"/>
      <c r="D25" s="669" t="str">
        <f t="shared" si="0"/>
        <v/>
      </c>
      <c r="E25" s="690" t="str">
        <f t="shared" si="31"/>
        <v/>
      </c>
      <c r="F25" s="702"/>
      <c r="G25" s="703" t="str">
        <f t="shared" si="1"/>
        <v/>
      </c>
      <c r="H25" s="672" t="str">
        <f>IF($C25="","",IF(ปก!$D$10="กิจกรรมพัฒนาผู้เรียน",เวลา1!$EI26,""))</f>
        <v/>
      </c>
      <c r="I25" s="1150"/>
      <c r="J25" s="1145"/>
      <c r="K25" s="1145"/>
      <c r="L25" s="1145"/>
      <c r="M25" s="1145"/>
      <c r="N25" s="1145"/>
      <c r="O25" s="1145"/>
      <c r="P25" s="1151"/>
      <c r="Q25" s="673"/>
      <c r="R25" s="674" t="str">
        <f t="shared" si="2"/>
        <v/>
      </c>
      <c r="S25" s="1150"/>
      <c r="T25" s="1145"/>
      <c r="U25" s="1145"/>
      <c r="V25" s="1145"/>
      <c r="W25" s="1145"/>
      <c r="X25" s="1145"/>
      <c r="Y25" s="675"/>
      <c r="Z25" s="628">
        <f t="shared" si="33"/>
        <v>0</v>
      </c>
      <c r="AA25" s="674" t="str">
        <f t="shared" si="4"/>
        <v/>
      </c>
      <c r="AB25" s="1020" t="str">
        <f t="shared" si="5"/>
        <v/>
      </c>
      <c r="AC25" s="672" t="str">
        <f>IF($C25="","",IF(ปก!$D$10="กิจกรรมพัฒนาผู้เรียน",เวลา1!$EI26,""))</f>
        <v/>
      </c>
      <c r="AD25" s="1150"/>
      <c r="AE25" s="1145"/>
      <c r="AF25" s="1145"/>
      <c r="AG25" s="1145"/>
      <c r="AH25" s="1145"/>
      <c r="AI25" s="1145"/>
      <c r="AJ25" s="1145"/>
      <c r="AK25" s="1151"/>
      <c r="AL25" s="676"/>
      <c r="AM25" s="674" t="str">
        <f t="shared" si="6"/>
        <v/>
      </c>
      <c r="AN25" s="1150"/>
      <c r="AO25" s="1145"/>
      <c r="AP25" s="1145"/>
      <c r="AQ25" s="1145"/>
      <c r="AR25" s="1145"/>
      <c r="AS25" s="1145"/>
      <c r="AT25" s="653"/>
      <c r="AU25" s="631">
        <f t="shared" si="34"/>
        <v>0</v>
      </c>
      <c r="AV25" s="674" t="str">
        <f t="shared" si="8"/>
        <v/>
      </c>
      <c r="AW25" s="1020" t="str">
        <f t="shared" si="9"/>
        <v/>
      </c>
      <c r="AX25" s="677" t="str">
        <f t="shared" si="10"/>
        <v/>
      </c>
      <c r="AY25" s="678" t="str">
        <f>IF(C25="","",IF(AX25="ผิด","ผิด",IF(AX25="","-",IF(AX25="-","-",IF(AX25&gt;100,"&gt;100",IF(ปก!$D$10="กิจกรรมพัฒนาผู้เรียน",(AX25/$AX$5)*100,AX25))))))</f>
        <v/>
      </c>
      <c r="AZ25" s="679" t="str">
        <f t="shared" si="11"/>
        <v/>
      </c>
      <c r="BA25" s="672" t="str">
        <f>IF($C25="","",IF(ปก!$D$10="กิจกรรมพัฒนาผู้เรียน",เวลา2!$EI26,""))</f>
        <v/>
      </c>
      <c r="BB25" s="1150"/>
      <c r="BC25" s="1145"/>
      <c r="BD25" s="1145"/>
      <c r="BE25" s="1145"/>
      <c r="BF25" s="1145"/>
      <c r="BG25" s="1145"/>
      <c r="BH25" s="1151"/>
      <c r="BI25" s="673"/>
      <c r="BJ25" s="674" t="str">
        <f t="shared" si="12"/>
        <v/>
      </c>
      <c r="BK25" s="1150"/>
      <c r="BL25" s="1145"/>
      <c r="BM25" s="1145"/>
      <c r="BN25" s="1145"/>
      <c r="BO25" s="1145"/>
      <c r="BP25" s="1145"/>
      <c r="BQ25" s="675"/>
      <c r="BR25" s="634">
        <f>SUM(BJ25:BQ25)</f>
        <v>0</v>
      </c>
      <c r="BS25" s="674" t="str">
        <f t="shared" si="13"/>
        <v/>
      </c>
      <c r="BT25" s="1020" t="str">
        <f t="shared" si="14"/>
        <v/>
      </c>
      <c r="BU25" s="672" t="str">
        <f>IF($C25="","",IF(ปก!$D$10="กิจกรรมพัฒนาผู้เรียน",เวลา2!$EI26,""))</f>
        <v/>
      </c>
      <c r="BV25" s="1150"/>
      <c r="BW25" s="1145"/>
      <c r="BX25" s="1145"/>
      <c r="BY25" s="1145"/>
      <c r="BZ25" s="1145"/>
      <c r="CA25" s="1145"/>
      <c r="CB25" s="1151"/>
      <c r="CC25" s="676"/>
      <c r="CD25" s="674" t="str">
        <f t="shared" si="15"/>
        <v/>
      </c>
      <c r="CE25" s="680"/>
      <c r="CF25" s="1150"/>
      <c r="CG25" s="1145"/>
      <c r="CH25" s="1145"/>
      <c r="CI25" s="1093" t="str">
        <f t="shared" si="16"/>
        <v/>
      </c>
      <c r="CJ25" s="1174" t="str">
        <f t="shared" si="17"/>
        <v/>
      </c>
      <c r="CK25" s="1158"/>
      <c r="CL25" s="1155" t="str">
        <f t="shared" si="18"/>
        <v/>
      </c>
      <c r="CM25" s="674" t="str">
        <f t="shared" si="19"/>
        <v/>
      </c>
      <c r="CN25" s="1020" t="str">
        <f t="shared" si="20"/>
        <v/>
      </c>
      <c r="CO25" s="626" t="str">
        <f t="shared" si="21"/>
        <v/>
      </c>
      <c r="CP25" s="704" t="str">
        <f t="shared" si="22"/>
        <v/>
      </c>
      <c r="CQ25" s="682" t="str">
        <f>IF(C25="","",IF(BJ25=0,0,IF(CM25="ผิด","ผิด",IF(CM25="","-",IF(CP25="-","-",IF(CP25&gt;100,"&gt;100",IF(ปก!$D$10="กิจกรรมพัฒนาผู้เรียน",((CP25)/($CP$5)*100),CP25)))))))</f>
        <v/>
      </c>
      <c r="CR25" s="705" t="str">
        <f t="shared" si="23"/>
        <v/>
      </c>
      <c r="CS25" s="706" t="str">
        <f t="shared" si="24"/>
        <v/>
      </c>
      <c r="CT25" s="685" t="str">
        <f>IF(C25="","",IF(BJ25=0,0,IF(CS25="-","-",IF(CM25="ผิด","ผิด",IF(CS25&gt;100,"เกิน",IF(ปก!$D$10="กิจกรรมพัฒนาผู้เรียน",(CS25/$CS$5*100),CS25))))))</f>
        <v/>
      </c>
      <c r="CU25" s="707" t="str">
        <f t="shared" si="25"/>
        <v/>
      </c>
      <c r="CV25" s="641" t="str">
        <f>IF(CM25="","",IF(CM25="ผิด","",IF(ปก!$D$10="กิจกรรมพัฒนาผู้เรียน",(VLOOKUP(CT25,CC$69:CE$71,3)),CU25)))</f>
        <v/>
      </c>
      <c r="CW25" s="1161" t="str">
        <f t="shared" si="26"/>
        <v/>
      </c>
      <c r="CX25" s="688" t="str">
        <f t="shared" si="27"/>
        <v/>
      </c>
      <c r="CY25" s="688" t="str">
        <f t="shared" si="28"/>
        <v/>
      </c>
      <c r="CZ25" s="689"/>
      <c r="DA25" s="1207" t="str">
        <f t="shared" si="29"/>
        <v/>
      </c>
      <c r="DB25" s="1251" t="str">
        <f t="shared" si="32"/>
        <v/>
      </c>
      <c r="DC25" s="1127" t="str">
        <f>IF($C25="","",IF(ปก!$C$10="กิจกรรมพัฒนาผู้เรียน","-",IF($D25="พัก","-",IF($D25="ออก","-",VLOOKUP($CW25,$DU$7:$DW$12,3)))))</f>
        <v/>
      </c>
      <c r="DD25" s="1127" t="str">
        <f>IF($C25="","",IF(ปก!$C$10="กิจกรรมพัฒนาผู้เรียน","-",IF($D25="พัก","-",IF($D25="ออก","-",VLOOKUP($CW25,$DU$7:$DW$12,3)))))</f>
        <v/>
      </c>
      <c r="DE25" s="1127" t="str">
        <f>IF($C25="","",IF(ปก!$C$10="กิจกรรมพัฒนาผู้เรียน","-",IF($D25="พัก","-",IF($D25="ออก","-",VLOOKUP($CW25,$DU$7:$DW$12,3)))))</f>
        <v/>
      </c>
      <c r="DF25" s="1127" t="str">
        <f>IF($C25="","",IF(ปก!$C$10="กิจกรรมพัฒนาผู้เรียน","-",IF($D25="พัก","-",IF($D25="ออก","-",VLOOKUP($CW25,$DU$7:$DW$12,3)))))</f>
        <v/>
      </c>
      <c r="DG25" s="1127" t="str">
        <f>IF($C25="","",IF(ปก!$C$10="กิจกรรมพัฒนาผู้เรียน","-",IF($D25="พัก","-",IF($D25="ออก","-",VLOOKUP($CW25,$DU$7:$DW$12,3)))))</f>
        <v/>
      </c>
      <c r="DH25" s="1193" t="str">
        <f>IF($C25="","",IF(ปก!$C$10="กิจกรรมพัฒนาผู้เรียน","-",IF($D25="พัก","-",IF($D25="ออก","-",(ROUND(MODE(DC25:DG25),0))))))</f>
        <v/>
      </c>
      <c r="DI25" s="1194" t="str">
        <f>IF($C25="","",IF(ปก!$C$10="กิจกรรมพัฒนาผู้เรียน","-",IF($D25="พัก","-",IF($D25="ออก","-",VLOOKUP($CW25,$DU$7:$DW$12,3)))))</f>
        <v/>
      </c>
      <c r="DJ25" s="1194" t="str">
        <f>IF($C25="","",IF(ปก!$C$10="กิจกรรมพัฒนาผู้เรียน","-",IF($D25="พัก","-",IF($D25="ออก","-",VLOOKUP($CW25,$DU$7:$DW$12,3)))))</f>
        <v/>
      </c>
      <c r="DK25" s="1194" t="str">
        <f>IF($C25="","",IF(ปก!$C$10="กิจกรรมพัฒนาผู้เรียน","-",IF($D25="พัก","-",IF($D25="ออก","-",VLOOKUP($CW25,$DU$7:$DW$12,3)))))</f>
        <v/>
      </c>
      <c r="DL25" s="1194" t="str">
        <f>IF($C25="","",IF(ปก!$C$10="กิจกรรมพัฒนาผู้เรียน","-",IF($D25="พัก","-",IF($D25="ออก","-",VLOOKUP($CW25,$DU$7:$DW$12,3)))))</f>
        <v/>
      </c>
      <c r="DM25" s="1194" t="str">
        <f>IF($C25="","",IF(ปก!$C$10="กิจกรรมพัฒนาผู้เรียน","-",IF($D25="พัก","-",IF($D25="ออก","-",VLOOKUP($CW25,$DU$7:$DW$12,3)))))</f>
        <v/>
      </c>
      <c r="DN25" s="1194" t="str">
        <f>IF($C25="","",IF(ปก!$C$10="กิจกรรมพัฒนาผู้เรียน","-",IF($D25="พัก","-",IF($D25="ออก","-",VLOOKUP($CW25,$DU$7:$DW$12,3)))))</f>
        <v/>
      </c>
      <c r="DO25" s="1194" t="str">
        <f>IF($C25="","",IF(ปก!$C$10="กิจกรรมพัฒนาผู้เรียน","-",IF($D25="พัก","-",IF($D25="ออก","-",VLOOKUP($CW25,$DU$7:$DW$12,3)))))</f>
        <v/>
      </c>
      <c r="DP25" s="1194" t="str">
        <f>IF($C25="","",IF(ปก!$C$10="กิจกรรมพัฒนาผู้เรียน","-",IF($D25="พัก","-",IF($D25="ออก","-",VLOOKUP($CW25,$DU$7:$DW$12,3)))))</f>
        <v/>
      </c>
      <c r="DQ25" s="1194" t="str">
        <f>IF($C25="","",IF(ปก!$C$10="กิจกรรมพัฒนาผู้เรียน","-",IF($DQ$2="","",IF($D25="พัก","-",IF($D25="ออก","-",VLOOKUP($CW25,$DU$7:$DW$12,3))))))</f>
        <v/>
      </c>
      <c r="DR25" s="1194" t="str">
        <f>IF($C25="","",IF(ปก!$C$10="กิจกรรมพัฒนาผู้เรียน","-",IF($DR$2="","",IF($D25="พัก","-",IF($D25="ออก","-",VLOOKUP($CW25,$DU$7:$DW$12,3))))))</f>
        <v/>
      </c>
      <c r="DS25" s="1195" t="str">
        <f>IF($C25="","",IF(ปก!$C$10="กิจกรรมพัฒนาผู้เรียน","-",IF($D25="พัก","-",IF($D25="ออก","-",(ROUND(MODE(DI25:DQ25),0))))))</f>
        <v/>
      </c>
      <c r="DT25" s="645"/>
      <c r="DU25" s="708"/>
      <c r="DV25" s="708"/>
      <c r="DW25" s="709"/>
      <c r="DX25" s="708"/>
      <c r="DY25" s="23"/>
      <c r="DZ25" s="23"/>
      <c r="EA25" s="23"/>
      <c r="EB25" s="23"/>
      <c r="EC25" s="23"/>
      <c r="ED25" s="23"/>
      <c r="EE25" s="23"/>
      <c r="EF25" s="23"/>
      <c r="EG25" s="23"/>
      <c r="EH25" s="23"/>
      <c r="EI25" s="23"/>
      <c r="EJ25" s="23"/>
      <c r="EK25" s="23"/>
      <c r="EL25" s="23"/>
      <c r="EM25" s="23"/>
      <c r="EN25" s="23"/>
      <c r="EO25" s="23"/>
      <c r="EP25" s="23"/>
      <c r="EQ25" s="23"/>
      <c r="ER25" s="23"/>
      <c r="ES25" s="23"/>
      <c r="ET25" s="23"/>
      <c r="EU25" s="23"/>
      <c r="EV25" s="23"/>
      <c r="EW25" s="23"/>
      <c r="EX25" s="23"/>
      <c r="EY25" s="23"/>
      <c r="EZ25" s="23"/>
      <c r="FA25" s="23"/>
      <c r="FB25" s="23"/>
      <c r="FC25" s="23"/>
      <c r="FD25" s="23"/>
      <c r="FE25" s="23"/>
      <c r="FF25" s="23"/>
      <c r="FG25" s="23"/>
      <c r="FH25" s="23"/>
      <c r="FI25" s="23"/>
      <c r="FJ25" s="23"/>
      <c r="FK25" s="23"/>
      <c r="FL25" s="23"/>
      <c r="FM25" s="23"/>
      <c r="FN25" s="23"/>
      <c r="FO25" s="23"/>
      <c r="FP25" s="23"/>
      <c r="FQ25" s="23"/>
      <c r="FR25" s="23"/>
      <c r="FS25" s="23"/>
      <c r="FT25" s="23"/>
      <c r="FU25" s="23"/>
      <c r="FV25" s="23"/>
      <c r="FW25" s="23"/>
      <c r="FX25" s="23"/>
      <c r="FY25" s="23"/>
      <c r="FZ25" s="23"/>
      <c r="GA25" s="23"/>
      <c r="GB25" s="23"/>
      <c r="GC25" s="23"/>
      <c r="GD25" s="23"/>
      <c r="GE25" s="23"/>
      <c r="GF25" s="23"/>
      <c r="GG25" s="23"/>
      <c r="GH25" s="23"/>
      <c r="GI25" s="23"/>
      <c r="GJ25" s="23"/>
      <c r="GK25" s="23"/>
      <c r="GL25" s="23"/>
      <c r="GM25" s="23"/>
      <c r="GN25" s="23"/>
      <c r="GO25" s="23"/>
      <c r="GP25" s="23"/>
      <c r="GQ25" s="23"/>
      <c r="GR25" s="23"/>
      <c r="GS25" s="23"/>
      <c r="GT25" s="23"/>
      <c r="GU25" s="23"/>
      <c r="GV25" s="23"/>
      <c r="GW25" s="23"/>
      <c r="GX25" s="23"/>
      <c r="GY25" s="23"/>
      <c r="GZ25" s="23"/>
      <c r="HA25" s="23"/>
      <c r="HB25" s="23"/>
      <c r="HC25" s="23"/>
      <c r="HD25" s="23"/>
      <c r="HE25" s="23"/>
      <c r="HF25" s="23"/>
    </row>
    <row r="26" spans="1:214" s="24" customFormat="1" ht="18" customHeight="1" thickBot="1" x14ac:dyDescent="0.55000000000000004">
      <c r="A26" s="617" t="str">
        <f t="shared" si="30"/>
        <v/>
      </c>
      <c r="B26" s="618"/>
      <c r="C26" s="619"/>
      <c r="D26" s="620" t="str">
        <f t="shared" si="0"/>
        <v/>
      </c>
      <c r="E26" s="690" t="str">
        <f t="shared" si="31"/>
        <v/>
      </c>
      <c r="F26" s="691"/>
      <c r="G26" s="692" t="str">
        <f t="shared" si="1"/>
        <v/>
      </c>
      <c r="H26" s="624" t="str">
        <f>IF($C26="","",IF(ปก!$D$10="กิจกรรมพัฒนาผู้เรียน",เวลา1!$EI27,""))</f>
        <v/>
      </c>
      <c r="I26" s="1146"/>
      <c r="J26" s="1143"/>
      <c r="K26" s="1143"/>
      <c r="L26" s="1143"/>
      <c r="M26" s="1143"/>
      <c r="N26" s="1143"/>
      <c r="O26" s="1143"/>
      <c r="P26" s="1147"/>
      <c r="Q26" s="625"/>
      <c r="R26" s="626" t="str">
        <f t="shared" si="2"/>
        <v/>
      </c>
      <c r="S26" s="1146"/>
      <c r="T26" s="1143"/>
      <c r="U26" s="1143"/>
      <c r="V26" s="1143"/>
      <c r="W26" s="1143"/>
      <c r="X26" s="1143"/>
      <c r="Y26" s="627"/>
      <c r="Z26" s="628">
        <f t="shared" si="33"/>
        <v>0</v>
      </c>
      <c r="AA26" s="626" t="str">
        <f t="shared" si="4"/>
        <v/>
      </c>
      <c r="AB26" s="612" t="str">
        <f t="shared" si="5"/>
        <v/>
      </c>
      <c r="AC26" s="624" t="str">
        <f>IF($C26="","",IF(ปก!$D$10="กิจกรรมพัฒนาผู้เรียน",เวลา1!$EI27,""))</f>
        <v/>
      </c>
      <c r="AD26" s="1146"/>
      <c r="AE26" s="1143"/>
      <c r="AF26" s="1143"/>
      <c r="AG26" s="1143"/>
      <c r="AH26" s="1143"/>
      <c r="AI26" s="1143"/>
      <c r="AJ26" s="1143"/>
      <c r="AK26" s="1147"/>
      <c r="AL26" s="629"/>
      <c r="AM26" s="626" t="str">
        <f t="shared" si="6"/>
        <v/>
      </c>
      <c r="AN26" s="1146"/>
      <c r="AO26" s="1143"/>
      <c r="AP26" s="1143"/>
      <c r="AQ26" s="1143"/>
      <c r="AR26" s="1143"/>
      <c r="AS26" s="1143"/>
      <c r="AT26" s="630"/>
      <c r="AU26" s="631">
        <f t="shared" si="34"/>
        <v>0</v>
      </c>
      <c r="AV26" s="626" t="str">
        <f t="shared" si="8"/>
        <v/>
      </c>
      <c r="AW26" s="612" t="str">
        <f t="shared" si="9"/>
        <v/>
      </c>
      <c r="AX26" s="607" t="str">
        <f t="shared" si="10"/>
        <v/>
      </c>
      <c r="AY26" s="632" t="str">
        <f>IF(C26="","",IF(AX26="ผิด","ผิด",IF(AX26="","-",IF(AX26="-","-",IF(AX26&gt;100,"&gt;100",IF(ปก!$D$10="กิจกรรมพัฒนาผู้เรียน",(AX26/$AX$5)*100,AX26))))))</f>
        <v/>
      </c>
      <c r="AZ26" s="633" t="str">
        <f t="shared" si="11"/>
        <v/>
      </c>
      <c r="BA26" s="624" t="str">
        <f>IF($C26="","",IF(ปก!$D$10="กิจกรรมพัฒนาผู้เรียน",เวลา2!$EI27,""))</f>
        <v/>
      </c>
      <c r="BB26" s="1146"/>
      <c r="BC26" s="1143"/>
      <c r="BD26" s="1143"/>
      <c r="BE26" s="1143"/>
      <c r="BF26" s="1143"/>
      <c r="BG26" s="1143"/>
      <c r="BH26" s="1147"/>
      <c r="BI26" s="625"/>
      <c r="BJ26" s="626" t="str">
        <f t="shared" si="12"/>
        <v/>
      </c>
      <c r="BK26" s="1146"/>
      <c r="BL26" s="1143"/>
      <c r="BM26" s="1143"/>
      <c r="BN26" s="1143"/>
      <c r="BO26" s="1143"/>
      <c r="BP26" s="1143"/>
      <c r="BQ26" s="627"/>
      <c r="BR26" s="634">
        <f>SUM(BK26:BQ26)</f>
        <v>0</v>
      </c>
      <c r="BS26" s="626" t="str">
        <f t="shared" si="13"/>
        <v/>
      </c>
      <c r="BT26" s="612" t="str">
        <f t="shared" si="14"/>
        <v/>
      </c>
      <c r="BU26" s="624" t="str">
        <f>IF($C26="","",IF(ปก!$D$10="กิจกรรมพัฒนาผู้เรียน",เวลา2!$EI27,""))</f>
        <v/>
      </c>
      <c r="BV26" s="1146"/>
      <c r="BW26" s="1143"/>
      <c r="BX26" s="1143"/>
      <c r="BY26" s="1143"/>
      <c r="BZ26" s="1143"/>
      <c r="CA26" s="1143"/>
      <c r="CB26" s="1147"/>
      <c r="CC26" s="629"/>
      <c r="CD26" s="626" t="str">
        <f t="shared" si="15"/>
        <v/>
      </c>
      <c r="CE26" s="635"/>
      <c r="CF26" s="1146"/>
      <c r="CG26" s="1143"/>
      <c r="CH26" s="1143"/>
      <c r="CI26" s="1091" t="str">
        <f t="shared" si="16"/>
        <v/>
      </c>
      <c r="CJ26" s="1172" t="str">
        <f t="shared" si="17"/>
        <v/>
      </c>
      <c r="CK26" s="1156"/>
      <c r="CL26" s="1153" t="str">
        <f t="shared" si="18"/>
        <v/>
      </c>
      <c r="CM26" s="626" t="str">
        <f t="shared" si="19"/>
        <v/>
      </c>
      <c r="CN26" s="612" t="str">
        <f t="shared" si="20"/>
        <v/>
      </c>
      <c r="CO26" s="626" t="str">
        <f t="shared" si="21"/>
        <v/>
      </c>
      <c r="CP26" s="693" t="str">
        <f t="shared" si="22"/>
        <v/>
      </c>
      <c r="CQ26" s="612" t="str">
        <f>IF(C26="","",IF(BJ26=0,0,IF(CM26="ผิด","ผิด",IF(CM26="","-",IF(CP26="-","-",IF(CP26&gt;100,"&gt;100",IF(ปก!$D$10="กิจกรรมพัฒนาผู้เรียน",((CP26)/($CP$5)*100),CP26)))))))</f>
        <v/>
      </c>
      <c r="CR26" s="694" t="str">
        <f t="shared" si="23"/>
        <v/>
      </c>
      <c r="CS26" s="695" t="str">
        <f t="shared" si="24"/>
        <v/>
      </c>
      <c r="CT26" s="639" t="str">
        <f>IF(C26="","",IF(BJ26=0,0,IF(CS26="-","-",IF(CM26="ผิด","ผิด",IF(CS26&gt;100,"เกิน",IF(ปก!$D$10="กิจกรรมพัฒนาผู้เรียน",(CS26/$CS$5*100),CS26))))))</f>
        <v/>
      </c>
      <c r="CU26" s="641" t="str">
        <f t="shared" si="25"/>
        <v/>
      </c>
      <c r="CV26" s="641" t="str">
        <f>IF(CM26="","",IF(CM26="ผิด","",IF(ปก!$D$10="กิจกรรมพัฒนาผู้เรียน",(VLOOKUP(CT26,CC$69:CE$71,3)),CU26)))</f>
        <v/>
      </c>
      <c r="CW26" s="1159" t="str">
        <f t="shared" si="26"/>
        <v/>
      </c>
      <c r="CX26" s="643" t="str">
        <f t="shared" si="27"/>
        <v/>
      </c>
      <c r="CY26" s="643" t="str">
        <f t="shared" si="28"/>
        <v/>
      </c>
      <c r="CZ26" s="644"/>
      <c r="DA26" s="1208" t="str">
        <f t="shared" si="29"/>
        <v/>
      </c>
      <c r="DB26" s="1249" t="str">
        <f t="shared" si="32"/>
        <v/>
      </c>
      <c r="DC26" s="1125" t="str">
        <f>IF($C26="","",IF(ปก!$C$10="กิจกรรมพัฒนาผู้เรียน","-",IF($D26="พัก","-",IF($D26="ออก","-",VLOOKUP($CW26,$DU$7:$DW$12,3)))))</f>
        <v/>
      </c>
      <c r="DD26" s="1125" t="str">
        <f>IF($C26="","",IF(ปก!$C$10="กิจกรรมพัฒนาผู้เรียน","-",IF($D26="พัก","-",IF($D26="ออก","-",VLOOKUP($CW26,$DU$7:$DW$12,3)))))</f>
        <v/>
      </c>
      <c r="DE26" s="1125" t="str">
        <f>IF($C26="","",IF(ปก!$C$10="กิจกรรมพัฒนาผู้เรียน","-",IF($D26="พัก","-",IF($D26="ออก","-",VLOOKUP($CW26,$DU$7:$DW$12,3)))))</f>
        <v/>
      </c>
      <c r="DF26" s="1125" t="str">
        <f>IF($C26="","",IF(ปก!$C$10="กิจกรรมพัฒนาผู้เรียน","-",IF($D26="พัก","-",IF($D26="ออก","-",VLOOKUP($CW26,$DU$7:$DW$12,3)))))</f>
        <v/>
      </c>
      <c r="DG26" s="1125" t="str">
        <f>IF($C26="","",IF(ปก!$C$10="กิจกรรมพัฒนาผู้เรียน","-",IF($D26="พัก","-",IF($D26="ออก","-",VLOOKUP($CW26,$DU$7:$DW$12,3)))))</f>
        <v/>
      </c>
      <c r="DH26" s="1187" t="str">
        <f>IF($C26="","",IF(ปก!$C$10="กิจกรรมพัฒนาผู้เรียน","-",IF($D26="พัก","-",IF($D26="ออก","-",(ROUND(MODE(DC26:DG26),0))))))</f>
        <v/>
      </c>
      <c r="DI26" s="1188" t="str">
        <f>IF($C26="","",IF(ปก!$C$10="กิจกรรมพัฒนาผู้เรียน","-",IF($D26="พัก","-",IF($D26="ออก","-",VLOOKUP($CW26,$DU$7:$DW$12,3)))))</f>
        <v/>
      </c>
      <c r="DJ26" s="1188" t="str">
        <f>IF($C26="","",IF(ปก!$C$10="กิจกรรมพัฒนาผู้เรียน","-",IF($D26="พัก","-",IF($D26="ออก","-",VLOOKUP($CW26,$DU$7:$DW$12,3)))))</f>
        <v/>
      </c>
      <c r="DK26" s="1188" t="str">
        <f>IF($C26="","",IF(ปก!$C$10="กิจกรรมพัฒนาผู้เรียน","-",IF($D26="พัก","-",IF($D26="ออก","-",VLOOKUP($CW26,$DU$7:$DW$12,3)))))</f>
        <v/>
      </c>
      <c r="DL26" s="1188" t="str">
        <f>IF($C26="","",IF(ปก!$C$10="กิจกรรมพัฒนาผู้เรียน","-",IF($D26="พัก","-",IF($D26="ออก","-",VLOOKUP($CW26,$DU$7:$DW$12,3)))))</f>
        <v/>
      </c>
      <c r="DM26" s="1188" t="str">
        <f>IF($C26="","",IF(ปก!$C$10="กิจกรรมพัฒนาผู้เรียน","-",IF($D26="พัก","-",IF($D26="ออก","-",VLOOKUP($CW26,$DU$7:$DW$12,3)))))</f>
        <v/>
      </c>
      <c r="DN26" s="1188" t="str">
        <f>IF($C26="","",IF(ปก!$C$10="กิจกรรมพัฒนาผู้เรียน","-",IF($D26="พัก","-",IF($D26="ออก","-",VLOOKUP($CW26,$DU$7:$DW$12,3)))))</f>
        <v/>
      </c>
      <c r="DO26" s="1188" t="str">
        <f>IF($C26="","",IF(ปก!$C$10="กิจกรรมพัฒนาผู้เรียน","-",IF($D26="พัก","-",IF($D26="ออก","-",VLOOKUP($CW26,$DU$7:$DW$12,3)))))</f>
        <v/>
      </c>
      <c r="DP26" s="1188" t="str">
        <f>IF($C26="","",IF(ปก!$C$10="กิจกรรมพัฒนาผู้เรียน","-",IF($D26="พัก","-",IF($D26="ออก","-",VLOOKUP($CW26,$DU$7:$DW$12,3)))))</f>
        <v/>
      </c>
      <c r="DQ26" s="1188" t="str">
        <f>IF($C26="","",IF(ปก!$C$10="กิจกรรมพัฒนาผู้เรียน","-",IF($DQ$2="","",IF($D26="พัก","-",IF($D26="ออก","-",VLOOKUP($CW26,$DU$7:$DW$12,3))))))</f>
        <v/>
      </c>
      <c r="DR26" s="1188" t="str">
        <f>IF($C26="","",IF(ปก!$C$10="กิจกรรมพัฒนาผู้เรียน","-",IF($DR$2="","",IF($D26="พัก","-",IF($D26="ออก","-",VLOOKUP($CW26,$DU$7:$DW$12,3))))))</f>
        <v/>
      </c>
      <c r="DS26" s="1189" t="str">
        <f>IF($C26="","",IF(ปก!$C$10="กิจกรรมพัฒนาผู้เรียน","-",IF($D26="พัก","-",IF($D26="ออก","-",(ROUND(MODE(DI26:DQ26),0))))))</f>
        <v/>
      </c>
      <c r="DT26" s="645"/>
      <c r="DU26" s="708"/>
      <c r="DV26" s="708"/>
      <c r="DW26" s="709"/>
      <c r="DX26" s="708"/>
      <c r="DY26" s="23"/>
      <c r="DZ26" s="23"/>
      <c r="EA26" s="23"/>
      <c r="EB26" s="23"/>
      <c r="EC26" s="23"/>
      <c r="ED26" s="23"/>
      <c r="EE26" s="23"/>
      <c r="EF26" s="23"/>
      <c r="EG26" s="23"/>
      <c r="EH26" s="23"/>
      <c r="EI26" s="23"/>
      <c r="EJ26" s="23"/>
      <c r="EK26" s="23"/>
      <c r="EL26" s="23"/>
      <c r="EM26" s="23"/>
      <c r="EN26" s="23"/>
      <c r="EO26" s="23"/>
      <c r="EP26" s="23"/>
      <c r="EQ26" s="23"/>
      <c r="ER26" s="23"/>
      <c r="ES26" s="23"/>
      <c r="ET26" s="23"/>
      <c r="EU26" s="23"/>
      <c r="EV26" s="23"/>
      <c r="EW26" s="23"/>
      <c r="EX26" s="23"/>
      <c r="EY26" s="23"/>
      <c r="EZ26" s="23"/>
      <c r="FA26" s="23"/>
      <c r="FB26" s="23"/>
      <c r="FC26" s="23"/>
      <c r="FD26" s="23"/>
      <c r="FE26" s="23"/>
      <c r="FF26" s="23"/>
      <c r="FG26" s="23"/>
      <c r="FH26" s="23"/>
      <c r="FI26" s="23"/>
      <c r="FJ26" s="23"/>
      <c r="FK26" s="23"/>
      <c r="FL26" s="23"/>
      <c r="FM26" s="23"/>
      <c r="FN26" s="23"/>
      <c r="FO26" s="23"/>
      <c r="FP26" s="23"/>
      <c r="FQ26" s="23"/>
      <c r="FR26" s="23"/>
      <c r="FS26" s="23"/>
      <c r="FT26" s="23"/>
      <c r="FU26" s="23"/>
      <c r="FV26" s="23"/>
      <c r="FW26" s="23"/>
      <c r="FX26" s="23"/>
      <c r="FY26" s="23"/>
      <c r="FZ26" s="23"/>
      <c r="GA26" s="23"/>
      <c r="GB26" s="23"/>
      <c r="GC26" s="23"/>
      <c r="GD26" s="23"/>
      <c r="GE26" s="23"/>
      <c r="GF26" s="23"/>
      <c r="GG26" s="23"/>
      <c r="GH26" s="23"/>
      <c r="GI26" s="23"/>
      <c r="GJ26" s="23"/>
      <c r="GK26" s="23"/>
      <c r="GL26" s="23"/>
      <c r="GM26" s="23"/>
      <c r="GN26" s="23"/>
      <c r="GO26" s="23"/>
      <c r="GP26" s="23"/>
      <c r="GQ26" s="23"/>
      <c r="GR26" s="23"/>
      <c r="GS26" s="23"/>
      <c r="GT26" s="23"/>
      <c r="GU26" s="23"/>
      <c r="GV26" s="23"/>
      <c r="GW26" s="23"/>
      <c r="GX26" s="23"/>
      <c r="GY26" s="23"/>
      <c r="GZ26" s="23"/>
      <c r="HA26" s="23"/>
      <c r="HB26" s="23"/>
      <c r="HC26" s="23"/>
      <c r="HD26" s="23"/>
      <c r="HE26" s="23"/>
      <c r="HF26" s="23"/>
    </row>
    <row r="27" spans="1:214" s="24" customFormat="1" ht="18" customHeight="1" thickBot="1" x14ac:dyDescent="0.55000000000000004">
      <c r="A27" s="340" t="str">
        <f t="shared" si="30"/>
        <v/>
      </c>
      <c r="B27" s="646"/>
      <c r="C27" s="647"/>
      <c r="D27" s="620" t="str">
        <f t="shared" si="0"/>
        <v/>
      </c>
      <c r="E27" s="690" t="str">
        <f t="shared" si="31"/>
        <v/>
      </c>
      <c r="F27" s="696"/>
      <c r="G27" s="697" t="str">
        <f t="shared" si="1"/>
        <v/>
      </c>
      <c r="H27" s="650" t="str">
        <f>IF($C27="","",IF(ปก!$D$10="กิจกรรมพัฒนาผู้เรียน",เวลา1!$EI28,""))</f>
        <v/>
      </c>
      <c r="I27" s="1148"/>
      <c r="J27" s="1144"/>
      <c r="K27" s="1144"/>
      <c r="L27" s="1144"/>
      <c r="M27" s="1144"/>
      <c r="N27" s="1144"/>
      <c r="O27" s="1144"/>
      <c r="P27" s="1149"/>
      <c r="Q27" s="625"/>
      <c r="R27" s="651" t="str">
        <f t="shared" si="2"/>
        <v/>
      </c>
      <c r="S27" s="1148"/>
      <c r="T27" s="1144"/>
      <c r="U27" s="1144"/>
      <c r="V27" s="1144"/>
      <c r="W27" s="1144"/>
      <c r="X27" s="1144"/>
      <c r="Y27" s="652"/>
      <c r="Z27" s="628">
        <f t="shared" si="33"/>
        <v>0</v>
      </c>
      <c r="AA27" s="651" t="str">
        <f t="shared" si="4"/>
        <v/>
      </c>
      <c r="AB27" s="1019" t="str">
        <f t="shared" si="5"/>
        <v/>
      </c>
      <c r="AC27" s="650" t="str">
        <f>IF($C27="","",IF(ปก!$D$10="กิจกรรมพัฒนาผู้เรียน",เวลา1!$EI28,""))</f>
        <v/>
      </c>
      <c r="AD27" s="1148"/>
      <c r="AE27" s="1144"/>
      <c r="AF27" s="1144"/>
      <c r="AG27" s="1144"/>
      <c r="AH27" s="1144"/>
      <c r="AI27" s="1144"/>
      <c r="AJ27" s="1144"/>
      <c r="AK27" s="1149"/>
      <c r="AL27" s="629"/>
      <c r="AM27" s="651" t="str">
        <f t="shared" si="6"/>
        <v/>
      </c>
      <c r="AN27" s="1148"/>
      <c r="AO27" s="1144"/>
      <c r="AP27" s="1144"/>
      <c r="AQ27" s="1144"/>
      <c r="AR27" s="1144"/>
      <c r="AS27" s="1144"/>
      <c r="AT27" s="653"/>
      <c r="AU27" s="631">
        <f t="shared" si="34"/>
        <v>0</v>
      </c>
      <c r="AV27" s="651" t="str">
        <f t="shared" si="8"/>
        <v/>
      </c>
      <c r="AW27" s="1019" t="str">
        <f t="shared" si="9"/>
        <v/>
      </c>
      <c r="AX27" s="654" t="str">
        <f t="shared" si="10"/>
        <v/>
      </c>
      <c r="AY27" s="655" t="str">
        <f>IF(C27="","",IF(AX27="ผิด","ผิด",IF(AX27="","-",IF(AX27="-","-",IF(AX27&gt;100,"&gt;100",IF(ปก!$D$10="กิจกรรมพัฒนาผู้เรียน",(AX27/$AX$5)*100,AX27))))))</f>
        <v/>
      </c>
      <c r="AZ27" s="656" t="str">
        <f t="shared" si="11"/>
        <v/>
      </c>
      <c r="BA27" s="650" t="str">
        <f>IF($C27="","",IF(ปก!$D$10="กิจกรรมพัฒนาผู้เรียน",เวลา2!$EI28,""))</f>
        <v/>
      </c>
      <c r="BB27" s="1148"/>
      <c r="BC27" s="1144"/>
      <c r="BD27" s="1144"/>
      <c r="BE27" s="1144"/>
      <c r="BF27" s="1144"/>
      <c r="BG27" s="1144"/>
      <c r="BH27" s="1149"/>
      <c r="BI27" s="625"/>
      <c r="BJ27" s="651" t="str">
        <f t="shared" si="12"/>
        <v/>
      </c>
      <c r="BK27" s="1148"/>
      <c r="BL27" s="1144"/>
      <c r="BM27" s="1144"/>
      <c r="BN27" s="1144"/>
      <c r="BO27" s="1144"/>
      <c r="BP27" s="1144"/>
      <c r="BQ27" s="652"/>
      <c r="BR27" s="634">
        <f>SUM(BJ27:BQ27)</f>
        <v>0</v>
      </c>
      <c r="BS27" s="651" t="str">
        <f t="shared" si="13"/>
        <v/>
      </c>
      <c r="BT27" s="1019" t="str">
        <f t="shared" si="14"/>
        <v/>
      </c>
      <c r="BU27" s="650" t="str">
        <f>IF($C27="","",IF(ปก!$D$10="กิจกรรมพัฒนาผู้เรียน",เวลา2!$EI28,""))</f>
        <v/>
      </c>
      <c r="BV27" s="1148"/>
      <c r="BW27" s="1144"/>
      <c r="BX27" s="1144"/>
      <c r="BY27" s="1144"/>
      <c r="BZ27" s="1144"/>
      <c r="CA27" s="1144"/>
      <c r="CB27" s="1149"/>
      <c r="CC27" s="629"/>
      <c r="CD27" s="651" t="str">
        <f t="shared" si="15"/>
        <v/>
      </c>
      <c r="CE27" s="657"/>
      <c r="CF27" s="1148"/>
      <c r="CG27" s="1144"/>
      <c r="CH27" s="1144"/>
      <c r="CI27" s="1092" t="str">
        <f t="shared" si="16"/>
        <v/>
      </c>
      <c r="CJ27" s="1173" t="str">
        <f t="shared" si="17"/>
        <v/>
      </c>
      <c r="CK27" s="1157"/>
      <c r="CL27" s="1154" t="str">
        <f t="shared" si="18"/>
        <v/>
      </c>
      <c r="CM27" s="651" t="str">
        <f t="shared" si="19"/>
        <v/>
      </c>
      <c r="CN27" s="1019" t="str">
        <f t="shared" si="20"/>
        <v/>
      </c>
      <c r="CO27" s="626" t="str">
        <f t="shared" si="21"/>
        <v/>
      </c>
      <c r="CP27" s="698" t="str">
        <f t="shared" si="22"/>
        <v/>
      </c>
      <c r="CQ27" s="659" t="str">
        <f>IF(C27="","",IF(BJ27=0,0,IF(CM27="ผิด","ผิด",IF(CM27="","-",IF(CP27="-","-",IF(CP27&gt;100,"&gt;100",IF(ปก!$D$10="กิจกรรมพัฒนาผู้เรียน",((CP27)/($CP$5)*100),CP27)))))))</f>
        <v/>
      </c>
      <c r="CR27" s="699" t="str">
        <f t="shared" si="23"/>
        <v/>
      </c>
      <c r="CS27" s="700" t="str">
        <f t="shared" si="24"/>
        <v/>
      </c>
      <c r="CT27" s="662" t="str">
        <f>IF(C27="","",IF(BJ27=0,0,IF(CS27="-","-",IF(CM27="ผิด","ผิด",IF(CS27&gt;100,"เกิน",IF(ปก!$D$10="กิจกรรมพัฒนาผู้เรียน",(CS27/$CS$5*100),CS27))))))</f>
        <v/>
      </c>
      <c r="CU27" s="701" t="str">
        <f t="shared" si="25"/>
        <v/>
      </c>
      <c r="CV27" s="641" t="str">
        <f>IF(CM27="","",IF(CM27="ผิด","",IF(ปก!$D$10="กิจกรรมพัฒนาผู้เรียน",(VLOOKUP(CT27,CC$69:CE$71,3)),CU27)))</f>
        <v/>
      </c>
      <c r="CW27" s="1160" t="str">
        <f t="shared" si="26"/>
        <v/>
      </c>
      <c r="CX27" s="665" t="str">
        <f t="shared" si="27"/>
        <v/>
      </c>
      <c r="CY27" s="665" t="str">
        <f t="shared" si="28"/>
        <v/>
      </c>
      <c r="CZ27" s="666"/>
      <c r="DA27" s="1206" t="str">
        <f t="shared" si="29"/>
        <v/>
      </c>
      <c r="DB27" s="1250" t="str">
        <f t="shared" si="32"/>
        <v/>
      </c>
      <c r="DC27" s="1126" t="str">
        <f>IF($C27="","",IF(ปก!$C$10="กิจกรรมพัฒนาผู้เรียน","-",IF($D27="พัก","-",IF($D27="ออก","-",VLOOKUP($CW27,$DU$7:$DW$12,3)))))</f>
        <v/>
      </c>
      <c r="DD27" s="1126" t="str">
        <f>IF($C27="","",IF(ปก!$C$10="กิจกรรมพัฒนาผู้เรียน","-",IF($D27="พัก","-",IF($D27="ออก","-",VLOOKUP($CW27,$DU$7:$DW$12,3)))))</f>
        <v/>
      </c>
      <c r="DE27" s="1126" t="str">
        <f>IF($C27="","",IF(ปก!$C$10="กิจกรรมพัฒนาผู้เรียน","-",IF($D27="พัก","-",IF($D27="ออก","-",VLOOKUP($CW27,$DU$7:$DW$12,3)))))</f>
        <v/>
      </c>
      <c r="DF27" s="1126" t="str">
        <f>IF($C27="","",IF(ปก!$C$10="กิจกรรมพัฒนาผู้เรียน","-",IF($D27="พัก","-",IF($D27="ออก","-",VLOOKUP($CW27,$DU$7:$DW$12,3)))))</f>
        <v/>
      </c>
      <c r="DG27" s="1126" t="str">
        <f>IF($C27="","",IF(ปก!$C$10="กิจกรรมพัฒนาผู้เรียน","-",IF($D27="พัก","-",IF($D27="ออก","-",VLOOKUP($CW27,$DU$7:$DW$12,3)))))</f>
        <v/>
      </c>
      <c r="DH27" s="1190" t="str">
        <f>IF($C27="","",IF(ปก!$C$10="กิจกรรมพัฒนาผู้เรียน","-",IF($D27="พัก","-",IF($D27="ออก","-",(ROUND(MODE(DC27:DG27),0))))))</f>
        <v/>
      </c>
      <c r="DI27" s="1191" t="str">
        <f>IF($C27="","",IF(ปก!$C$10="กิจกรรมพัฒนาผู้เรียน","-",IF($D27="พัก","-",IF($D27="ออก","-",VLOOKUP($CW27,$DU$7:$DW$12,3)))))</f>
        <v/>
      </c>
      <c r="DJ27" s="1191" t="str">
        <f>IF($C27="","",IF(ปก!$C$10="กิจกรรมพัฒนาผู้เรียน","-",IF($D27="พัก","-",IF($D27="ออก","-",VLOOKUP($CW27,$DU$7:$DW$12,3)))))</f>
        <v/>
      </c>
      <c r="DK27" s="1191" t="str">
        <f>IF($C27="","",IF(ปก!$C$10="กิจกรรมพัฒนาผู้เรียน","-",IF($D27="พัก","-",IF($D27="ออก","-",VLOOKUP($CW27,$DU$7:$DW$12,3)))))</f>
        <v/>
      </c>
      <c r="DL27" s="1191" t="str">
        <f>IF($C27="","",IF(ปก!$C$10="กิจกรรมพัฒนาผู้เรียน","-",IF($D27="พัก","-",IF($D27="ออก","-",VLOOKUP($CW27,$DU$7:$DW$12,3)))))</f>
        <v/>
      </c>
      <c r="DM27" s="1191" t="str">
        <f>IF($C27="","",IF(ปก!$C$10="กิจกรรมพัฒนาผู้เรียน","-",IF($D27="พัก","-",IF($D27="ออก","-",VLOOKUP($CW27,$DU$7:$DW$12,3)))))</f>
        <v/>
      </c>
      <c r="DN27" s="1191" t="str">
        <f>IF($C27="","",IF(ปก!$C$10="กิจกรรมพัฒนาผู้เรียน","-",IF($D27="พัก","-",IF($D27="ออก","-",VLOOKUP($CW27,$DU$7:$DW$12,3)))))</f>
        <v/>
      </c>
      <c r="DO27" s="1191" t="str">
        <f>IF($C27="","",IF(ปก!$C$10="กิจกรรมพัฒนาผู้เรียน","-",IF($D27="พัก","-",IF($D27="ออก","-",VLOOKUP($CW27,$DU$7:$DW$12,3)))))</f>
        <v/>
      </c>
      <c r="DP27" s="1191" t="str">
        <f>IF($C27="","",IF(ปก!$C$10="กิจกรรมพัฒนาผู้เรียน","-",IF($D27="พัก","-",IF($D27="ออก","-",VLOOKUP($CW27,$DU$7:$DW$12,3)))))</f>
        <v/>
      </c>
      <c r="DQ27" s="1191" t="str">
        <f>IF($C27="","",IF(ปก!$C$10="กิจกรรมพัฒนาผู้เรียน","-",IF($DQ$2="","",IF($D27="พัก","-",IF($D27="ออก","-",VLOOKUP($CW27,$DU$7:$DW$12,3))))))</f>
        <v/>
      </c>
      <c r="DR27" s="1191" t="str">
        <f>IF($C27="","",IF(ปก!$C$10="กิจกรรมพัฒนาผู้เรียน","-",IF($DR$2="","",IF($D27="พัก","-",IF($D27="ออก","-",VLOOKUP($CW27,$DU$7:$DW$12,3))))))</f>
        <v/>
      </c>
      <c r="DS27" s="1192" t="str">
        <f>IF($C27="","",IF(ปก!$C$10="กิจกรรมพัฒนาผู้เรียน","-",IF($D27="พัก","-",IF($D27="ออก","-",(ROUND(MODE(DI27:DQ27),0))))))</f>
        <v/>
      </c>
      <c r="DT27" s="645"/>
      <c r="DU27" s="708"/>
      <c r="DV27" s="708"/>
      <c r="DW27" s="709"/>
      <c r="DX27" s="708"/>
      <c r="DY27" s="23"/>
      <c r="DZ27" s="23"/>
      <c r="EA27" s="23"/>
      <c r="EB27" s="23"/>
      <c r="EC27" s="23"/>
      <c r="ED27" s="23"/>
      <c r="EE27" s="23"/>
      <c r="EF27" s="23"/>
      <c r="EG27" s="23"/>
      <c r="EH27" s="23"/>
      <c r="EI27" s="23"/>
      <c r="EJ27" s="23"/>
      <c r="EK27" s="23"/>
      <c r="EL27" s="23"/>
      <c r="EM27" s="23"/>
      <c r="EN27" s="23"/>
      <c r="EO27" s="23"/>
      <c r="EP27" s="23"/>
      <c r="EQ27" s="23"/>
      <c r="ER27" s="23"/>
      <c r="ES27" s="23"/>
      <c r="ET27" s="23"/>
      <c r="EU27" s="23"/>
      <c r="EV27" s="23"/>
      <c r="EW27" s="23"/>
      <c r="EX27" s="23"/>
      <c r="EY27" s="23"/>
      <c r="EZ27" s="23"/>
      <c r="FA27" s="23"/>
      <c r="FB27" s="23"/>
      <c r="FC27" s="23"/>
      <c r="FD27" s="23"/>
      <c r="FE27" s="23"/>
      <c r="FF27" s="23"/>
      <c r="FG27" s="23"/>
      <c r="FH27" s="23"/>
      <c r="FI27" s="23"/>
      <c r="FJ27" s="23"/>
      <c r="FK27" s="23"/>
      <c r="FL27" s="23"/>
      <c r="FM27" s="23"/>
      <c r="FN27" s="23"/>
      <c r="FO27" s="23"/>
      <c r="FP27" s="23"/>
      <c r="FQ27" s="23"/>
      <c r="FR27" s="23"/>
      <c r="FS27" s="23"/>
      <c r="FT27" s="23"/>
      <c r="FU27" s="23"/>
      <c r="FV27" s="23"/>
      <c r="FW27" s="23"/>
      <c r="FX27" s="23"/>
      <c r="FY27" s="23"/>
      <c r="FZ27" s="23"/>
      <c r="GA27" s="23"/>
      <c r="GB27" s="23"/>
      <c r="GC27" s="23"/>
      <c r="GD27" s="23"/>
      <c r="GE27" s="23"/>
      <c r="GF27" s="23"/>
      <c r="GG27" s="23"/>
      <c r="GH27" s="23"/>
      <c r="GI27" s="23"/>
      <c r="GJ27" s="23"/>
      <c r="GK27" s="23"/>
      <c r="GL27" s="23"/>
      <c r="GM27" s="23"/>
      <c r="GN27" s="23"/>
      <c r="GO27" s="23"/>
      <c r="GP27" s="23"/>
      <c r="GQ27" s="23"/>
      <c r="GR27" s="23"/>
      <c r="GS27" s="23"/>
      <c r="GT27" s="23"/>
      <c r="GU27" s="23"/>
      <c r="GV27" s="23"/>
      <c r="GW27" s="23"/>
      <c r="GX27" s="23"/>
      <c r="GY27" s="23"/>
      <c r="GZ27" s="23"/>
      <c r="HA27" s="23"/>
      <c r="HB27" s="23"/>
      <c r="HC27" s="23"/>
      <c r="HD27" s="23"/>
      <c r="HE27" s="23"/>
      <c r="HF27" s="23"/>
    </row>
    <row r="28" spans="1:214" s="24" customFormat="1" ht="18" customHeight="1" thickBot="1" x14ac:dyDescent="0.55000000000000004">
      <c r="A28" s="340" t="str">
        <f t="shared" si="30"/>
        <v/>
      </c>
      <c r="B28" s="646"/>
      <c r="C28" s="647"/>
      <c r="D28" s="620" t="str">
        <f t="shared" si="0"/>
        <v/>
      </c>
      <c r="E28" s="690" t="str">
        <f t="shared" si="31"/>
        <v/>
      </c>
      <c r="F28" s="696"/>
      <c r="G28" s="697" t="str">
        <f t="shared" si="1"/>
        <v/>
      </c>
      <c r="H28" s="650" t="str">
        <f>IF($C28="","",IF(ปก!$D$10="กิจกรรมพัฒนาผู้เรียน",เวลา1!$EI29,""))</f>
        <v/>
      </c>
      <c r="I28" s="1148"/>
      <c r="J28" s="1144"/>
      <c r="K28" s="1144"/>
      <c r="L28" s="1144"/>
      <c r="M28" s="1144"/>
      <c r="N28" s="1144"/>
      <c r="O28" s="1144"/>
      <c r="P28" s="1149"/>
      <c r="Q28" s="625"/>
      <c r="R28" s="651" t="str">
        <f t="shared" si="2"/>
        <v/>
      </c>
      <c r="S28" s="1148"/>
      <c r="T28" s="1144"/>
      <c r="U28" s="1144"/>
      <c r="V28" s="1144"/>
      <c r="W28" s="1144"/>
      <c r="X28" s="1144"/>
      <c r="Y28" s="652"/>
      <c r="Z28" s="628">
        <f t="shared" si="33"/>
        <v>0</v>
      </c>
      <c r="AA28" s="651" t="str">
        <f t="shared" si="4"/>
        <v/>
      </c>
      <c r="AB28" s="1019" t="str">
        <f t="shared" si="5"/>
        <v/>
      </c>
      <c r="AC28" s="650" t="str">
        <f>IF($C28="","",IF(ปก!$D$10="กิจกรรมพัฒนาผู้เรียน",เวลา1!$EI29,""))</f>
        <v/>
      </c>
      <c r="AD28" s="1148"/>
      <c r="AE28" s="1144"/>
      <c r="AF28" s="1144"/>
      <c r="AG28" s="1144"/>
      <c r="AH28" s="1144"/>
      <c r="AI28" s="1144"/>
      <c r="AJ28" s="1144"/>
      <c r="AK28" s="1149"/>
      <c r="AL28" s="629"/>
      <c r="AM28" s="651" t="str">
        <f t="shared" si="6"/>
        <v/>
      </c>
      <c r="AN28" s="1148"/>
      <c r="AO28" s="1144"/>
      <c r="AP28" s="1144"/>
      <c r="AQ28" s="1144"/>
      <c r="AR28" s="1144"/>
      <c r="AS28" s="1144"/>
      <c r="AT28" s="653"/>
      <c r="AU28" s="631">
        <f t="shared" si="34"/>
        <v>0</v>
      </c>
      <c r="AV28" s="651" t="str">
        <f t="shared" si="8"/>
        <v/>
      </c>
      <c r="AW28" s="1019" t="str">
        <f t="shared" si="9"/>
        <v/>
      </c>
      <c r="AX28" s="654" t="str">
        <f t="shared" si="10"/>
        <v/>
      </c>
      <c r="AY28" s="655" t="str">
        <f>IF(C28="","",IF(AX28="ผิด","ผิด",IF(AX28="","-",IF(AX28="-","-",IF(AX28&gt;100,"&gt;100",IF(ปก!$D$10="กิจกรรมพัฒนาผู้เรียน",(AX28/$AX$5)*100,AX28))))))</f>
        <v/>
      </c>
      <c r="AZ28" s="656" t="str">
        <f t="shared" si="11"/>
        <v/>
      </c>
      <c r="BA28" s="650" t="str">
        <f>IF($C28="","",IF(ปก!$D$10="กิจกรรมพัฒนาผู้เรียน",เวลา2!$EI29,""))</f>
        <v/>
      </c>
      <c r="BB28" s="1148"/>
      <c r="BC28" s="1144"/>
      <c r="BD28" s="1144"/>
      <c r="BE28" s="1144"/>
      <c r="BF28" s="1144"/>
      <c r="BG28" s="1144"/>
      <c r="BH28" s="1149"/>
      <c r="BI28" s="625"/>
      <c r="BJ28" s="651" t="str">
        <f t="shared" si="12"/>
        <v/>
      </c>
      <c r="BK28" s="1148"/>
      <c r="BL28" s="1144"/>
      <c r="BM28" s="1144"/>
      <c r="BN28" s="1144"/>
      <c r="BO28" s="1144"/>
      <c r="BP28" s="1144"/>
      <c r="BQ28" s="652"/>
      <c r="BR28" s="634">
        <f>SUM(BJ28:BQ28)</f>
        <v>0</v>
      </c>
      <c r="BS28" s="651" t="str">
        <f t="shared" si="13"/>
        <v/>
      </c>
      <c r="BT28" s="1019" t="str">
        <f t="shared" si="14"/>
        <v/>
      </c>
      <c r="BU28" s="650" t="str">
        <f>IF($C28="","",IF(ปก!$D$10="กิจกรรมพัฒนาผู้เรียน",เวลา2!$EI29,""))</f>
        <v/>
      </c>
      <c r="BV28" s="1148"/>
      <c r="BW28" s="1144"/>
      <c r="BX28" s="1144"/>
      <c r="BY28" s="1144"/>
      <c r="BZ28" s="1144"/>
      <c r="CA28" s="1144"/>
      <c r="CB28" s="1149"/>
      <c r="CC28" s="629"/>
      <c r="CD28" s="651" t="str">
        <f t="shared" si="15"/>
        <v/>
      </c>
      <c r="CE28" s="657"/>
      <c r="CF28" s="1148"/>
      <c r="CG28" s="1144"/>
      <c r="CH28" s="1144"/>
      <c r="CI28" s="1092" t="str">
        <f t="shared" si="16"/>
        <v/>
      </c>
      <c r="CJ28" s="1173" t="str">
        <f t="shared" si="17"/>
        <v/>
      </c>
      <c r="CK28" s="1157"/>
      <c r="CL28" s="1154" t="str">
        <f t="shared" si="18"/>
        <v/>
      </c>
      <c r="CM28" s="651" t="str">
        <f t="shared" si="19"/>
        <v/>
      </c>
      <c r="CN28" s="1019" t="str">
        <f t="shared" si="20"/>
        <v/>
      </c>
      <c r="CO28" s="626" t="str">
        <f t="shared" si="21"/>
        <v/>
      </c>
      <c r="CP28" s="698" t="str">
        <f t="shared" si="22"/>
        <v/>
      </c>
      <c r="CQ28" s="659" t="str">
        <f>IF(C28="","",IF(BJ28=0,0,IF(CM28="ผิด","ผิด",IF(CM28="","-",IF(CP28="-","-",IF(CP28&gt;100,"&gt;100",IF(ปก!$D$10="กิจกรรมพัฒนาผู้เรียน",((CP28)/($CP$5)*100),CP28)))))))</f>
        <v/>
      </c>
      <c r="CR28" s="699" t="str">
        <f t="shared" si="23"/>
        <v/>
      </c>
      <c r="CS28" s="700" t="str">
        <f t="shared" si="24"/>
        <v/>
      </c>
      <c r="CT28" s="662" t="str">
        <f>IF(C28="","",IF(BJ28=0,0,IF(CS28="-","-",IF(CM28="ผิด","ผิด",IF(CS28&gt;100,"เกิน",IF(ปก!$D$10="กิจกรรมพัฒนาผู้เรียน",(CS28/$CS$5*100),CS28))))))</f>
        <v/>
      </c>
      <c r="CU28" s="701" t="str">
        <f t="shared" si="25"/>
        <v/>
      </c>
      <c r="CV28" s="641" t="str">
        <f>IF(CM28="","",IF(CM28="ผิด","",IF(ปก!$D$10="กิจกรรมพัฒนาผู้เรียน",(VLOOKUP(CT28,CC$69:CE$71,3)),CU28)))</f>
        <v/>
      </c>
      <c r="CW28" s="1160" t="str">
        <f t="shared" si="26"/>
        <v/>
      </c>
      <c r="CX28" s="665" t="str">
        <f t="shared" si="27"/>
        <v/>
      </c>
      <c r="CY28" s="665" t="str">
        <f t="shared" si="28"/>
        <v/>
      </c>
      <c r="CZ28" s="666"/>
      <c r="DA28" s="1206" t="str">
        <f t="shared" si="29"/>
        <v/>
      </c>
      <c r="DB28" s="1250" t="str">
        <f t="shared" si="32"/>
        <v/>
      </c>
      <c r="DC28" s="1126" t="str">
        <f>IF($C28="","",IF(ปก!$C$10="กิจกรรมพัฒนาผู้เรียน","-",IF($D28="พัก","-",IF($D28="ออก","-",VLOOKUP($CW28,$DU$7:$DW$12,3)))))</f>
        <v/>
      </c>
      <c r="DD28" s="1126" t="str">
        <f>IF($C28="","",IF(ปก!$C$10="กิจกรรมพัฒนาผู้เรียน","-",IF($D28="พัก","-",IF($D28="ออก","-",VLOOKUP($CW28,$DU$7:$DW$12,3)))))</f>
        <v/>
      </c>
      <c r="DE28" s="1126" t="str">
        <f>IF($C28="","",IF(ปก!$C$10="กิจกรรมพัฒนาผู้เรียน","-",IF($D28="พัก","-",IF($D28="ออก","-",VLOOKUP($CW28,$DU$7:$DW$12,3)))))</f>
        <v/>
      </c>
      <c r="DF28" s="1126" t="str">
        <f>IF($C28="","",IF(ปก!$C$10="กิจกรรมพัฒนาผู้เรียน","-",IF($D28="พัก","-",IF($D28="ออก","-",VLOOKUP($CW28,$DU$7:$DW$12,3)))))</f>
        <v/>
      </c>
      <c r="DG28" s="1126" t="str">
        <f>IF($C28="","",IF(ปก!$C$10="กิจกรรมพัฒนาผู้เรียน","-",IF($D28="พัก","-",IF($D28="ออก","-",VLOOKUP($CW28,$DU$7:$DW$12,3)))))</f>
        <v/>
      </c>
      <c r="DH28" s="1190" t="str">
        <f>IF($C28="","",IF(ปก!$C$10="กิจกรรมพัฒนาผู้เรียน","-",IF($D28="พัก","-",IF($D28="ออก","-",(ROUND(MODE(DC28:DG28),0))))))</f>
        <v/>
      </c>
      <c r="DI28" s="1191" t="str">
        <f>IF($C28="","",IF(ปก!$C$10="กิจกรรมพัฒนาผู้เรียน","-",IF($D28="พัก","-",IF($D28="ออก","-",VLOOKUP($CW28,$DU$7:$DW$12,3)))))</f>
        <v/>
      </c>
      <c r="DJ28" s="1191" t="str">
        <f>IF($C28="","",IF(ปก!$C$10="กิจกรรมพัฒนาผู้เรียน","-",IF($D28="พัก","-",IF($D28="ออก","-",VLOOKUP($CW28,$DU$7:$DW$12,3)))))</f>
        <v/>
      </c>
      <c r="DK28" s="1191" t="str">
        <f>IF($C28="","",IF(ปก!$C$10="กิจกรรมพัฒนาผู้เรียน","-",IF($D28="พัก","-",IF($D28="ออก","-",VLOOKUP($CW28,$DU$7:$DW$12,3)))))</f>
        <v/>
      </c>
      <c r="DL28" s="1191" t="str">
        <f>IF($C28="","",IF(ปก!$C$10="กิจกรรมพัฒนาผู้เรียน","-",IF($D28="พัก","-",IF($D28="ออก","-",VLOOKUP($CW28,$DU$7:$DW$12,3)))))</f>
        <v/>
      </c>
      <c r="DM28" s="1191" t="str">
        <f>IF($C28="","",IF(ปก!$C$10="กิจกรรมพัฒนาผู้เรียน","-",IF($D28="พัก","-",IF($D28="ออก","-",VLOOKUP($CW28,$DU$7:$DW$12,3)))))</f>
        <v/>
      </c>
      <c r="DN28" s="1191" t="str">
        <f>IF($C28="","",IF(ปก!$C$10="กิจกรรมพัฒนาผู้เรียน","-",IF($D28="พัก","-",IF($D28="ออก","-",VLOOKUP($CW28,$DU$7:$DW$12,3)))))</f>
        <v/>
      </c>
      <c r="DO28" s="1191" t="str">
        <f>IF($C28="","",IF(ปก!$C$10="กิจกรรมพัฒนาผู้เรียน","-",IF($D28="พัก","-",IF($D28="ออก","-",VLOOKUP($CW28,$DU$7:$DW$12,3)))))</f>
        <v/>
      </c>
      <c r="DP28" s="1191" t="str">
        <f>IF($C28="","",IF(ปก!$C$10="กิจกรรมพัฒนาผู้เรียน","-",IF($D28="พัก","-",IF($D28="ออก","-",VLOOKUP($CW28,$DU$7:$DW$12,3)))))</f>
        <v/>
      </c>
      <c r="DQ28" s="1191" t="str">
        <f>IF($C28="","",IF(ปก!$C$10="กิจกรรมพัฒนาผู้เรียน","-",IF($DQ$2="","",IF($D28="พัก","-",IF($D28="ออก","-",VLOOKUP($CW28,$DU$7:$DW$12,3))))))</f>
        <v/>
      </c>
      <c r="DR28" s="1191" t="str">
        <f>IF($C28="","",IF(ปก!$C$10="กิจกรรมพัฒนาผู้เรียน","-",IF($DR$2="","",IF($D28="พัก","-",IF($D28="ออก","-",VLOOKUP($CW28,$DU$7:$DW$12,3))))))</f>
        <v/>
      </c>
      <c r="DS28" s="1192" t="str">
        <f>IF($C28="","",IF(ปก!$C$10="กิจกรรมพัฒนาผู้เรียน","-",IF($D28="พัก","-",IF($D28="ออก","-",(ROUND(MODE(DI28:DQ28),0))))))</f>
        <v/>
      </c>
      <c r="DT28" s="645"/>
      <c r="DU28" s="708"/>
      <c r="DV28" s="708"/>
      <c r="DW28" s="709"/>
      <c r="DX28" s="708"/>
      <c r="DY28" s="23"/>
      <c r="DZ28" s="23"/>
      <c r="EA28" s="23"/>
      <c r="EB28" s="23"/>
      <c r="EC28" s="23"/>
      <c r="ED28" s="23"/>
      <c r="EE28" s="23"/>
      <c r="EF28" s="23"/>
      <c r="EG28" s="23"/>
      <c r="EH28" s="23"/>
      <c r="EI28" s="23"/>
      <c r="EJ28" s="23"/>
      <c r="EK28" s="23"/>
      <c r="EL28" s="23"/>
      <c r="EM28" s="23"/>
      <c r="EN28" s="23"/>
      <c r="EO28" s="23"/>
      <c r="EP28" s="23"/>
      <c r="EQ28" s="23"/>
      <c r="ER28" s="23"/>
      <c r="ES28" s="23"/>
      <c r="ET28" s="23"/>
      <c r="EU28" s="23"/>
      <c r="EV28" s="23"/>
      <c r="EW28" s="23"/>
      <c r="EX28" s="23"/>
      <c r="EY28" s="23"/>
      <c r="EZ28" s="23"/>
      <c r="FA28" s="23"/>
      <c r="FB28" s="23"/>
      <c r="FC28" s="23"/>
      <c r="FD28" s="23"/>
      <c r="FE28" s="23"/>
      <c r="FF28" s="23"/>
      <c r="FG28" s="23"/>
      <c r="FH28" s="23"/>
      <c r="FI28" s="23"/>
      <c r="FJ28" s="23"/>
      <c r="FK28" s="23"/>
      <c r="FL28" s="23"/>
      <c r="FM28" s="23"/>
      <c r="FN28" s="23"/>
      <c r="FO28" s="23"/>
      <c r="FP28" s="23"/>
      <c r="FQ28" s="23"/>
      <c r="FR28" s="23"/>
      <c r="FS28" s="23"/>
      <c r="FT28" s="23"/>
      <c r="FU28" s="23"/>
      <c r="FV28" s="23"/>
      <c r="FW28" s="23"/>
      <c r="FX28" s="23"/>
      <c r="FY28" s="23"/>
      <c r="FZ28" s="23"/>
      <c r="GA28" s="23"/>
      <c r="GB28" s="23"/>
      <c r="GC28" s="23"/>
      <c r="GD28" s="23"/>
      <c r="GE28" s="23"/>
      <c r="GF28" s="23"/>
      <c r="GG28" s="23"/>
      <c r="GH28" s="23"/>
      <c r="GI28" s="23"/>
      <c r="GJ28" s="23"/>
      <c r="GK28" s="23"/>
      <c r="GL28" s="23"/>
      <c r="GM28" s="23"/>
      <c r="GN28" s="23"/>
      <c r="GO28" s="23"/>
      <c r="GP28" s="23"/>
      <c r="GQ28" s="23"/>
      <c r="GR28" s="23"/>
      <c r="GS28" s="23"/>
      <c r="GT28" s="23"/>
      <c r="GU28" s="23"/>
      <c r="GV28" s="23"/>
      <c r="GW28" s="23"/>
      <c r="GX28" s="23"/>
      <c r="GY28" s="23"/>
      <c r="GZ28" s="23"/>
      <c r="HA28" s="23"/>
      <c r="HB28" s="23"/>
      <c r="HC28" s="23"/>
      <c r="HD28" s="23"/>
      <c r="HE28" s="23"/>
      <c r="HF28" s="23"/>
    </row>
    <row r="29" spans="1:214" s="24" customFormat="1" ht="18" customHeight="1" thickBot="1" x14ac:dyDescent="0.55000000000000004">
      <c r="A29" s="340" t="str">
        <f t="shared" si="30"/>
        <v/>
      </c>
      <c r="B29" s="646"/>
      <c r="C29" s="647"/>
      <c r="D29" s="620" t="str">
        <f t="shared" si="0"/>
        <v/>
      </c>
      <c r="E29" s="690" t="str">
        <f t="shared" si="31"/>
        <v/>
      </c>
      <c r="F29" s="696"/>
      <c r="G29" s="697" t="str">
        <f t="shared" si="1"/>
        <v/>
      </c>
      <c r="H29" s="650" t="str">
        <f>IF($C29="","",IF(ปก!$D$10="กิจกรรมพัฒนาผู้เรียน",เวลา1!$EI30,""))</f>
        <v/>
      </c>
      <c r="I29" s="1148"/>
      <c r="J29" s="1144"/>
      <c r="K29" s="1144"/>
      <c r="L29" s="1144"/>
      <c r="M29" s="1144"/>
      <c r="N29" s="1144"/>
      <c r="O29" s="1144"/>
      <c r="P29" s="1149"/>
      <c r="Q29" s="625"/>
      <c r="R29" s="651" t="str">
        <f t="shared" si="2"/>
        <v/>
      </c>
      <c r="S29" s="1148"/>
      <c r="T29" s="1144"/>
      <c r="U29" s="1144"/>
      <c r="V29" s="1144"/>
      <c r="W29" s="1144"/>
      <c r="X29" s="1144"/>
      <c r="Y29" s="652"/>
      <c r="Z29" s="628">
        <f t="shared" si="33"/>
        <v>0</v>
      </c>
      <c r="AA29" s="651" t="str">
        <f t="shared" si="4"/>
        <v/>
      </c>
      <c r="AB29" s="1019" t="str">
        <f t="shared" si="5"/>
        <v/>
      </c>
      <c r="AC29" s="650" t="str">
        <f>IF($C29="","",IF(ปก!$D$10="กิจกรรมพัฒนาผู้เรียน",เวลา1!$EI30,""))</f>
        <v/>
      </c>
      <c r="AD29" s="1148"/>
      <c r="AE29" s="1144"/>
      <c r="AF29" s="1144"/>
      <c r="AG29" s="1144"/>
      <c r="AH29" s="1144"/>
      <c r="AI29" s="1144"/>
      <c r="AJ29" s="1144"/>
      <c r="AK29" s="1149"/>
      <c r="AL29" s="629"/>
      <c r="AM29" s="651" t="str">
        <f t="shared" si="6"/>
        <v/>
      </c>
      <c r="AN29" s="1148"/>
      <c r="AO29" s="1144"/>
      <c r="AP29" s="1144"/>
      <c r="AQ29" s="1144"/>
      <c r="AR29" s="1144"/>
      <c r="AS29" s="1144"/>
      <c r="AT29" s="653"/>
      <c r="AU29" s="631">
        <f t="shared" si="34"/>
        <v>0</v>
      </c>
      <c r="AV29" s="651" t="str">
        <f t="shared" si="8"/>
        <v/>
      </c>
      <c r="AW29" s="1019" t="str">
        <f t="shared" si="9"/>
        <v/>
      </c>
      <c r="AX29" s="654" t="str">
        <f t="shared" si="10"/>
        <v/>
      </c>
      <c r="AY29" s="655" t="str">
        <f>IF(C29="","",IF(AX29="ผิด","ผิด",IF(AX29="","-",IF(AX29="-","-",IF(AX29&gt;100,"&gt;100",IF(ปก!$D$10="กิจกรรมพัฒนาผู้เรียน",(AX29/$AX$5)*100,AX29))))))</f>
        <v/>
      </c>
      <c r="AZ29" s="656" t="str">
        <f t="shared" si="11"/>
        <v/>
      </c>
      <c r="BA29" s="650" t="str">
        <f>IF($C29="","",IF(ปก!$D$10="กิจกรรมพัฒนาผู้เรียน",เวลา2!$EI30,""))</f>
        <v/>
      </c>
      <c r="BB29" s="1148"/>
      <c r="BC29" s="1144"/>
      <c r="BD29" s="1144"/>
      <c r="BE29" s="1144"/>
      <c r="BF29" s="1144"/>
      <c r="BG29" s="1144"/>
      <c r="BH29" s="1149"/>
      <c r="BI29" s="625"/>
      <c r="BJ29" s="651" t="str">
        <f t="shared" si="12"/>
        <v/>
      </c>
      <c r="BK29" s="1148"/>
      <c r="BL29" s="1144"/>
      <c r="BM29" s="1144"/>
      <c r="BN29" s="1144"/>
      <c r="BO29" s="1144"/>
      <c r="BP29" s="1144"/>
      <c r="BQ29" s="652"/>
      <c r="BR29" s="634">
        <f>SUM(BJ29:BQ29)</f>
        <v>0</v>
      </c>
      <c r="BS29" s="651" t="str">
        <f t="shared" si="13"/>
        <v/>
      </c>
      <c r="BT29" s="1019" t="str">
        <f t="shared" si="14"/>
        <v/>
      </c>
      <c r="BU29" s="650" t="str">
        <f>IF($C29="","",IF(ปก!$D$10="กิจกรรมพัฒนาผู้เรียน",เวลา2!$EI30,""))</f>
        <v/>
      </c>
      <c r="BV29" s="1148"/>
      <c r="BW29" s="1144"/>
      <c r="BX29" s="1144"/>
      <c r="BY29" s="1144"/>
      <c r="BZ29" s="1144"/>
      <c r="CA29" s="1144"/>
      <c r="CB29" s="1149"/>
      <c r="CC29" s="629"/>
      <c r="CD29" s="651" t="str">
        <f t="shared" si="15"/>
        <v/>
      </c>
      <c r="CE29" s="657"/>
      <c r="CF29" s="1148"/>
      <c r="CG29" s="1144"/>
      <c r="CH29" s="1144"/>
      <c r="CI29" s="1092" t="str">
        <f t="shared" si="16"/>
        <v/>
      </c>
      <c r="CJ29" s="1173" t="str">
        <f t="shared" si="17"/>
        <v/>
      </c>
      <c r="CK29" s="1157"/>
      <c r="CL29" s="1154" t="str">
        <f t="shared" si="18"/>
        <v/>
      </c>
      <c r="CM29" s="651" t="str">
        <f t="shared" si="19"/>
        <v/>
      </c>
      <c r="CN29" s="1019" t="str">
        <f t="shared" si="20"/>
        <v/>
      </c>
      <c r="CO29" s="626" t="str">
        <f t="shared" si="21"/>
        <v/>
      </c>
      <c r="CP29" s="698" t="str">
        <f t="shared" si="22"/>
        <v/>
      </c>
      <c r="CQ29" s="659" t="str">
        <f>IF(C29="","",IF(BJ29=0,0,IF(CM29="ผิด","ผิด",IF(CM29="","-",IF(CP29="-","-",IF(CP29&gt;100,"&gt;100",IF(ปก!$D$10="กิจกรรมพัฒนาผู้เรียน",((CP29)/($CP$5)*100),CP29)))))))</f>
        <v/>
      </c>
      <c r="CR29" s="699" t="str">
        <f t="shared" si="23"/>
        <v/>
      </c>
      <c r="CS29" s="700" t="str">
        <f t="shared" si="24"/>
        <v/>
      </c>
      <c r="CT29" s="662" t="str">
        <f>IF(C29="","",IF(BJ29=0,0,IF(CS29="-","-",IF(CM29="ผิด","ผิด",IF(CS29&gt;100,"เกิน",IF(ปก!$D$10="กิจกรรมพัฒนาผู้เรียน",(CS29/$CS$5*100),CS29))))))</f>
        <v/>
      </c>
      <c r="CU29" s="701" t="str">
        <f t="shared" si="25"/>
        <v/>
      </c>
      <c r="CV29" s="641" t="str">
        <f>IF(CM29="","",IF(CM29="ผิด","",IF(ปก!$D$10="กิจกรรมพัฒนาผู้เรียน",(VLOOKUP(CT29,CC$69:CE$71,3)),CU29)))</f>
        <v/>
      </c>
      <c r="CW29" s="1160" t="str">
        <f t="shared" si="26"/>
        <v/>
      </c>
      <c r="CX29" s="665" t="str">
        <f t="shared" si="27"/>
        <v/>
      </c>
      <c r="CY29" s="665" t="str">
        <f t="shared" si="28"/>
        <v/>
      </c>
      <c r="CZ29" s="666"/>
      <c r="DA29" s="1206" t="str">
        <f t="shared" si="29"/>
        <v/>
      </c>
      <c r="DB29" s="1250" t="str">
        <f t="shared" si="32"/>
        <v/>
      </c>
      <c r="DC29" s="1126" t="str">
        <f>IF($C29="","",IF(ปก!$C$10="กิจกรรมพัฒนาผู้เรียน","-",IF($D29="พัก","-",IF($D29="ออก","-",VLOOKUP($CW29,$DU$7:$DW$12,3)))))</f>
        <v/>
      </c>
      <c r="DD29" s="1126" t="str">
        <f>IF($C29="","",IF(ปก!$C$10="กิจกรรมพัฒนาผู้เรียน","-",IF($D29="พัก","-",IF($D29="ออก","-",VLOOKUP($CW29,$DU$7:$DW$12,3)))))</f>
        <v/>
      </c>
      <c r="DE29" s="1126" t="str">
        <f>IF($C29="","",IF(ปก!$C$10="กิจกรรมพัฒนาผู้เรียน","-",IF($D29="พัก","-",IF($D29="ออก","-",VLOOKUP($CW29,$DU$7:$DW$12,3)))))</f>
        <v/>
      </c>
      <c r="DF29" s="1126" t="str">
        <f>IF($C29="","",IF(ปก!$C$10="กิจกรรมพัฒนาผู้เรียน","-",IF($D29="พัก","-",IF($D29="ออก","-",VLOOKUP($CW29,$DU$7:$DW$12,3)))))</f>
        <v/>
      </c>
      <c r="DG29" s="1126" t="str">
        <f>IF($C29="","",IF(ปก!$C$10="กิจกรรมพัฒนาผู้เรียน","-",IF($D29="พัก","-",IF($D29="ออก","-",VLOOKUP($CW29,$DU$7:$DW$12,3)))))</f>
        <v/>
      </c>
      <c r="DH29" s="1190" t="str">
        <f>IF($C29="","",IF(ปก!$C$10="กิจกรรมพัฒนาผู้เรียน","-",IF($D29="พัก","-",IF($D29="ออก","-",(ROUND(MODE(DC29:DG29),0))))))</f>
        <v/>
      </c>
      <c r="DI29" s="1191" t="str">
        <f>IF($C29="","",IF(ปก!$C$10="กิจกรรมพัฒนาผู้เรียน","-",IF($D29="พัก","-",IF($D29="ออก","-",VLOOKUP($CW29,$DU$7:$DW$12,3)))))</f>
        <v/>
      </c>
      <c r="DJ29" s="1191" t="str">
        <f>IF($C29="","",IF(ปก!$C$10="กิจกรรมพัฒนาผู้เรียน","-",IF($D29="พัก","-",IF($D29="ออก","-",VLOOKUP($CW29,$DU$7:$DW$12,3)))))</f>
        <v/>
      </c>
      <c r="DK29" s="1191" t="str">
        <f>IF($C29="","",IF(ปก!$C$10="กิจกรรมพัฒนาผู้เรียน","-",IF($D29="พัก","-",IF($D29="ออก","-",VLOOKUP($CW29,$DU$7:$DW$12,3)))))</f>
        <v/>
      </c>
      <c r="DL29" s="1191" t="str">
        <f>IF($C29="","",IF(ปก!$C$10="กิจกรรมพัฒนาผู้เรียน","-",IF($D29="พัก","-",IF($D29="ออก","-",VLOOKUP($CW29,$DU$7:$DW$12,3)))))</f>
        <v/>
      </c>
      <c r="DM29" s="1191" t="str">
        <f>IF($C29="","",IF(ปก!$C$10="กิจกรรมพัฒนาผู้เรียน","-",IF($D29="พัก","-",IF($D29="ออก","-",VLOOKUP($CW29,$DU$7:$DW$12,3)))))</f>
        <v/>
      </c>
      <c r="DN29" s="1191" t="str">
        <f>IF($C29="","",IF(ปก!$C$10="กิจกรรมพัฒนาผู้เรียน","-",IF($D29="พัก","-",IF($D29="ออก","-",VLOOKUP($CW29,$DU$7:$DW$12,3)))))</f>
        <v/>
      </c>
      <c r="DO29" s="1191" t="str">
        <f>IF($C29="","",IF(ปก!$C$10="กิจกรรมพัฒนาผู้เรียน","-",IF($D29="พัก","-",IF($D29="ออก","-",VLOOKUP($CW29,$DU$7:$DW$12,3)))))</f>
        <v/>
      </c>
      <c r="DP29" s="1191" t="str">
        <f>IF($C29="","",IF(ปก!$C$10="กิจกรรมพัฒนาผู้เรียน","-",IF($D29="พัก","-",IF($D29="ออก","-",VLOOKUP($CW29,$DU$7:$DW$12,3)))))</f>
        <v/>
      </c>
      <c r="DQ29" s="1191" t="str">
        <f>IF($C29="","",IF(ปก!$C$10="กิจกรรมพัฒนาผู้เรียน","-",IF($DQ$2="","",IF($D29="พัก","-",IF($D29="ออก","-",VLOOKUP($CW29,$DU$7:$DW$12,3))))))</f>
        <v/>
      </c>
      <c r="DR29" s="1191" t="str">
        <f>IF($C29="","",IF(ปก!$C$10="กิจกรรมพัฒนาผู้เรียน","-",IF($DR$2="","",IF($D29="พัก","-",IF($D29="ออก","-",VLOOKUP($CW29,$DU$7:$DW$12,3))))))</f>
        <v/>
      </c>
      <c r="DS29" s="1192" t="str">
        <f>IF($C29="","",IF(ปก!$C$10="กิจกรรมพัฒนาผู้เรียน","-",IF($D29="พัก","-",IF($D29="ออก","-",(ROUND(MODE(DI29:DQ29),0))))))</f>
        <v/>
      </c>
      <c r="DT29" s="645"/>
      <c r="DU29" s="708"/>
      <c r="DV29" s="708"/>
      <c r="DW29" s="709"/>
      <c r="DX29" s="708"/>
      <c r="DY29" s="23"/>
      <c r="DZ29" s="23"/>
      <c r="EA29" s="23"/>
      <c r="EB29" s="23"/>
      <c r="EC29" s="23"/>
      <c r="ED29" s="23"/>
      <c r="EE29" s="23"/>
      <c r="EF29" s="23"/>
      <c r="EG29" s="23"/>
      <c r="EH29" s="23"/>
      <c r="EI29" s="23"/>
      <c r="EJ29" s="23"/>
      <c r="EK29" s="23"/>
      <c r="EL29" s="23"/>
      <c r="EM29" s="23"/>
      <c r="EN29" s="23"/>
      <c r="EO29" s="23"/>
      <c r="EP29" s="23"/>
      <c r="EQ29" s="23"/>
      <c r="ER29" s="23"/>
      <c r="ES29" s="23"/>
      <c r="ET29" s="23"/>
      <c r="EU29" s="23"/>
      <c r="EV29" s="23"/>
      <c r="EW29" s="23"/>
      <c r="EX29" s="23"/>
      <c r="EY29" s="23"/>
      <c r="EZ29" s="23"/>
      <c r="FA29" s="23"/>
      <c r="FB29" s="23"/>
      <c r="FC29" s="23"/>
      <c r="FD29" s="23"/>
      <c r="FE29" s="23"/>
      <c r="FF29" s="23"/>
      <c r="FG29" s="23"/>
      <c r="FH29" s="23"/>
      <c r="FI29" s="23"/>
      <c r="FJ29" s="23"/>
      <c r="FK29" s="23"/>
      <c r="FL29" s="23"/>
      <c r="FM29" s="23"/>
      <c r="FN29" s="23"/>
      <c r="FO29" s="23"/>
      <c r="FP29" s="23"/>
      <c r="FQ29" s="23"/>
      <c r="FR29" s="23"/>
      <c r="FS29" s="23"/>
      <c r="FT29" s="23"/>
      <c r="FU29" s="23"/>
      <c r="FV29" s="23"/>
      <c r="FW29" s="23"/>
      <c r="FX29" s="23"/>
      <c r="FY29" s="23"/>
      <c r="FZ29" s="23"/>
      <c r="GA29" s="23"/>
      <c r="GB29" s="23"/>
      <c r="GC29" s="23"/>
      <c r="GD29" s="23"/>
      <c r="GE29" s="23"/>
      <c r="GF29" s="23"/>
      <c r="GG29" s="23"/>
      <c r="GH29" s="23"/>
      <c r="GI29" s="23"/>
      <c r="GJ29" s="23"/>
      <c r="GK29" s="23"/>
      <c r="GL29" s="23"/>
      <c r="GM29" s="23"/>
      <c r="GN29" s="23"/>
      <c r="GO29" s="23"/>
      <c r="GP29" s="23"/>
      <c r="GQ29" s="23"/>
      <c r="GR29" s="23"/>
      <c r="GS29" s="23"/>
      <c r="GT29" s="23"/>
      <c r="GU29" s="23"/>
      <c r="GV29" s="23"/>
      <c r="GW29" s="23"/>
      <c r="GX29" s="23"/>
      <c r="GY29" s="23"/>
      <c r="GZ29" s="23"/>
      <c r="HA29" s="23"/>
      <c r="HB29" s="23"/>
      <c r="HC29" s="23"/>
      <c r="HD29" s="23"/>
      <c r="HE29" s="23"/>
      <c r="HF29" s="23"/>
    </row>
    <row r="30" spans="1:214" s="24" customFormat="1" ht="18" customHeight="1" thickBot="1" x14ac:dyDescent="0.55000000000000004">
      <c r="A30" s="351" t="str">
        <f t="shared" si="30"/>
        <v/>
      </c>
      <c r="B30" s="667"/>
      <c r="C30" s="668"/>
      <c r="D30" s="669" t="str">
        <f t="shared" si="0"/>
        <v/>
      </c>
      <c r="E30" s="690" t="str">
        <f t="shared" si="31"/>
        <v/>
      </c>
      <c r="F30" s="702"/>
      <c r="G30" s="703" t="str">
        <f t="shared" si="1"/>
        <v/>
      </c>
      <c r="H30" s="672" t="str">
        <f>IF($C30="","",IF(ปก!$D$10="กิจกรรมพัฒนาผู้เรียน",เวลา1!$EI31,""))</f>
        <v/>
      </c>
      <c r="I30" s="1150"/>
      <c r="J30" s="1145"/>
      <c r="K30" s="1145"/>
      <c r="L30" s="1145"/>
      <c r="M30" s="1145"/>
      <c r="N30" s="1145"/>
      <c r="O30" s="1145"/>
      <c r="P30" s="1151"/>
      <c r="Q30" s="673"/>
      <c r="R30" s="674" t="str">
        <f t="shared" si="2"/>
        <v/>
      </c>
      <c r="S30" s="1150"/>
      <c r="T30" s="1145"/>
      <c r="U30" s="1145"/>
      <c r="V30" s="1145"/>
      <c r="W30" s="1145"/>
      <c r="X30" s="1145"/>
      <c r="Y30" s="675"/>
      <c r="Z30" s="628">
        <f t="shared" si="33"/>
        <v>0</v>
      </c>
      <c r="AA30" s="674" t="str">
        <f t="shared" si="4"/>
        <v/>
      </c>
      <c r="AB30" s="1020" t="str">
        <f t="shared" si="5"/>
        <v/>
      </c>
      <c r="AC30" s="672" t="str">
        <f>IF($C30="","",IF(ปก!$D$10="กิจกรรมพัฒนาผู้เรียน",เวลา1!$EI31,""))</f>
        <v/>
      </c>
      <c r="AD30" s="1150"/>
      <c r="AE30" s="1145"/>
      <c r="AF30" s="1145"/>
      <c r="AG30" s="1145"/>
      <c r="AH30" s="1145"/>
      <c r="AI30" s="1145"/>
      <c r="AJ30" s="1145"/>
      <c r="AK30" s="1151"/>
      <c r="AL30" s="676"/>
      <c r="AM30" s="674" t="str">
        <f t="shared" si="6"/>
        <v/>
      </c>
      <c r="AN30" s="1150"/>
      <c r="AO30" s="1145"/>
      <c r="AP30" s="1145"/>
      <c r="AQ30" s="1145"/>
      <c r="AR30" s="1145"/>
      <c r="AS30" s="1145"/>
      <c r="AT30" s="653"/>
      <c r="AU30" s="631">
        <f t="shared" si="34"/>
        <v>0</v>
      </c>
      <c r="AV30" s="674" t="str">
        <f t="shared" si="8"/>
        <v/>
      </c>
      <c r="AW30" s="1020" t="str">
        <f t="shared" si="9"/>
        <v/>
      </c>
      <c r="AX30" s="677" t="str">
        <f t="shared" si="10"/>
        <v/>
      </c>
      <c r="AY30" s="678" t="str">
        <f>IF(C30="","",IF(AX30="ผิด","ผิด",IF(AX30="","-",IF(AX30="-","-",IF(AX30&gt;100,"&gt;100",IF(ปก!$D$10="กิจกรรมพัฒนาผู้เรียน",(AX30/$AX$5)*100,AX30))))))</f>
        <v/>
      </c>
      <c r="AZ30" s="679" t="str">
        <f t="shared" si="11"/>
        <v/>
      </c>
      <c r="BA30" s="672" t="str">
        <f>IF($C30="","",IF(ปก!$D$10="กิจกรรมพัฒนาผู้เรียน",เวลา2!$EI31,""))</f>
        <v/>
      </c>
      <c r="BB30" s="1150"/>
      <c r="BC30" s="1145"/>
      <c r="BD30" s="1145"/>
      <c r="BE30" s="1145"/>
      <c r="BF30" s="1145"/>
      <c r="BG30" s="1145"/>
      <c r="BH30" s="1151"/>
      <c r="BI30" s="673"/>
      <c r="BJ30" s="674" t="str">
        <f t="shared" si="12"/>
        <v/>
      </c>
      <c r="BK30" s="1150"/>
      <c r="BL30" s="1145"/>
      <c r="BM30" s="1145"/>
      <c r="BN30" s="1145"/>
      <c r="BO30" s="1145"/>
      <c r="BP30" s="1145"/>
      <c r="BQ30" s="675"/>
      <c r="BR30" s="634">
        <f>SUM(BJ30:BQ30)</f>
        <v>0</v>
      </c>
      <c r="BS30" s="674" t="str">
        <f t="shared" si="13"/>
        <v/>
      </c>
      <c r="BT30" s="1020" t="str">
        <f t="shared" si="14"/>
        <v/>
      </c>
      <c r="BU30" s="672" t="str">
        <f>IF($C30="","",IF(ปก!$D$10="กิจกรรมพัฒนาผู้เรียน",เวลา2!$EI31,""))</f>
        <v/>
      </c>
      <c r="BV30" s="1150"/>
      <c r="BW30" s="1145"/>
      <c r="BX30" s="1145"/>
      <c r="BY30" s="1145"/>
      <c r="BZ30" s="1145"/>
      <c r="CA30" s="1145"/>
      <c r="CB30" s="1151"/>
      <c r="CC30" s="676"/>
      <c r="CD30" s="674" t="str">
        <f t="shared" si="15"/>
        <v/>
      </c>
      <c r="CE30" s="680"/>
      <c r="CF30" s="1150"/>
      <c r="CG30" s="1145"/>
      <c r="CH30" s="1145"/>
      <c r="CI30" s="1093" t="str">
        <f t="shared" si="16"/>
        <v/>
      </c>
      <c r="CJ30" s="1174" t="str">
        <f t="shared" si="17"/>
        <v/>
      </c>
      <c r="CK30" s="1158"/>
      <c r="CL30" s="1155" t="str">
        <f t="shared" si="18"/>
        <v/>
      </c>
      <c r="CM30" s="674" t="str">
        <f t="shared" si="19"/>
        <v/>
      </c>
      <c r="CN30" s="1020" t="str">
        <f t="shared" si="20"/>
        <v/>
      </c>
      <c r="CO30" s="626" t="str">
        <f t="shared" si="21"/>
        <v/>
      </c>
      <c r="CP30" s="704" t="str">
        <f t="shared" si="22"/>
        <v/>
      </c>
      <c r="CQ30" s="682" t="str">
        <f>IF(C30="","",IF(BJ30=0,0,IF(CM30="ผิด","ผิด",IF(CM30="","-",IF(CP30="-","-",IF(CP30&gt;100,"&gt;100",IF(ปก!$D$10="กิจกรรมพัฒนาผู้เรียน",((CP30)/($CP$5)*100),CP30)))))))</f>
        <v/>
      </c>
      <c r="CR30" s="705" t="str">
        <f t="shared" si="23"/>
        <v/>
      </c>
      <c r="CS30" s="706" t="str">
        <f t="shared" si="24"/>
        <v/>
      </c>
      <c r="CT30" s="685" t="str">
        <f>IF(C30="","",IF(BJ30=0,0,IF(CS30="-","-",IF(CM30="ผิด","ผิด",IF(CS30&gt;100,"เกิน",IF(ปก!$D$10="กิจกรรมพัฒนาผู้เรียน",(CS30/$CS$5*100),CS30))))))</f>
        <v/>
      </c>
      <c r="CU30" s="707" t="str">
        <f t="shared" si="25"/>
        <v/>
      </c>
      <c r="CV30" s="641" t="str">
        <f>IF(CM30="","",IF(CM30="ผิด","",IF(ปก!$D$10="กิจกรรมพัฒนาผู้เรียน",(VLOOKUP(CT30,CC$69:CE$71,3)),CU30)))</f>
        <v/>
      </c>
      <c r="CW30" s="1161" t="str">
        <f t="shared" si="26"/>
        <v/>
      </c>
      <c r="CX30" s="688" t="str">
        <f t="shared" si="27"/>
        <v/>
      </c>
      <c r="CY30" s="688" t="str">
        <f t="shared" si="28"/>
        <v/>
      </c>
      <c r="CZ30" s="689"/>
      <c r="DA30" s="1207" t="str">
        <f t="shared" si="29"/>
        <v/>
      </c>
      <c r="DB30" s="1251" t="str">
        <f t="shared" si="32"/>
        <v/>
      </c>
      <c r="DC30" s="1127" t="str">
        <f>IF($C30="","",IF(ปก!$C$10="กิจกรรมพัฒนาผู้เรียน","-",IF($D30="พัก","-",IF($D30="ออก","-",VLOOKUP($CW30,$DU$7:$DW$12,3)))))</f>
        <v/>
      </c>
      <c r="DD30" s="1127" t="str">
        <f>IF($C30="","",IF(ปก!$C$10="กิจกรรมพัฒนาผู้เรียน","-",IF($D30="พัก","-",IF($D30="ออก","-",VLOOKUP($CW30,$DU$7:$DW$12,3)))))</f>
        <v/>
      </c>
      <c r="DE30" s="1127" t="str">
        <f>IF($C30="","",IF(ปก!$C$10="กิจกรรมพัฒนาผู้เรียน","-",IF($D30="พัก","-",IF($D30="ออก","-",VLOOKUP($CW30,$DU$7:$DW$12,3)))))</f>
        <v/>
      </c>
      <c r="DF30" s="1127" t="str">
        <f>IF($C30="","",IF(ปก!$C$10="กิจกรรมพัฒนาผู้เรียน","-",IF($D30="พัก","-",IF($D30="ออก","-",VLOOKUP($CW30,$DU$7:$DW$12,3)))))</f>
        <v/>
      </c>
      <c r="DG30" s="1127" t="str">
        <f>IF($C30="","",IF(ปก!$C$10="กิจกรรมพัฒนาผู้เรียน","-",IF($D30="พัก","-",IF($D30="ออก","-",VLOOKUP($CW30,$DU$7:$DW$12,3)))))</f>
        <v/>
      </c>
      <c r="DH30" s="1193" t="str">
        <f>IF($C30="","",IF(ปก!$C$10="กิจกรรมพัฒนาผู้เรียน","-",IF($D30="พัก","-",IF($D30="ออก","-",(ROUND(MODE(DC30:DG30),0))))))</f>
        <v/>
      </c>
      <c r="DI30" s="1194" t="str">
        <f>IF($C30="","",IF(ปก!$C$10="กิจกรรมพัฒนาผู้เรียน","-",IF($D30="พัก","-",IF($D30="ออก","-",VLOOKUP($CW30,$DU$7:$DW$12,3)))))</f>
        <v/>
      </c>
      <c r="DJ30" s="1194" t="str">
        <f>IF($C30="","",IF(ปก!$C$10="กิจกรรมพัฒนาผู้เรียน","-",IF($D30="พัก","-",IF($D30="ออก","-",VLOOKUP($CW30,$DU$7:$DW$12,3)))))</f>
        <v/>
      </c>
      <c r="DK30" s="1194" t="str">
        <f>IF($C30="","",IF(ปก!$C$10="กิจกรรมพัฒนาผู้เรียน","-",IF($D30="พัก","-",IF($D30="ออก","-",VLOOKUP($CW30,$DU$7:$DW$12,3)))))</f>
        <v/>
      </c>
      <c r="DL30" s="1194" t="str">
        <f>IF($C30="","",IF(ปก!$C$10="กิจกรรมพัฒนาผู้เรียน","-",IF($D30="พัก","-",IF($D30="ออก","-",VLOOKUP($CW30,$DU$7:$DW$12,3)))))</f>
        <v/>
      </c>
      <c r="DM30" s="1194" t="str">
        <f>IF($C30="","",IF(ปก!$C$10="กิจกรรมพัฒนาผู้เรียน","-",IF($D30="พัก","-",IF($D30="ออก","-",VLOOKUP($CW30,$DU$7:$DW$12,3)))))</f>
        <v/>
      </c>
      <c r="DN30" s="1194" t="str">
        <f>IF($C30="","",IF(ปก!$C$10="กิจกรรมพัฒนาผู้เรียน","-",IF($D30="พัก","-",IF($D30="ออก","-",VLOOKUP($CW30,$DU$7:$DW$12,3)))))</f>
        <v/>
      </c>
      <c r="DO30" s="1194" t="str">
        <f>IF($C30="","",IF(ปก!$C$10="กิจกรรมพัฒนาผู้เรียน","-",IF($D30="พัก","-",IF($D30="ออก","-",VLOOKUP($CW30,$DU$7:$DW$12,3)))))</f>
        <v/>
      </c>
      <c r="DP30" s="1194" t="str">
        <f>IF($C30="","",IF(ปก!$C$10="กิจกรรมพัฒนาผู้เรียน","-",IF($D30="พัก","-",IF($D30="ออก","-",VLOOKUP($CW30,$DU$7:$DW$12,3)))))</f>
        <v/>
      </c>
      <c r="DQ30" s="1194" t="str">
        <f>IF($C30="","",IF(ปก!$C$10="กิจกรรมพัฒนาผู้เรียน","-",IF($DQ$2="","",IF($D30="พัก","-",IF($D30="ออก","-",VLOOKUP($CW30,$DU$7:$DW$12,3))))))</f>
        <v/>
      </c>
      <c r="DR30" s="1194" t="str">
        <f>IF($C30="","",IF(ปก!$C$10="กิจกรรมพัฒนาผู้เรียน","-",IF($DR$2="","",IF($D30="พัก","-",IF($D30="ออก","-",VLOOKUP($CW30,$DU$7:$DW$12,3))))))</f>
        <v/>
      </c>
      <c r="DS30" s="1195" t="str">
        <f>IF($C30="","",IF(ปก!$C$10="กิจกรรมพัฒนาผู้เรียน","-",IF($D30="พัก","-",IF($D30="ออก","-",(ROUND(MODE(DI30:DQ30),0))))))</f>
        <v/>
      </c>
      <c r="DT30" s="645"/>
      <c r="DU30" s="708"/>
      <c r="DV30" s="708"/>
      <c r="DW30" s="709"/>
      <c r="DX30" s="708"/>
      <c r="DY30" s="23"/>
      <c r="DZ30" s="23"/>
      <c r="EA30" s="23"/>
      <c r="EB30" s="23"/>
      <c r="EC30" s="23"/>
      <c r="ED30" s="23"/>
      <c r="EE30" s="23"/>
      <c r="EF30" s="23"/>
      <c r="EG30" s="23"/>
      <c r="EH30" s="23"/>
      <c r="EI30" s="23"/>
      <c r="EJ30" s="23"/>
      <c r="EK30" s="23"/>
      <c r="EL30" s="23"/>
      <c r="EM30" s="23"/>
      <c r="EN30" s="23"/>
      <c r="EO30" s="23"/>
      <c r="EP30" s="23"/>
      <c r="EQ30" s="23"/>
      <c r="ER30" s="23"/>
      <c r="ES30" s="23"/>
      <c r="ET30" s="23"/>
      <c r="EU30" s="23"/>
      <c r="EV30" s="23"/>
      <c r="EW30" s="23"/>
      <c r="EX30" s="23"/>
      <c r="EY30" s="23"/>
      <c r="EZ30" s="23"/>
      <c r="FA30" s="23"/>
      <c r="FB30" s="23"/>
      <c r="FC30" s="23"/>
      <c r="FD30" s="23"/>
      <c r="FE30" s="23"/>
      <c r="FF30" s="23"/>
      <c r="FG30" s="23"/>
      <c r="FH30" s="23"/>
      <c r="FI30" s="23"/>
      <c r="FJ30" s="23"/>
      <c r="FK30" s="23"/>
      <c r="FL30" s="23"/>
      <c r="FM30" s="23"/>
      <c r="FN30" s="23"/>
      <c r="FO30" s="23"/>
      <c r="FP30" s="23"/>
      <c r="FQ30" s="23"/>
      <c r="FR30" s="23"/>
      <c r="FS30" s="23"/>
      <c r="FT30" s="23"/>
      <c r="FU30" s="23"/>
      <c r="FV30" s="23"/>
      <c r="FW30" s="23"/>
      <c r="FX30" s="23"/>
      <c r="FY30" s="23"/>
      <c r="FZ30" s="23"/>
      <c r="GA30" s="23"/>
      <c r="GB30" s="23"/>
      <c r="GC30" s="23"/>
      <c r="GD30" s="23"/>
      <c r="GE30" s="23"/>
      <c r="GF30" s="23"/>
      <c r="GG30" s="23"/>
      <c r="GH30" s="23"/>
      <c r="GI30" s="23"/>
      <c r="GJ30" s="23"/>
      <c r="GK30" s="23"/>
      <c r="GL30" s="23"/>
      <c r="GM30" s="23"/>
      <c r="GN30" s="23"/>
      <c r="GO30" s="23"/>
      <c r="GP30" s="23"/>
      <c r="GQ30" s="23"/>
      <c r="GR30" s="23"/>
      <c r="GS30" s="23"/>
      <c r="GT30" s="23"/>
      <c r="GU30" s="23"/>
      <c r="GV30" s="23"/>
      <c r="GW30" s="23"/>
      <c r="GX30" s="23"/>
      <c r="GY30" s="23"/>
      <c r="GZ30" s="23"/>
      <c r="HA30" s="23"/>
      <c r="HB30" s="23"/>
      <c r="HC30" s="23"/>
      <c r="HD30" s="23"/>
      <c r="HE30" s="23"/>
      <c r="HF30" s="23"/>
    </row>
    <row r="31" spans="1:214" s="24" customFormat="1" ht="18" customHeight="1" thickBot="1" x14ac:dyDescent="0.55000000000000004">
      <c r="A31" s="617" t="str">
        <f t="shared" si="30"/>
        <v/>
      </c>
      <c r="B31" s="618"/>
      <c r="C31" s="619"/>
      <c r="D31" s="620" t="str">
        <f t="shared" si="0"/>
        <v/>
      </c>
      <c r="E31" s="690" t="str">
        <f t="shared" si="31"/>
        <v/>
      </c>
      <c r="F31" s="691"/>
      <c r="G31" s="692" t="str">
        <f t="shared" si="1"/>
        <v/>
      </c>
      <c r="H31" s="624" t="str">
        <f>IF($C31="","",IF(ปก!$D$10="กิจกรรมพัฒนาผู้เรียน",เวลา1!$EI32,""))</f>
        <v/>
      </c>
      <c r="I31" s="1146"/>
      <c r="J31" s="1143"/>
      <c r="K31" s="1143"/>
      <c r="L31" s="1143"/>
      <c r="M31" s="1143"/>
      <c r="N31" s="1143"/>
      <c r="O31" s="1143"/>
      <c r="P31" s="1147"/>
      <c r="Q31" s="625"/>
      <c r="R31" s="626" t="str">
        <f t="shared" si="2"/>
        <v/>
      </c>
      <c r="S31" s="1146"/>
      <c r="T31" s="1143"/>
      <c r="U31" s="1143"/>
      <c r="V31" s="1143"/>
      <c r="W31" s="1143"/>
      <c r="X31" s="1143"/>
      <c r="Y31" s="627"/>
      <c r="Z31" s="628">
        <f t="shared" si="33"/>
        <v>0</v>
      </c>
      <c r="AA31" s="626" t="str">
        <f t="shared" si="4"/>
        <v/>
      </c>
      <c r="AB31" s="612" t="str">
        <f t="shared" si="5"/>
        <v/>
      </c>
      <c r="AC31" s="624" t="str">
        <f>IF($C31="","",IF(ปก!$D$10="กิจกรรมพัฒนาผู้เรียน",เวลา1!$EI32,""))</f>
        <v/>
      </c>
      <c r="AD31" s="1146"/>
      <c r="AE31" s="1143"/>
      <c r="AF31" s="1143"/>
      <c r="AG31" s="1143"/>
      <c r="AH31" s="1143"/>
      <c r="AI31" s="1143"/>
      <c r="AJ31" s="1143"/>
      <c r="AK31" s="1147"/>
      <c r="AL31" s="629"/>
      <c r="AM31" s="626" t="str">
        <f t="shared" si="6"/>
        <v/>
      </c>
      <c r="AN31" s="1146"/>
      <c r="AO31" s="1143"/>
      <c r="AP31" s="1143"/>
      <c r="AQ31" s="1143"/>
      <c r="AR31" s="1143"/>
      <c r="AS31" s="1143"/>
      <c r="AT31" s="630"/>
      <c r="AU31" s="631">
        <f t="shared" si="34"/>
        <v>0</v>
      </c>
      <c r="AV31" s="626" t="str">
        <f t="shared" si="8"/>
        <v/>
      </c>
      <c r="AW31" s="612" t="str">
        <f t="shared" si="9"/>
        <v/>
      </c>
      <c r="AX31" s="607" t="str">
        <f t="shared" si="10"/>
        <v/>
      </c>
      <c r="AY31" s="632" t="str">
        <f>IF(C31="","",IF(AX31="ผิด","ผิด",IF(AX31="","-",IF(AX31="-","-",IF(AX31&gt;100,"&gt;100",IF(ปก!$D$10="กิจกรรมพัฒนาผู้เรียน",(AX31/$AX$5)*100,AX31))))))</f>
        <v/>
      </c>
      <c r="AZ31" s="633" t="str">
        <f t="shared" si="11"/>
        <v/>
      </c>
      <c r="BA31" s="624" t="str">
        <f>IF($C31="","",IF(ปก!$D$10="กิจกรรมพัฒนาผู้เรียน",เวลา2!$EI32,""))</f>
        <v/>
      </c>
      <c r="BB31" s="1146"/>
      <c r="BC31" s="1143"/>
      <c r="BD31" s="1143"/>
      <c r="BE31" s="1143"/>
      <c r="BF31" s="1143"/>
      <c r="BG31" s="1143"/>
      <c r="BH31" s="1147"/>
      <c r="BI31" s="625"/>
      <c r="BJ31" s="626" t="str">
        <f t="shared" si="12"/>
        <v/>
      </c>
      <c r="BK31" s="1146"/>
      <c r="BL31" s="1143"/>
      <c r="BM31" s="1143"/>
      <c r="BN31" s="1143"/>
      <c r="BO31" s="1143"/>
      <c r="BP31" s="1143"/>
      <c r="BQ31" s="627"/>
      <c r="BR31" s="634">
        <f>SUM(BK31:BQ31)</f>
        <v>0</v>
      </c>
      <c r="BS31" s="626" t="str">
        <f t="shared" si="13"/>
        <v/>
      </c>
      <c r="BT31" s="612" t="str">
        <f t="shared" si="14"/>
        <v/>
      </c>
      <c r="BU31" s="624" t="str">
        <f>IF($C31="","",IF(ปก!$D$10="กิจกรรมพัฒนาผู้เรียน",เวลา2!$EI32,""))</f>
        <v/>
      </c>
      <c r="BV31" s="1146"/>
      <c r="BW31" s="1143"/>
      <c r="BX31" s="1143"/>
      <c r="BY31" s="1143"/>
      <c r="BZ31" s="1143"/>
      <c r="CA31" s="1143"/>
      <c r="CB31" s="1147"/>
      <c r="CC31" s="629"/>
      <c r="CD31" s="626" t="str">
        <f t="shared" si="15"/>
        <v/>
      </c>
      <c r="CE31" s="635"/>
      <c r="CF31" s="1146"/>
      <c r="CG31" s="1143"/>
      <c r="CH31" s="1143"/>
      <c r="CI31" s="1091" t="str">
        <f t="shared" si="16"/>
        <v/>
      </c>
      <c r="CJ31" s="1172" t="str">
        <f t="shared" si="17"/>
        <v/>
      </c>
      <c r="CK31" s="1156"/>
      <c r="CL31" s="1153" t="str">
        <f t="shared" si="18"/>
        <v/>
      </c>
      <c r="CM31" s="626" t="str">
        <f t="shared" si="19"/>
        <v/>
      </c>
      <c r="CN31" s="612" t="str">
        <f t="shared" si="20"/>
        <v/>
      </c>
      <c r="CO31" s="626" t="str">
        <f t="shared" si="21"/>
        <v/>
      </c>
      <c r="CP31" s="693" t="str">
        <f t="shared" si="22"/>
        <v/>
      </c>
      <c r="CQ31" s="612" t="str">
        <f>IF(C31="","",IF(BJ31=0,0,IF(CM31="ผิด","ผิด",IF(CM31="","-",IF(CP31="-","-",IF(CP31&gt;100,"&gt;100",IF(ปก!$D$10="กิจกรรมพัฒนาผู้เรียน",((CP31)/($CP$5)*100),CP31)))))))</f>
        <v/>
      </c>
      <c r="CR31" s="694" t="str">
        <f t="shared" si="23"/>
        <v/>
      </c>
      <c r="CS31" s="695" t="str">
        <f t="shared" si="24"/>
        <v/>
      </c>
      <c r="CT31" s="639" t="str">
        <f>IF(C31="","",IF(BJ31=0,0,IF(CS31="-","-",IF(CM31="ผิด","ผิด",IF(CS31&gt;100,"เกิน",IF(ปก!$D$10="กิจกรรมพัฒนาผู้เรียน",(CS31/$CS$5*100),CS31))))))</f>
        <v/>
      </c>
      <c r="CU31" s="641" t="str">
        <f t="shared" si="25"/>
        <v/>
      </c>
      <c r="CV31" s="641" t="str">
        <f>IF(CM31="","",IF(CM31="ผิด","",IF(ปก!$D$10="กิจกรรมพัฒนาผู้เรียน",(VLOOKUP(CT31,CC$69:CE$71,3)),CU31)))</f>
        <v/>
      </c>
      <c r="CW31" s="1159" t="str">
        <f t="shared" si="26"/>
        <v/>
      </c>
      <c r="CX31" s="643" t="str">
        <f t="shared" si="27"/>
        <v/>
      </c>
      <c r="CY31" s="643" t="str">
        <f t="shared" si="28"/>
        <v/>
      </c>
      <c r="CZ31" s="644"/>
      <c r="DA31" s="1208" t="str">
        <f t="shared" si="29"/>
        <v/>
      </c>
      <c r="DB31" s="1249" t="str">
        <f t="shared" si="32"/>
        <v/>
      </c>
      <c r="DC31" s="1125" t="str">
        <f>IF($C31="","",IF(ปก!$C$10="กิจกรรมพัฒนาผู้เรียน","-",IF($D31="พัก","-",IF($D31="ออก","-",VLOOKUP($CW31,$DU$7:$DW$12,3)))))</f>
        <v/>
      </c>
      <c r="DD31" s="1125" t="str">
        <f>IF($C31="","",IF(ปก!$C$10="กิจกรรมพัฒนาผู้เรียน","-",IF($D31="พัก","-",IF($D31="ออก","-",VLOOKUP($CW31,$DU$7:$DW$12,3)))))</f>
        <v/>
      </c>
      <c r="DE31" s="1125" t="str">
        <f>IF($C31="","",IF(ปก!$C$10="กิจกรรมพัฒนาผู้เรียน","-",IF($D31="พัก","-",IF($D31="ออก","-",VLOOKUP($CW31,$DU$7:$DW$12,3)))))</f>
        <v/>
      </c>
      <c r="DF31" s="1125" t="str">
        <f>IF($C31="","",IF(ปก!$C$10="กิจกรรมพัฒนาผู้เรียน","-",IF($D31="พัก","-",IF($D31="ออก","-",VLOOKUP($CW31,$DU$7:$DW$12,3)))))</f>
        <v/>
      </c>
      <c r="DG31" s="1125" t="str">
        <f>IF($C31="","",IF(ปก!$C$10="กิจกรรมพัฒนาผู้เรียน","-",IF($D31="พัก","-",IF($D31="ออก","-",VLOOKUP($CW31,$DU$7:$DW$12,3)))))</f>
        <v/>
      </c>
      <c r="DH31" s="1187" t="str">
        <f>IF($C31="","",IF(ปก!$C$10="กิจกรรมพัฒนาผู้เรียน","-",IF($D31="พัก","-",IF($D31="ออก","-",(ROUND(MODE(DC31:DG31),0))))))</f>
        <v/>
      </c>
      <c r="DI31" s="1188" t="str">
        <f>IF($C31="","",IF(ปก!$C$10="กิจกรรมพัฒนาผู้เรียน","-",IF($D31="พัก","-",IF($D31="ออก","-",VLOOKUP($CW31,$DU$7:$DW$12,3)))))</f>
        <v/>
      </c>
      <c r="DJ31" s="1188" t="str">
        <f>IF($C31="","",IF(ปก!$C$10="กิจกรรมพัฒนาผู้เรียน","-",IF($D31="พัก","-",IF($D31="ออก","-",VLOOKUP($CW31,$DU$7:$DW$12,3)))))</f>
        <v/>
      </c>
      <c r="DK31" s="1188" t="str">
        <f>IF($C31="","",IF(ปก!$C$10="กิจกรรมพัฒนาผู้เรียน","-",IF($D31="พัก","-",IF($D31="ออก","-",VLOOKUP($CW31,$DU$7:$DW$12,3)))))</f>
        <v/>
      </c>
      <c r="DL31" s="1188" t="str">
        <f>IF($C31="","",IF(ปก!$C$10="กิจกรรมพัฒนาผู้เรียน","-",IF($D31="พัก","-",IF($D31="ออก","-",VLOOKUP($CW31,$DU$7:$DW$12,3)))))</f>
        <v/>
      </c>
      <c r="DM31" s="1188" t="str">
        <f>IF($C31="","",IF(ปก!$C$10="กิจกรรมพัฒนาผู้เรียน","-",IF($D31="พัก","-",IF($D31="ออก","-",VLOOKUP($CW31,$DU$7:$DW$12,3)))))</f>
        <v/>
      </c>
      <c r="DN31" s="1188" t="str">
        <f>IF($C31="","",IF(ปก!$C$10="กิจกรรมพัฒนาผู้เรียน","-",IF($D31="พัก","-",IF($D31="ออก","-",VLOOKUP($CW31,$DU$7:$DW$12,3)))))</f>
        <v/>
      </c>
      <c r="DO31" s="1188" t="str">
        <f>IF($C31="","",IF(ปก!$C$10="กิจกรรมพัฒนาผู้เรียน","-",IF($D31="พัก","-",IF($D31="ออก","-",VLOOKUP($CW31,$DU$7:$DW$12,3)))))</f>
        <v/>
      </c>
      <c r="DP31" s="1188" t="str">
        <f>IF($C31="","",IF(ปก!$C$10="กิจกรรมพัฒนาผู้เรียน","-",IF($D31="พัก","-",IF($D31="ออก","-",VLOOKUP($CW31,$DU$7:$DW$12,3)))))</f>
        <v/>
      </c>
      <c r="DQ31" s="1188" t="str">
        <f>IF($C31="","",IF(ปก!$C$10="กิจกรรมพัฒนาผู้เรียน","-",IF($DQ$2="","",IF($D31="พัก","-",IF($D31="ออก","-",VLOOKUP($CW31,$DU$7:$DW$12,3))))))</f>
        <v/>
      </c>
      <c r="DR31" s="1188" t="str">
        <f>IF($C31="","",IF(ปก!$C$10="กิจกรรมพัฒนาผู้เรียน","-",IF($DR$2="","",IF($D31="พัก","-",IF($D31="ออก","-",VLOOKUP($CW31,$DU$7:$DW$12,3))))))</f>
        <v/>
      </c>
      <c r="DS31" s="1189" t="str">
        <f>IF($C31="","",IF(ปก!$C$10="กิจกรรมพัฒนาผู้เรียน","-",IF($D31="พัก","-",IF($D31="ออก","-",(ROUND(MODE(DI31:DQ31),0))))))</f>
        <v/>
      </c>
      <c r="DT31" s="645"/>
      <c r="DU31" s="708"/>
      <c r="DV31" s="708"/>
      <c r="DW31" s="709"/>
      <c r="DX31" s="708"/>
      <c r="DY31" s="23"/>
      <c r="DZ31" s="23"/>
      <c r="EA31" s="23"/>
      <c r="EB31" s="23"/>
      <c r="EC31" s="23"/>
      <c r="ED31" s="23"/>
      <c r="EE31" s="23"/>
      <c r="EF31" s="23"/>
      <c r="EG31" s="23"/>
      <c r="EH31" s="23"/>
      <c r="EI31" s="23"/>
      <c r="EJ31" s="23"/>
      <c r="EK31" s="23"/>
      <c r="EL31" s="23"/>
      <c r="EM31" s="23"/>
      <c r="EN31" s="23"/>
      <c r="EO31" s="23"/>
      <c r="EP31" s="23"/>
      <c r="EQ31" s="23"/>
      <c r="ER31" s="23"/>
      <c r="ES31" s="23"/>
      <c r="ET31" s="23"/>
      <c r="EU31" s="23"/>
      <c r="EV31" s="23"/>
      <c r="EW31" s="23"/>
      <c r="EX31" s="23"/>
      <c r="EY31" s="23"/>
      <c r="EZ31" s="23"/>
      <c r="FA31" s="23"/>
      <c r="FB31" s="23"/>
      <c r="FC31" s="23"/>
      <c r="FD31" s="23"/>
      <c r="FE31" s="23"/>
      <c r="FF31" s="23"/>
      <c r="FG31" s="23"/>
      <c r="FH31" s="23"/>
      <c r="FI31" s="23"/>
      <c r="FJ31" s="23"/>
      <c r="FK31" s="23"/>
      <c r="FL31" s="23"/>
      <c r="FM31" s="23"/>
      <c r="FN31" s="23"/>
      <c r="FO31" s="23"/>
      <c r="FP31" s="23"/>
      <c r="FQ31" s="23"/>
      <c r="FR31" s="23"/>
      <c r="FS31" s="23"/>
      <c r="FT31" s="23"/>
      <c r="FU31" s="23"/>
      <c r="FV31" s="23"/>
      <c r="FW31" s="23"/>
      <c r="FX31" s="23"/>
      <c r="FY31" s="23"/>
      <c r="FZ31" s="23"/>
      <c r="GA31" s="23"/>
      <c r="GB31" s="23"/>
      <c r="GC31" s="23"/>
      <c r="GD31" s="23"/>
      <c r="GE31" s="23"/>
      <c r="GF31" s="23"/>
      <c r="GG31" s="23"/>
      <c r="GH31" s="23"/>
      <c r="GI31" s="23"/>
      <c r="GJ31" s="23"/>
      <c r="GK31" s="23"/>
      <c r="GL31" s="23"/>
      <c r="GM31" s="23"/>
      <c r="GN31" s="23"/>
      <c r="GO31" s="23"/>
      <c r="GP31" s="23"/>
      <c r="GQ31" s="23"/>
      <c r="GR31" s="23"/>
      <c r="GS31" s="23"/>
      <c r="GT31" s="23"/>
      <c r="GU31" s="23"/>
      <c r="GV31" s="23"/>
      <c r="GW31" s="23"/>
      <c r="GX31" s="23"/>
      <c r="GY31" s="23"/>
      <c r="GZ31" s="23"/>
      <c r="HA31" s="23"/>
      <c r="HB31" s="23"/>
      <c r="HC31" s="23"/>
      <c r="HD31" s="23"/>
      <c r="HE31" s="23"/>
      <c r="HF31" s="23"/>
    </row>
    <row r="32" spans="1:214" s="24" customFormat="1" ht="18" customHeight="1" thickBot="1" x14ac:dyDescent="0.55000000000000004">
      <c r="A32" s="340" t="str">
        <f t="shared" si="30"/>
        <v/>
      </c>
      <c r="B32" s="646"/>
      <c r="C32" s="647"/>
      <c r="D32" s="620" t="str">
        <f t="shared" si="0"/>
        <v/>
      </c>
      <c r="E32" s="690" t="str">
        <f t="shared" si="31"/>
        <v/>
      </c>
      <c r="F32" s="696"/>
      <c r="G32" s="697" t="str">
        <f t="shared" si="1"/>
        <v/>
      </c>
      <c r="H32" s="650" t="str">
        <f>IF($C32="","",IF(ปก!$D$10="กิจกรรมพัฒนาผู้เรียน",เวลา1!$EI33,""))</f>
        <v/>
      </c>
      <c r="I32" s="1148"/>
      <c r="J32" s="1144"/>
      <c r="K32" s="1144"/>
      <c r="L32" s="1144"/>
      <c r="M32" s="1144"/>
      <c r="N32" s="1144"/>
      <c r="O32" s="1144"/>
      <c r="P32" s="1149"/>
      <c r="Q32" s="625"/>
      <c r="R32" s="651" t="str">
        <f t="shared" si="2"/>
        <v/>
      </c>
      <c r="S32" s="1148"/>
      <c r="T32" s="1144"/>
      <c r="U32" s="1144"/>
      <c r="V32" s="1144"/>
      <c r="W32" s="1144"/>
      <c r="X32" s="1144"/>
      <c r="Y32" s="652"/>
      <c r="Z32" s="628">
        <f t="shared" si="33"/>
        <v>0</v>
      </c>
      <c r="AA32" s="651" t="str">
        <f t="shared" si="4"/>
        <v/>
      </c>
      <c r="AB32" s="1019" t="str">
        <f t="shared" si="5"/>
        <v/>
      </c>
      <c r="AC32" s="650" t="str">
        <f>IF($C32="","",IF(ปก!$D$10="กิจกรรมพัฒนาผู้เรียน",เวลา1!$EI33,""))</f>
        <v/>
      </c>
      <c r="AD32" s="1148"/>
      <c r="AE32" s="1144"/>
      <c r="AF32" s="1144"/>
      <c r="AG32" s="1144"/>
      <c r="AH32" s="1144"/>
      <c r="AI32" s="1144"/>
      <c r="AJ32" s="1144"/>
      <c r="AK32" s="1149"/>
      <c r="AL32" s="629"/>
      <c r="AM32" s="651" t="str">
        <f t="shared" si="6"/>
        <v/>
      </c>
      <c r="AN32" s="1148"/>
      <c r="AO32" s="1144"/>
      <c r="AP32" s="1144"/>
      <c r="AQ32" s="1144"/>
      <c r="AR32" s="1144"/>
      <c r="AS32" s="1144"/>
      <c r="AT32" s="653"/>
      <c r="AU32" s="631">
        <f t="shared" si="34"/>
        <v>0</v>
      </c>
      <c r="AV32" s="651" t="str">
        <f t="shared" si="8"/>
        <v/>
      </c>
      <c r="AW32" s="1019" t="str">
        <f t="shared" si="9"/>
        <v/>
      </c>
      <c r="AX32" s="654" t="str">
        <f t="shared" si="10"/>
        <v/>
      </c>
      <c r="AY32" s="655" t="str">
        <f>IF(C32="","",IF(AX32="ผิด","ผิด",IF(AX32="","-",IF(AX32="-","-",IF(AX32&gt;100,"&gt;100",IF(ปก!$D$10="กิจกรรมพัฒนาผู้เรียน",(AX32/$AX$5)*100,AX32))))))</f>
        <v/>
      </c>
      <c r="AZ32" s="656" t="str">
        <f t="shared" si="11"/>
        <v/>
      </c>
      <c r="BA32" s="650" t="str">
        <f>IF($C32="","",IF(ปก!$D$10="กิจกรรมพัฒนาผู้เรียน",เวลา2!$EI33,""))</f>
        <v/>
      </c>
      <c r="BB32" s="1148"/>
      <c r="BC32" s="1144"/>
      <c r="BD32" s="1144"/>
      <c r="BE32" s="1144"/>
      <c r="BF32" s="1144"/>
      <c r="BG32" s="1144"/>
      <c r="BH32" s="1149"/>
      <c r="BI32" s="625"/>
      <c r="BJ32" s="651" t="str">
        <f t="shared" si="12"/>
        <v/>
      </c>
      <c r="BK32" s="1148"/>
      <c r="BL32" s="1144"/>
      <c r="BM32" s="1144"/>
      <c r="BN32" s="1144"/>
      <c r="BO32" s="1144"/>
      <c r="BP32" s="1144"/>
      <c r="BQ32" s="652"/>
      <c r="BR32" s="634">
        <f>SUM(BJ32:BQ32)</f>
        <v>0</v>
      </c>
      <c r="BS32" s="651" t="str">
        <f t="shared" si="13"/>
        <v/>
      </c>
      <c r="BT32" s="1019" t="str">
        <f t="shared" si="14"/>
        <v/>
      </c>
      <c r="BU32" s="650" t="str">
        <f>IF($C32="","",IF(ปก!$D$10="กิจกรรมพัฒนาผู้เรียน",เวลา2!$EI33,""))</f>
        <v/>
      </c>
      <c r="BV32" s="1148"/>
      <c r="BW32" s="1144"/>
      <c r="BX32" s="1144"/>
      <c r="BY32" s="1144"/>
      <c r="BZ32" s="1144"/>
      <c r="CA32" s="1144"/>
      <c r="CB32" s="1149"/>
      <c r="CC32" s="629"/>
      <c r="CD32" s="651" t="str">
        <f t="shared" si="15"/>
        <v/>
      </c>
      <c r="CE32" s="657"/>
      <c r="CF32" s="1148"/>
      <c r="CG32" s="1144"/>
      <c r="CH32" s="1144"/>
      <c r="CI32" s="1092" t="str">
        <f t="shared" si="16"/>
        <v/>
      </c>
      <c r="CJ32" s="1173" t="str">
        <f t="shared" si="17"/>
        <v/>
      </c>
      <c r="CK32" s="1157"/>
      <c r="CL32" s="1154" t="str">
        <f t="shared" si="18"/>
        <v/>
      </c>
      <c r="CM32" s="651" t="str">
        <f t="shared" si="19"/>
        <v/>
      </c>
      <c r="CN32" s="1019" t="str">
        <f t="shared" si="20"/>
        <v/>
      </c>
      <c r="CO32" s="626" t="str">
        <f t="shared" si="21"/>
        <v/>
      </c>
      <c r="CP32" s="698" t="str">
        <f t="shared" si="22"/>
        <v/>
      </c>
      <c r="CQ32" s="659" t="str">
        <f>IF(C32="","",IF(BJ32=0,0,IF(CM32="ผิด","ผิด",IF(CM32="","-",IF(CP32="-","-",IF(CP32&gt;100,"&gt;100",IF(ปก!$D$10="กิจกรรมพัฒนาผู้เรียน",((CP32)/($CP$5)*100),CP32)))))))</f>
        <v/>
      </c>
      <c r="CR32" s="699" t="str">
        <f t="shared" si="23"/>
        <v/>
      </c>
      <c r="CS32" s="700" t="str">
        <f t="shared" si="24"/>
        <v/>
      </c>
      <c r="CT32" s="662" t="str">
        <f>IF(C32="","",IF(BJ32=0,0,IF(CS32="-","-",IF(CM32="ผิด","ผิด",IF(CS32&gt;100,"เกิน",IF(ปก!$D$10="กิจกรรมพัฒนาผู้เรียน",(CS32/$CS$5*100),CS32))))))</f>
        <v/>
      </c>
      <c r="CU32" s="701" t="str">
        <f t="shared" si="25"/>
        <v/>
      </c>
      <c r="CV32" s="641" t="str">
        <f>IF(CM32="","",IF(CM32="ผิด","",IF(ปก!$D$10="กิจกรรมพัฒนาผู้เรียน",(VLOOKUP(CT32,CC$69:CE$71,3)),CU32)))</f>
        <v/>
      </c>
      <c r="CW32" s="1160" t="str">
        <f t="shared" si="26"/>
        <v/>
      </c>
      <c r="CX32" s="665" t="str">
        <f t="shared" si="27"/>
        <v/>
      </c>
      <c r="CY32" s="665" t="str">
        <f t="shared" si="28"/>
        <v/>
      </c>
      <c r="CZ32" s="666"/>
      <c r="DA32" s="1206" t="str">
        <f t="shared" si="29"/>
        <v/>
      </c>
      <c r="DB32" s="1250" t="str">
        <f t="shared" si="32"/>
        <v/>
      </c>
      <c r="DC32" s="1126" t="str">
        <f>IF($C32="","",IF(ปก!$C$10="กิจกรรมพัฒนาผู้เรียน","-",IF($D32="พัก","-",IF($D32="ออก","-",VLOOKUP($CW32,$DU$7:$DW$12,3)))))</f>
        <v/>
      </c>
      <c r="DD32" s="1126" t="str">
        <f>IF($C32="","",IF(ปก!$C$10="กิจกรรมพัฒนาผู้เรียน","-",IF($D32="พัก","-",IF($D32="ออก","-",VLOOKUP($CW32,$DU$7:$DW$12,3)))))</f>
        <v/>
      </c>
      <c r="DE32" s="1126" t="str">
        <f>IF($C32="","",IF(ปก!$C$10="กิจกรรมพัฒนาผู้เรียน","-",IF($D32="พัก","-",IF($D32="ออก","-",VLOOKUP($CW32,$DU$7:$DW$12,3)))))</f>
        <v/>
      </c>
      <c r="DF32" s="1126" t="str">
        <f>IF($C32="","",IF(ปก!$C$10="กิจกรรมพัฒนาผู้เรียน","-",IF($D32="พัก","-",IF($D32="ออก","-",VLOOKUP($CW32,$DU$7:$DW$12,3)))))</f>
        <v/>
      </c>
      <c r="DG32" s="1126" t="str">
        <f>IF($C32="","",IF(ปก!$C$10="กิจกรรมพัฒนาผู้เรียน","-",IF($D32="พัก","-",IF($D32="ออก","-",VLOOKUP($CW32,$DU$7:$DW$12,3)))))</f>
        <v/>
      </c>
      <c r="DH32" s="1190" t="str">
        <f>IF($C32="","",IF(ปก!$C$10="กิจกรรมพัฒนาผู้เรียน","-",IF($D32="พัก","-",IF($D32="ออก","-",(ROUND(MODE(DC32:DG32),0))))))</f>
        <v/>
      </c>
      <c r="DI32" s="1191" t="str">
        <f>IF($C32="","",IF(ปก!$C$10="กิจกรรมพัฒนาผู้เรียน","-",IF($D32="พัก","-",IF($D32="ออก","-",VLOOKUP($CW32,$DU$7:$DW$12,3)))))</f>
        <v/>
      </c>
      <c r="DJ32" s="1191" t="str">
        <f>IF($C32="","",IF(ปก!$C$10="กิจกรรมพัฒนาผู้เรียน","-",IF($D32="พัก","-",IF($D32="ออก","-",VLOOKUP($CW32,$DU$7:$DW$12,3)))))</f>
        <v/>
      </c>
      <c r="DK32" s="1191" t="str">
        <f>IF($C32="","",IF(ปก!$C$10="กิจกรรมพัฒนาผู้เรียน","-",IF($D32="พัก","-",IF($D32="ออก","-",VLOOKUP($CW32,$DU$7:$DW$12,3)))))</f>
        <v/>
      </c>
      <c r="DL32" s="1191" t="str">
        <f>IF($C32="","",IF(ปก!$C$10="กิจกรรมพัฒนาผู้เรียน","-",IF($D32="พัก","-",IF($D32="ออก","-",VLOOKUP($CW32,$DU$7:$DW$12,3)))))</f>
        <v/>
      </c>
      <c r="DM32" s="1191" t="str">
        <f>IF($C32="","",IF(ปก!$C$10="กิจกรรมพัฒนาผู้เรียน","-",IF($D32="พัก","-",IF($D32="ออก","-",VLOOKUP($CW32,$DU$7:$DW$12,3)))))</f>
        <v/>
      </c>
      <c r="DN32" s="1191" t="str">
        <f>IF($C32="","",IF(ปก!$C$10="กิจกรรมพัฒนาผู้เรียน","-",IF($D32="พัก","-",IF($D32="ออก","-",VLOOKUP($CW32,$DU$7:$DW$12,3)))))</f>
        <v/>
      </c>
      <c r="DO32" s="1191" t="str">
        <f>IF($C32="","",IF(ปก!$C$10="กิจกรรมพัฒนาผู้เรียน","-",IF($D32="พัก","-",IF($D32="ออก","-",VLOOKUP($CW32,$DU$7:$DW$12,3)))))</f>
        <v/>
      </c>
      <c r="DP32" s="1191" t="str">
        <f>IF($C32="","",IF(ปก!$C$10="กิจกรรมพัฒนาผู้เรียน","-",IF($D32="พัก","-",IF($D32="ออก","-",VLOOKUP($CW32,$DU$7:$DW$12,3)))))</f>
        <v/>
      </c>
      <c r="DQ32" s="1191" t="str">
        <f>IF($C32="","",IF(ปก!$C$10="กิจกรรมพัฒนาผู้เรียน","-",IF($DQ$2="","",IF($D32="พัก","-",IF($D32="ออก","-",VLOOKUP($CW32,$DU$7:$DW$12,3))))))</f>
        <v/>
      </c>
      <c r="DR32" s="1191" t="str">
        <f>IF($C32="","",IF(ปก!$C$10="กิจกรรมพัฒนาผู้เรียน","-",IF($DR$2="","",IF($D32="พัก","-",IF($D32="ออก","-",VLOOKUP($CW32,$DU$7:$DW$12,3))))))</f>
        <v/>
      </c>
      <c r="DS32" s="1192" t="str">
        <f>IF($C32="","",IF(ปก!$C$10="กิจกรรมพัฒนาผู้เรียน","-",IF($D32="พัก","-",IF($D32="ออก","-",(ROUND(MODE(DI32:DQ32),0))))))</f>
        <v/>
      </c>
      <c r="DT32" s="645"/>
      <c r="DU32" s="708"/>
      <c r="DV32" s="708"/>
      <c r="DW32" s="709"/>
      <c r="DX32" s="708"/>
      <c r="DY32" s="23"/>
      <c r="DZ32" s="23"/>
      <c r="EA32" s="23"/>
      <c r="EB32" s="23"/>
      <c r="EC32" s="23"/>
      <c r="ED32" s="23"/>
      <c r="EE32" s="23"/>
      <c r="EF32" s="23"/>
      <c r="EG32" s="23"/>
      <c r="EH32" s="23"/>
      <c r="EI32" s="23"/>
      <c r="EJ32" s="23"/>
      <c r="EK32" s="23"/>
      <c r="EL32" s="23"/>
      <c r="EM32" s="23"/>
      <c r="EN32" s="23"/>
      <c r="EO32" s="23"/>
      <c r="EP32" s="23"/>
      <c r="EQ32" s="23"/>
      <c r="ER32" s="23"/>
      <c r="ES32" s="23"/>
      <c r="ET32" s="23"/>
      <c r="EU32" s="23"/>
      <c r="EV32" s="23"/>
      <c r="EW32" s="23"/>
      <c r="EX32" s="23"/>
      <c r="EY32" s="23"/>
      <c r="EZ32" s="23"/>
      <c r="FA32" s="23"/>
      <c r="FB32" s="23"/>
      <c r="FC32" s="23"/>
      <c r="FD32" s="23"/>
      <c r="FE32" s="23"/>
      <c r="FF32" s="23"/>
      <c r="FG32" s="23"/>
      <c r="FH32" s="23"/>
      <c r="FI32" s="23"/>
      <c r="FJ32" s="23"/>
      <c r="FK32" s="23"/>
      <c r="FL32" s="23"/>
      <c r="FM32" s="23"/>
      <c r="FN32" s="23"/>
      <c r="FO32" s="23"/>
      <c r="FP32" s="23"/>
      <c r="FQ32" s="23"/>
      <c r="FR32" s="23"/>
      <c r="FS32" s="23"/>
      <c r="FT32" s="23"/>
      <c r="FU32" s="23"/>
      <c r="FV32" s="23"/>
      <c r="FW32" s="23"/>
      <c r="FX32" s="23"/>
      <c r="FY32" s="23"/>
      <c r="FZ32" s="23"/>
      <c r="GA32" s="23"/>
      <c r="GB32" s="23"/>
      <c r="GC32" s="23"/>
      <c r="GD32" s="23"/>
      <c r="GE32" s="23"/>
      <c r="GF32" s="23"/>
      <c r="GG32" s="23"/>
      <c r="GH32" s="23"/>
      <c r="GI32" s="23"/>
      <c r="GJ32" s="23"/>
      <c r="GK32" s="23"/>
      <c r="GL32" s="23"/>
      <c r="GM32" s="23"/>
      <c r="GN32" s="23"/>
      <c r="GO32" s="23"/>
      <c r="GP32" s="23"/>
      <c r="GQ32" s="23"/>
      <c r="GR32" s="23"/>
      <c r="GS32" s="23"/>
      <c r="GT32" s="23"/>
      <c r="GU32" s="23"/>
      <c r="GV32" s="23"/>
      <c r="GW32" s="23"/>
      <c r="GX32" s="23"/>
      <c r="GY32" s="23"/>
      <c r="GZ32" s="23"/>
      <c r="HA32" s="23"/>
      <c r="HB32" s="23"/>
      <c r="HC32" s="23"/>
      <c r="HD32" s="23"/>
      <c r="HE32" s="23"/>
      <c r="HF32" s="23"/>
    </row>
    <row r="33" spans="1:214" s="24" customFormat="1" ht="18" customHeight="1" thickBot="1" x14ac:dyDescent="0.55000000000000004">
      <c r="A33" s="340" t="str">
        <f t="shared" si="30"/>
        <v/>
      </c>
      <c r="B33" s="646"/>
      <c r="C33" s="647"/>
      <c r="D33" s="620" t="str">
        <f t="shared" si="0"/>
        <v/>
      </c>
      <c r="E33" s="690" t="str">
        <f t="shared" si="31"/>
        <v/>
      </c>
      <c r="F33" s="696"/>
      <c r="G33" s="697" t="str">
        <f t="shared" si="1"/>
        <v/>
      </c>
      <c r="H33" s="650" t="str">
        <f>IF($C33="","",IF(ปก!$D$10="กิจกรรมพัฒนาผู้เรียน",เวลา1!$EI34,""))</f>
        <v/>
      </c>
      <c r="I33" s="1148"/>
      <c r="J33" s="1144"/>
      <c r="K33" s="1144"/>
      <c r="L33" s="1144"/>
      <c r="M33" s="1144"/>
      <c r="N33" s="1144"/>
      <c r="O33" s="1144"/>
      <c r="P33" s="1149"/>
      <c r="Q33" s="625"/>
      <c r="R33" s="651" t="str">
        <f t="shared" si="2"/>
        <v/>
      </c>
      <c r="S33" s="1148"/>
      <c r="T33" s="1144"/>
      <c r="U33" s="1144"/>
      <c r="V33" s="1144"/>
      <c r="W33" s="1144"/>
      <c r="X33" s="1144"/>
      <c r="Y33" s="652"/>
      <c r="Z33" s="628">
        <f t="shared" si="33"/>
        <v>0</v>
      </c>
      <c r="AA33" s="651" t="str">
        <f t="shared" si="4"/>
        <v/>
      </c>
      <c r="AB33" s="1019" t="str">
        <f t="shared" si="5"/>
        <v/>
      </c>
      <c r="AC33" s="650" t="str">
        <f>IF($C33="","",IF(ปก!$D$10="กิจกรรมพัฒนาผู้เรียน",เวลา1!$EI34,""))</f>
        <v/>
      </c>
      <c r="AD33" s="1148"/>
      <c r="AE33" s="1144"/>
      <c r="AF33" s="1144"/>
      <c r="AG33" s="1144"/>
      <c r="AH33" s="1144"/>
      <c r="AI33" s="1144"/>
      <c r="AJ33" s="1144"/>
      <c r="AK33" s="1149"/>
      <c r="AL33" s="629"/>
      <c r="AM33" s="651" t="str">
        <f t="shared" si="6"/>
        <v/>
      </c>
      <c r="AN33" s="1148"/>
      <c r="AO33" s="1144"/>
      <c r="AP33" s="1144"/>
      <c r="AQ33" s="1144"/>
      <c r="AR33" s="1144"/>
      <c r="AS33" s="1144"/>
      <c r="AT33" s="653"/>
      <c r="AU33" s="631">
        <f t="shared" si="34"/>
        <v>0</v>
      </c>
      <c r="AV33" s="651" t="str">
        <f t="shared" si="8"/>
        <v/>
      </c>
      <c r="AW33" s="1019" t="str">
        <f t="shared" si="9"/>
        <v/>
      </c>
      <c r="AX33" s="654" t="str">
        <f t="shared" si="10"/>
        <v/>
      </c>
      <c r="AY33" s="655" t="str">
        <f>IF(C33="","",IF(AX33="ผิด","ผิด",IF(AX33="","-",IF(AX33="-","-",IF(AX33&gt;100,"&gt;100",IF(ปก!$D$10="กิจกรรมพัฒนาผู้เรียน",(AX33/$AX$5)*100,AX33))))))</f>
        <v/>
      </c>
      <c r="AZ33" s="656" t="str">
        <f t="shared" si="11"/>
        <v/>
      </c>
      <c r="BA33" s="650" t="str">
        <f>IF($C33="","",IF(ปก!$D$10="กิจกรรมพัฒนาผู้เรียน",เวลา2!$EI34,""))</f>
        <v/>
      </c>
      <c r="BB33" s="1148"/>
      <c r="BC33" s="1144"/>
      <c r="BD33" s="1144"/>
      <c r="BE33" s="1144"/>
      <c r="BF33" s="1144"/>
      <c r="BG33" s="1144"/>
      <c r="BH33" s="1149"/>
      <c r="BI33" s="625"/>
      <c r="BJ33" s="651" t="str">
        <f t="shared" si="12"/>
        <v/>
      </c>
      <c r="BK33" s="1148"/>
      <c r="BL33" s="1144"/>
      <c r="BM33" s="1144"/>
      <c r="BN33" s="1144"/>
      <c r="BO33" s="1144"/>
      <c r="BP33" s="1144"/>
      <c r="BQ33" s="652"/>
      <c r="BR33" s="634">
        <f>SUM(BJ33:BQ33)</f>
        <v>0</v>
      </c>
      <c r="BS33" s="651" t="str">
        <f t="shared" si="13"/>
        <v/>
      </c>
      <c r="BT33" s="1019" t="str">
        <f t="shared" si="14"/>
        <v/>
      </c>
      <c r="BU33" s="650" t="str">
        <f>IF($C33="","",IF(ปก!$D$10="กิจกรรมพัฒนาผู้เรียน",เวลา2!$EI34,""))</f>
        <v/>
      </c>
      <c r="BV33" s="1148"/>
      <c r="BW33" s="1144"/>
      <c r="BX33" s="1144"/>
      <c r="BY33" s="1144"/>
      <c r="BZ33" s="1144"/>
      <c r="CA33" s="1144"/>
      <c r="CB33" s="1149"/>
      <c r="CC33" s="629"/>
      <c r="CD33" s="651" t="str">
        <f t="shared" si="15"/>
        <v/>
      </c>
      <c r="CE33" s="657"/>
      <c r="CF33" s="1148"/>
      <c r="CG33" s="1144"/>
      <c r="CH33" s="1144"/>
      <c r="CI33" s="1092" t="str">
        <f t="shared" si="16"/>
        <v/>
      </c>
      <c r="CJ33" s="1173" t="str">
        <f t="shared" si="17"/>
        <v/>
      </c>
      <c r="CK33" s="1157"/>
      <c r="CL33" s="1154" t="str">
        <f t="shared" si="18"/>
        <v/>
      </c>
      <c r="CM33" s="651" t="str">
        <f t="shared" si="19"/>
        <v/>
      </c>
      <c r="CN33" s="1019" t="str">
        <f t="shared" si="20"/>
        <v/>
      </c>
      <c r="CO33" s="626" t="str">
        <f t="shared" si="21"/>
        <v/>
      </c>
      <c r="CP33" s="698" t="str">
        <f t="shared" si="22"/>
        <v/>
      </c>
      <c r="CQ33" s="659" t="str">
        <f>IF(C33="","",IF(BJ33=0,0,IF(CM33="ผิด","ผิด",IF(CM33="","-",IF(CP33="-","-",IF(CP33&gt;100,"&gt;100",IF(ปก!$D$10="กิจกรรมพัฒนาผู้เรียน",((CP33)/($CP$5)*100),CP33)))))))</f>
        <v/>
      </c>
      <c r="CR33" s="699" t="str">
        <f t="shared" si="23"/>
        <v/>
      </c>
      <c r="CS33" s="700" t="str">
        <f t="shared" si="24"/>
        <v/>
      </c>
      <c r="CT33" s="662" t="str">
        <f>IF(C33="","",IF(BJ33=0,0,IF(CS33="-","-",IF(CM33="ผิด","ผิด",IF(CS33&gt;100,"เกิน",IF(ปก!$D$10="กิจกรรมพัฒนาผู้เรียน",(CS33/$CS$5*100),CS33))))))</f>
        <v/>
      </c>
      <c r="CU33" s="701" t="str">
        <f t="shared" si="25"/>
        <v/>
      </c>
      <c r="CV33" s="641" t="str">
        <f>IF(CM33="","",IF(CM33="ผิด","",IF(ปก!$D$10="กิจกรรมพัฒนาผู้เรียน",(VLOOKUP(CT33,CC$69:CE$71,3)),CU33)))</f>
        <v/>
      </c>
      <c r="CW33" s="1160" t="str">
        <f t="shared" si="26"/>
        <v/>
      </c>
      <c r="CX33" s="665" t="str">
        <f t="shared" si="27"/>
        <v/>
      </c>
      <c r="CY33" s="665" t="str">
        <f t="shared" si="28"/>
        <v/>
      </c>
      <c r="CZ33" s="666"/>
      <c r="DA33" s="1206" t="str">
        <f t="shared" si="29"/>
        <v/>
      </c>
      <c r="DB33" s="1250" t="str">
        <f t="shared" si="32"/>
        <v/>
      </c>
      <c r="DC33" s="1126" t="str">
        <f>IF($C33="","",IF(ปก!$C$10="กิจกรรมพัฒนาผู้เรียน","-",IF($D33="พัก","-",IF($D33="ออก","-",VLOOKUP($CW33,$DU$7:$DW$12,3)))))</f>
        <v/>
      </c>
      <c r="DD33" s="1126" t="str">
        <f>IF($C33="","",IF(ปก!$C$10="กิจกรรมพัฒนาผู้เรียน","-",IF($D33="พัก","-",IF($D33="ออก","-",VLOOKUP($CW33,$DU$7:$DW$12,3)))))</f>
        <v/>
      </c>
      <c r="DE33" s="1126" t="str">
        <f>IF($C33="","",IF(ปก!$C$10="กิจกรรมพัฒนาผู้เรียน","-",IF($D33="พัก","-",IF($D33="ออก","-",VLOOKUP($CW33,$DU$7:$DW$12,3)))))</f>
        <v/>
      </c>
      <c r="DF33" s="1126" t="str">
        <f>IF($C33="","",IF(ปก!$C$10="กิจกรรมพัฒนาผู้เรียน","-",IF($D33="พัก","-",IF($D33="ออก","-",VLOOKUP($CW33,$DU$7:$DW$12,3)))))</f>
        <v/>
      </c>
      <c r="DG33" s="1126" t="str">
        <f>IF($C33="","",IF(ปก!$C$10="กิจกรรมพัฒนาผู้เรียน","-",IF($D33="พัก","-",IF($D33="ออก","-",VLOOKUP($CW33,$DU$7:$DW$12,3)))))</f>
        <v/>
      </c>
      <c r="DH33" s="1190" t="str">
        <f>IF($C33="","",IF(ปก!$C$10="กิจกรรมพัฒนาผู้เรียน","-",IF($D33="พัก","-",IF($D33="ออก","-",(ROUND(MODE(DC33:DG33),0))))))</f>
        <v/>
      </c>
      <c r="DI33" s="1191" t="str">
        <f>IF($C33="","",IF(ปก!$C$10="กิจกรรมพัฒนาผู้เรียน","-",IF($D33="พัก","-",IF($D33="ออก","-",VLOOKUP($CW33,$DU$7:$DW$12,3)))))</f>
        <v/>
      </c>
      <c r="DJ33" s="1191" t="str">
        <f>IF($C33="","",IF(ปก!$C$10="กิจกรรมพัฒนาผู้เรียน","-",IF($D33="พัก","-",IF($D33="ออก","-",VLOOKUP($CW33,$DU$7:$DW$12,3)))))</f>
        <v/>
      </c>
      <c r="DK33" s="1191" t="str">
        <f>IF($C33="","",IF(ปก!$C$10="กิจกรรมพัฒนาผู้เรียน","-",IF($D33="พัก","-",IF($D33="ออก","-",VLOOKUP($CW33,$DU$7:$DW$12,3)))))</f>
        <v/>
      </c>
      <c r="DL33" s="1191" t="str">
        <f>IF($C33="","",IF(ปก!$C$10="กิจกรรมพัฒนาผู้เรียน","-",IF($D33="พัก","-",IF($D33="ออก","-",VLOOKUP($CW33,$DU$7:$DW$12,3)))))</f>
        <v/>
      </c>
      <c r="DM33" s="1191" t="str">
        <f>IF($C33="","",IF(ปก!$C$10="กิจกรรมพัฒนาผู้เรียน","-",IF($D33="พัก","-",IF($D33="ออก","-",VLOOKUP($CW33,$DU$7:$DW$12,3)))))</f>
        <v/>
      </c>
      <c r="DN33" s="1191" t="str">
        <f>IF($C33="","",IF(ปก!$C$10="กิจกรรมพัฒนาผู้เรียน","-",IF($D33="พัก","-",IF($D33="ออก","-",VLOOKUP($CW33,$DU$7:$DW$12,3)))))</f>
        <v/>
      </c>
      <c r="DO33" s="1191" t="str">
        <f>IF($C33="","",IF(ปก!$C$10="กิจกรรมพัฒนาผู้เรียน","-",IF($D33="พัก","-",IF($D33="ออก","-",VLOOKUP($CW33,$DU$7:$DW$12,3)))))</f>
        <v/>
      </c>
      <c r="DP33" s="1191" t="str">
        <f>IF($C33="","",IF(ปก!$C$10="กิจกรรมพัฒนาผู้เรียน","-",IF($D33="พัก","-",IF($D33="ออก","-",VLOOKUP($CW33,$DU$7:$DW$12,3)))))</f>
        <v/>
      </c>
      <c r="DQ33" s="1191" t="str">
        <f>IF($C33="","",IF(ปก!$C$10="กิจกรรมพัฒนาผู้เรียน","-",IF($DQ$2="","",IF($D33="พัก","-",IF($D33="ออก","-",VLOOKUP($CW33,$DU$7:$DW$12,3))))))</f>
        <v/>
      </c>
      <c r="DR33" s="1191" t="str">
        <f>IF($C33="","",IF(ปก!$C$10="กิจกรรมพัฒนาผู้เรียน","-",IF($DR$2="","",IF($D33="พัก","-",IF($D33="ออก","-",VLOOKUP($CW33,$DU$7:$DW$12,3))))))</f>
        <v/>
      </c>
      <c r="DS33" s="1192" t="str">
        <f>IF($C33="","",IF(ปก!$C$10="กิจกรรมพัฒนาผู้เรียน","-",IF($D33="พัก","-",IF($D33="ออก","-",(ROUND(MODE(DI33:DQ33),0))))))</f>
        <v/>
      </c>
      <c r="DT33" s="645"/>
      <c r="DU33" s="708"/>
      <c r="DV33" s="708"/>
      <c r="DW33" s="709"/>
      <c r="DX33" s="708"/>
      <c r="DY33" s="23"/>
      <c r="DZ33" s="23"/>
      <c r="EA33" s="23"/>
      <c r="EB33" s="23"/>
      <c r="EC33" s="23"/>
      <c r="ED33" s="23"/>
      <c r="EE33" s="23"/>
      <c r="EF33" s="23"/>
      <c r="EG33" s="23"/>
      <c r="EH33" s="23"/>
      <c r="EI33" s="23"/>
      <c r="EJ33" s="23"/>
      <c r="EK33" s="23"/>
      <c r="EL33" s="23"/>
      <c r="EM33" s="23"/>
      <c r="EN33" s="23"/>
      <c r="EO33" s="23"/>
      <c r="EP33" s="23"/>
      <c r="EQ33" s="23"/>
      <c r="ER33" s="23"/>
      <c r="ES33" s="23"/>
      <c r="ET33" s="23"/>
      <c r="EU33" s="23"/>
      <c r="EV33" s="23"/>
      <c r="EW33" s="23"/>
      <c r="EX33" s="23"/>
      <c r="EY33" s="23"/>
      <c r="EZ33" s="23"/>
      <c r="FA33" s="23"/>
      <c r="FB33" s="23"/>
      <c r="FC33" s="23"/>
      <c r="FD33" s="23"/>
      <c r="FE33" s="23"/>
      <c r="FF33" s="23"/>
      <c r="FG33" s="23"/>
      <c r="FH33" s="23"/>
      <c r="FI33" s="23"/>
      <c r="FJ33" s="23"/>
      <c r="FK33" s="23"/>
      <c r="FL33" s="23"/>
      <c r="FM33" s="23"/>
      <c r="FN33" s="23"/>
      <c r="FO33" s="23"/>
      <c r="FP33" s="23"/>
      <c r="FQ33" s="23"/>
      <c r="FR33" s="23"/>
      <c r="FS33" s="23"/>
      <c r="FT33" s="23"/>
      <c r="FU33" s="23"/>
      <c r="FV33" s="23"/>
      <c r="FW33" s="23"/>
      <c r="FX33" s="23"/>
      <c r="FY33" s="23"/>
      <c r="FZ33" s="23"/>
      <c r="GA33" s="23"/>
      <c r="GB33" s="23"/>
      <c r="GC33" s="23"/>
      <c r="GD33" s="23"/>
      <c r="GE33" s="23"/>
      <c r="GF33" s="23"/>
      <c r="GG33" s="23"/>
      <c r="GH33" s="23"/>
      <c r="GI33" s="23"/>
      <c r="GJ33" s="23"/>
      <c r="GK33" s="23"/>
      <c r="GL33" s="23"/>
      <c r="GM33" s="23"/>
      <c r="GN33" s="23"/>
      <c r="GO33" s="23"/>
      <c r="GP33" s="23"/>
      <c r="GQ33" s="23"/>
      <c r="GR33" s="23"/>
      <c r="GS33" s="23"/>
      <c r="GT33" s="23"/>
      <c r="GU33" s="23"/>
      <c r="GV33" s="23"/>
      <c r="GW33" s="23"/>
      <c r="GX33" s="23"/>
      <c r="GY33" s="23"/>
      <c r="GZ33" s="23"/>
      <c r="HA33" s="23"/>
      <c r="HB33" s="23"/>
      <c r="HC33" s="23"/>
      <c r="HD33" s="23"/>
      <c r="HE33" s="23"/>
      <c r="HF33" s="23"/>
    </row>
    <row r="34" spans="1:214" s="24" customFormat="1" ht="18" customHeight="1" thickBot="1" x14ac:dyDescent="0.55000000000000004">
      <c r="A34" s="340" t="str">
        <f t="shared" si="30"/>
        <v/>
      </c>
      <c r="B34" s="646"/>
      <c r="C34" s="647"/>
      <c r="D34" s="620" t="str">
        <f t="shared" si="0"/>
        <v/>
      </c>
      <c r="E34" s="690" t="str">
        <f t="shared" si="31"/>
        <v/>
      </c>
      <c r="F34" s="696"/>
      <c r="G34" s="697" t="str">
        <f t="shared" si="1"/>
        <v/>
      </c>
      <c r="H34" s="650" t="str">
        <f>IF($C34="","",IF(ปก!$D$10="กิจกรรมพัฒนาผู้เรียน",เวลา1!$EI35,""))</f>
        <v/>
      </c>
      <c r="I34" s="1148"/>
      <c r="J34" s="1144"/>
      <c r="K34" s="1144"/>
      <c r="L34" s="1144"/>
      <c r="M34" s="1144"/>
      <c r="N34" s="1144"/>
      <c r="O34" s="1144"/>
      <c r="P34" s="1149"/>
      <c r="Q34" s="625"/>
      <c r="R34" s="651" t="str">
        <f t="shared" si="2"/>
        <v/>
      </c>
      <c r="S34" s="1148"/>
      <c r="T34" s="1144"/>
      <c r="U34" s="1144"/>
      <c r="V34" s="1144"/>
      <c r="W34" s="1144"/>
      <c r="X34" s="1144"/>
      <c r="Y34" s="652"/>
      <c r="Z34" s="628">
        <f t="shared" si="33"/>
        <v>0</v>
      </c>
      <c r="AA34" s="651" t="str">
        <f t="shared" si="4"/>
        <v/>
      </c>
      <c r="AB34" s="1019" t="str">
        <f t="shared" si="5"/>
        <v/>
      </c>
      <c r="AC34" s="650" t="str">
        <f>IF($C34="","",IF(ปก!$D$10="กิจกรรมพัฒนาผู้เรียน",เวลา1!$EI35,""))</f>
        <v/>
      </c>
      <c r="AD34" s="1148"/>
      <c r="AE34" s="1144"/>
      <c r="AF34" s="1144"/>
      <c r="AG34" s="1144"/>
      <c r="AH34" s="1144"/>
      <c r="AI34" s="1144"/>
      <c r="AJ34" s="1144"/>
      <c r="AK34" s="1149"/>
      <c r="AL34" s="629"/>
      <c r="AM34" s="651" t="str">
        <f t="shared" si="6"/>
        <v/>
      </c>
      <c r="AN34" s="1148"/>
      <c r="AO34" s="1144"/>
      <c r="AP34" s="1144"/>
      <c r="AQ34" s="1144"/>
      <c r="AR34" s="1144"/>
      <c r="AS34" s="1144"/>
      <c r="AT34" s="653"/>
      <c r="AU34" s="631">
        <f t="shared" si="34"/>
        <v>0</v>
      </c>
      <c r="AV34" s="651" t="str">
        <f t="shared" si="8"/>
        <v/>
      </c>
      <c r="AW34" s="1019" t="str">
        <f t="shared" si="9"/>
        <v/>
      </c>
      <c r="AX34" s="654" t="str">
        <f t="shared" si="10"/>
        <v/>
      </c>
      <c r="AY34" s="655" t="str">
        <f>IF(C34="","",IF(AX34="ผิด","ผิด",IF(AX34="","-",IF(AX34="-","-",IF(AX34&gt;100,"&gt;100",IF(ปก!$D$10="กิจกรรมพัฒนาผู้เรียน",(AX34/$AX$5)*100,AX34))))))</f>
        <v/>
      </c>
      <c r="AZ34" s="656" t="str">
        <f t="shared" si="11"/>
        <v/>
      </c>
      <c r="BA34" s="650" t="str">
        <f>IF($C34="","",IF(ปก!$D$10="กิจกรรมพัฒนาผู้เรียน",เวลา2!$EI35,""))</f>
        <v/>
      </c>
      <c r="BB34" s="1148"/>
      <c r="BC34" s="1144"/>
      <c r="BD34" s="1144"/>
      <c r="BE34" s="1144"/>
      <c r="BF34" s="1144"/>
      <c r="BG34" s="1144"/>
      <c r="BH34" s="1149"/>
      <c r="BI34" s="625"/>
      <c r="BJ34" s="651" t="str">
        <f t="shared" si="12"/>
        <v/>
      </c>
      <c r="BK34" s="1148"/>
      <c r="BL34" s="1144"/>
      <c r="BM34" s="1144"/>
      <c r="BN34" s="1144"/>
      <c r="BO34" s="1144"/>
      <c r="BP34" s="1144"/>
      <c r="BQ34" s="652"/>
      <c r="BR34" s="634">
        <f>SUM(BJ34:BQ34)</f>
        <v>0</v>
      </c>
      <c r="BS34" s="651" t="str">
        <f t="shared" si="13"/>
        <v/>
      </c>
      <c r="BT34" s="1019" t="str">
        <f t="shared" si="14"/>
        <v/>
      </c>
      <c r="BU34" s="650" t="str">
        <f>IF($C34="","",IF(ปก!$D$10="กิจกรรมพัฒนาผู้เรียน",เวลา2!$EI35,""))</f>
        <v/>
      </c>
      <c r="BV34" s="1148"/>
      <c r="BW34" s="1144"/>
      <c r="BX34" s="1144"/>
      <c r="BY34" s="1144"/>
      <c r="BZ34" s="1144"/>
      <c r="CA34" s="1144"/>
      <c r="CB34" s="1149"/>
      <c r="CC34" s="629"/>
      <c r="CD34" s="651" t="str">
        <f t="shared" si="15"/>
        <v/>
      </c>
      <c r="CE34" s="657"/>
      <c r="CF34" s="1148"/>
      <c r="CG34" s="1144"/>
      <c r="CH34" s="1144"/>
      <c r="CI34" s="1092" t="str">
        <f t="shared" si="16"/>
        <v/>
      </c>
      <c r="CJ34" s="1173" t="str">
        <f t="shared" si="17"/>
        <v/>
      </c>
      <c r="CK34" s="1157"/>
      <c r="CL34" s="1154" t="str">
        <f t="shared" si="18"/>
        <v/>
      </c>
      <c r="CM34" s="651" t="str">
        <f t="shared" si="19"/>
        <v/>
      </c>
      <c r="CN34" s="1019" t="str">
        <f t="shared" si="20"/>
        <v/>
      </c>
      <c r="CO34" s="626" t="str">
        <f t="shared" si="21"/>
        <v/>
      </c>
      <c r="CP34" s="698" t="str">
        <f t="shared" si="22"/>
        <v/>
      </c>
      <c r="CQ34" s="659" t="str">
        <f>IF(C34="","",IF(BJ34=0,0,IF(CM34="ผิด","ผิด",IF(CM34="","-",IF(CP34="-","-",IF(CP34&gt;100,"&gt;100",IF(ปก!$D$10="กิจกรรมพัฒนาผู้เรียน",((CP34)/($CP$5)*100),CP34)))))))</f>
        <v/>
      </c>
      <c r="CR34" s="699" t="str">
        <f t="shared" si="23"/>
        <v/>
      </c>
      <c r="CS34" s="700" t="str">
        <f t="shared" si="24"/>
        <v/>
      </c>
      <c r="CT34" s="662" t="str">
        <f>IF(C34="","",IF(BJ34=0,0,IF(CS34="-","-",IF(CM34="ผิด","ผิด",IF(CS34&gt;100,"เกิน",IF(ปก!$D$10="กิจกรรมพัฒนาผู้เรียน",(CS34/$CS$5*100),CS34))))))</f>
        <v/>
      </c>
      <c r="CU34" s="701" t="str">
        <f t="shared" si="25"/>
        <v/>
      </c>
      <c r="CV34" s="641" t="str">
        <f>IF(CM34="","",IF(CM34="ผิด","",IF(ปก!$D$10="กิจกรรมพัฒนาผู้เรียน",(VLOOKUP(CT34,CC$69:CE$71,3)),CU34)))</f>
        <v/>
      </c>
      <c r="CW34" s="1160" t="str">
        <f t="shared" si="26"/>
        <v/>
      </c>
      <c r="CX34" s="665" t="str">
        <f t="shared" si="27"/>
        <v/>
      </c>
      <c r="CY34" s="665" t="str">
        <f t="shared" si="28"/>
        <v/>
      </c>
      <c r="CZ34" s="666"/>
      <c r="DA34" s="1206" t="str">
        <f t="shared" si="29"/>
        <v/>
      </c>
      <c r="DB34" s="1250" t="str">
        <f t="shared" si="32"/>
        <v/>
      </c>
      <c r="DC34" s="1126" t="str">
        <f>IF($C34="","",IF(ปก!$C$10="กิจกรรมพัฒนาผู้เรียน","-",IF($D34="พัก","-",IF($D34="ออก","-",VLOOKUP($CW34,$DU$7:$DW$12,3)))))</f>
        <v/>
      </c>
      <c r="DD34" s="1126" t="str">
        <f>IF($C34="","",IF(ปก!$C$10="กิจกรรมพัฒนาผู้เรียน","-",IF($D34="พัก","-",IF($D34="ออก","-",VLOOKUP($CW34,$DU$7:$DW$12,3)))))</f>
        <v/>
      </c>
      <c r="DE34" s="1126" t="str">
        <f>IF($C34="","",IF(ปก!$C$10="กิจกรรมพัฒนาผู้เรียน","-",IF($D34="พัก","-",IF($D34="ออก","-",VLOOKUP($CW34,$DU$7:$DW$12,3)))))</f>
        <v/>
      </c>
      <c r="DF34" s="1126" t="str">
        <f>IF($C34="","",IF(ปก!$C$10="กิจกรรมพัฒนาผู้เรียน","-",IF($D34="พัก","-",IF($D34="ออก","-",VLOOKUP($CW34,$DU$7:$DW$12,3)))))</f>
        <v/>
      </c>
      <c r="DG34" s="1126" t="str">
        <f>IF($C34="","",IF(ปก!$C$10="กิจกรรมพัฒนาผู้เรียน","-",IF($D34="พัก","-",IF($D34="ออก","-",VLOOKUP($CW34,$DU$7:$DW$12,3)))))</f>
        <v/>
      </c>
      <c r="DH34" s="1190" t="str">
        <f>IF($C34="","",IF(ปก!$C$10="กิจกรรมพัฒนาผู้เรียน","-",IF($D34="พัก","-",IF($D34="ออก","-",(ROUND(MODE(DC34:DG34),0))))))</f>
        <v/>
      </c>
      <c r="DI34" s="1191" t="str">
        <f>IF($C34="","",IF(ปก!$C$10="กิจกรรมพัฒนาผู้เรียน","-",IF($D34="พัก","-",IF($D34="ออก","-",VLOOKUP($CW34,$DU$7:$DW$12,3)))))</f>
        <v/>
      </c>
      <c r="DJ34" s="1191" t="str">
        <f>IF($C34="","",IF(ปก!$C$10="กิจกรรมพัฒนาผู้เรียน","-",IF($D34="พัก","-",IF($D34="ออก","-",VLOOKUP($CW34,$DU$7:$DW$12,3)))))</f>
        <v/>
      </c>
      <c r="DK34" s="1191" t="str">
        <f>IF($C34="","",IF(ปก!$C$10="กิจกรรมพัฒนาผู้เรียน","-",IF($D34="พัก","-",IF($D34="ออก","-",VLOOKUP($CW34,$DU$7:$DW$12,3)))))</f>
        <v/>
      </c>
      <c r="DL34" s="1191" t="str">
        <f>IF($C34="","",IF(ปก!$C$10="กิจกรรมพัฒนาผู้เรียน","-",IF($D34="พัก","-",IF($D34="ออก","-",VLOOKUP($CW34,$DU$7:$DW$12,3)))))</f>
        <v/>
      </c>
      <c r="DM34" s="1191" t="str">
        <f>IF($C34="","",IF(ปก!$C$10="กิจกรรมพัฒนาผู้เรียน","-",IF($D34="พัก","-",IF($D34="ออก","-",VLOOKUP($CW34,$DU$7:$DW$12,3)))))</f>
        <v/>
      </c>
      <c r="DN34" s="1191" t="str">
        <f>IF($C34="","",IF(ปก!$C$10="กิจกรรมพัฒนาผู้เรียน","-",IF($D34="พัก","-",IF($D34="ออก","-",VLOOKUP($CW34,$DU$7:$DW$12,3)))))</f>
        <v/>
      </c>
      <c r="DO34" s="1191" t="str">
        <f>IF($C34="","",IF(ปก!$C$10="กิจกรรมพัฒนาผู้เรียน","-",IF($D34="พัก","-",IF($D34="ออก","-",VLOOKUP($CW34,$DU$7:$DW$12,3)))))</f>
        <v/>
      </c>
      <c r="DP34" s="1191" t="str">
        <f>IF($C34="","",IF(ปก!$C$10="กิจกรรมพัฒนาผู้เรียน","-",IF($D34="พัก","-",IF($D34="ออก","-",VLOOKUP($CW34,$DU$7:$DW$12,3)))))</f>
        <v/>
      </c>
      <c r="DQ34" s="1191" t="str">
        <f>IF($C34="","",IF(ปก!$C$10="กิจกรรมพัฒนาผู้เรียน","-",IF($DQ$2="","",IF($D34="พัก","-",IF($D34="ออก","-",VLOOKUP($CW34,$DU$7:$DW$12,3))))))</f>
        <v/>
      </c>
      <c r="DR34" s="1191" t="str">
        <f>IF($C34="","",IF(ปก!$C$10="กิจกรรมพัฒนาผู้เรียน","-",IF($DR$2="","",IF($D34="พัก","-",IF($D34="ออก","-",VLOOKUP($CW34,$DU$7:$DW$12,3))))))</f>
        <v/>
      </c>
      <c r="DS34" s="1192" t="str">
        <f>IF($C34="","",IF(ปก!$C$10="กิจกรรมพัฒนาผู้เรียน","-",IF($D34="พัก","-",IF($D34="ออก","-",(ROUND(MODE(DI34:DQ34),0))))))</f>
        <v/>
      </c>
      <c r="DT34" s="645"/>
      <c r="DU34" s="708"/>
      <c r="DV34" s="708"/>
      <c r="DW34" s="709"/>
      <c r="DX34" s="708"/>
      <c r="DY34" s="23"/>
      <c r="DZ34" s="23"/>
      <c r="EA34" s="23"/>
      <c r="EB34" s="23"/>
      <c r="EC34" s="23"/>
      <c r="ED34" s="23"/>
      <c r="EE34" s="23"/>
      <c r="EF34" s="23"/>
      <c r="EG34" s="23"/>
      <c r="EH34" s="23"/>
      <c r="EI34" s="23"/>
      <c r="EJ34" s="23"/>
      <c r="EK34" s="23"/>
      <c r="EL34" s="23"/>
      <c r="EM34" s="23"/>
      <c r="EN34" s="23"/>
      <c r="EO34" s="23"/>
      <c r="EP34" s="23"/>
      <c r="EQ34" s="23"/>
      <c r="ER34" s="23"/>
      <c r="ES34" s="23"/>
      <c r="ET34" s="23"/>
      <c r="EU34" s="23"/>
      <c r="EV34" s="23"/>
      <c r="EW34" s="23"/>
      <c r="EX34" s="23"/>
      <c r="EY34" s="23"/>
      <c r="EZ34" s="23"/>
      <c r="FA34" s="23"/>
      <c r="FB34" s="23"/>
      <c r="FC34" s="23"/>
      <c r="FD34" s="23"/>
      <c r="FE34" s="23"/>
      <c r="FF34" s="23"/>
      <c r="FG34" s="23"/>
      <c r="FH34" s="23"/>
      <c r="FI34" s="23"/>
      <c r="FJ34" s="23"/>
      <c r="FK34" s="23"/>
      <c r="FL34" s="23"/>
      <c r="FM34" s="23"/>
      <c r="FN34" s="23"/>
      <c r="FO34" s="23"/>
      <c r="FP34" s="23"/>
      <c r="FQ34" s="23"/>
      <c r="FR34" s="23"/>
      <c r="FS34" s="23"/>
      <c r="FT34" s="23"/>
      <c r="FU34" s="23"/>
      <c r="FV34" s="23"/>
      <c r="FW34" s="23"/>
      <c r="FX34" s="23"/>
      <c r="FY34" s="23"/>
      <c r="FZ34" s="23"/>
      <c r="GA34" s="23"/>
      <c r="GB34" s="23"/>
      <c r="GC34" s="23"/>
      <c r="GD34" s="23"/>
      <c r="GE34" s="23"/>
      <c r="GF34" s="23"/>
      <c r="GG34" s="23"/>
      <c r="GH34" s="23"/>
      <c r="GI34" s="23"/>
      <c r="GJ34" s="23"/>
      <c r="GK34" s="23"/>
      <c r="GL34" s="23"/>
      <c r="GM34" s="23"/>
      <c r="GN34" s="23"/>
      <c r="GO34" s="23"/>
      <c r="GP34" s="23"/>
      <c r="GQ34" s="23"/>
      <c r="GR34" s="23"/>
      <c r="GS34" s="23"/>
      <c r="GT34" s="23"/>
      <c r="GU34" s="23"/>
      <c r="GV34" s="23"/>
      <c r="GW34" s="23"/>
      <c r="GX34" s="23"/>
      <c r="GY34" s="23"/>
      <c r="GZ34" s="23"/>
      <c r="HA34" s="23"/>
      <c r="HB34" s="23"/>
      <c r="HC34" s="23"/>
      <c r="HD34" s="23"/>
      <c r="HE34" s="23"/>
      <c r="HF34" s="23"/>
    </row>
    <row r="35" spans="1:214" s="24" customFormat="1" ht="18" customHeight="1" thickBot="1" x14ac:dyDescent="0.55000000000000004">
      <c r="A35" s="351" t="str">
        <f t="shared" si="30"/>
        <v/>
      </c>
      <c r="B35" s="667"/>
      <c r="C35" s="668"/>
      <c r="D35" s="669" t="str">
        <f t="shared" si="0"/>
        <v/>
      </c>
      <c r="E35" s="690" t="str">
        <f t="shared" si="31"/>
        <v/>
      </c>
      <c r="F35" s="702"/>
      <c r="G35" s="703" t="str">
        <f t="shared" si="1"/>
        <v/>
      </c>
      <c r="H35" s="672" t="str">
        <f>IF($C35="","",IF(ปก!$D$10="กิจกรรมพัฒนาผู้เรียน",เวลา1!$EI36,""))</f>
        <v/>
      </c>
      <c r="I35" s="1150"/>
      <c r="J35" s="1145"/>
      <c r="K35" s="1145"/>
      <c r="L35" s="1145"/>
      <c r="M35" s="1145"/>
      <c r="N35" s="1145"/>
      <c r="O35" s="1145"/>
      <c r="P35" s="1151"/>
      <c r="Q35" s="673"/>
      <c r="R35" s="674" t="str">
        <f t="shared" si="2"/>
        <v/>
      </c>
      <c r="S35" s="1150"/>
      <c r="T35" s="1145"/>
      <c r="U35" s="1145"/>
      <c r="V35" s="1145"/>
      <c r="W35" s="1145"/>
      <c r="X35" s="1145"/>
      <c r="Y35" s="675"/>
      <c r="Z35" s="628">
        <f t="shared" si="33"/>
        <v>0</v>
      </c>
      <c r="AA35" s="674" t="str">
        <f t="shared" si="4"/>
        <v/>
      </c>
      <c r="AB35" s="1020" t="str">
        <f t="shared" si="5"/>
        <v/>
      </c>
      <c r="AC35" s="672" t="str">
        <f>IF($C35="","",IF(ปก!$D$10="กิจกรรมพัฒนาผู้เรียน",เวลา1!$EI36,""))</f>
        <v/>
      </c>
      <c r="AD35" s="1150"/>
      <c r="AE35" s="1145"/>
      <c r="AF35" s="1145"/>
      <c r="AG35" s="1145"/>
      <c r="AH35" s="1145"/>
      <c r="AI35" s="1145"/>
      <c r="AJ35" s="1145"/>
      <c r="AK35" s="1151"/>
      <c r="AL35" s="676"/>
      <c r="AM35" s="674" t="str">
        <f t="shared" si="6"/>
        <v/>
      </c>
      <c r="AN35" s="1150"/>
      <c r="AO35" s="1145"/>
      <c r="AP35" s="1145"/>
      <c r="AQ35" s="1145"/>
      <c r="AR35" s="1145"/>
      <c r="AS35" s="1145"/>
      <c r="AT35" s="653"/>
      <c r="AU35" s="631">
        <f t="shared" si="34"/>
        <v>0</v>
      </c>
      <c r="AV35" s="674" t="str">
        <f t="shared" si="8"/>
        <v/>
      </c>
      <c r="AW35" s="1020" t="str">
        <f t="shared" si="9"/>
        <v/>
      </c>
      <c r="AX35" s="677" t="str">
        <f t="shared" si="10"/>
        <v/>
      </c>
      <c r="AY35" s="678" t="str">
        <f>IF(C35="","",IF(AX35="ผิด","ผิด",IF(AX35="","-",IF(AX35="-","-",IF(AX35&gt;100,"&gt;100",IF(ปก!$D$10="กิจกรรมพัฒนาผู้เรียน",(AX35/$AX$5)*100,AX35))))))</f>
        <v/>
      </c>
      <c r="AZ35" s="679" t="str">
        <f t="shared" si="11"/>
        <v/>
      </c>
      <c r="BA35" s="672" t="str">
        <f>IF($C35="","",IF(ปก!$D$10="กิจกรรมพัฒนาผู้เรียน",เวลา2!$EI36,""))</f>
        <v/>
      </c>
      <c r="BB35" s="1150"/>
      <c r="BC35" s="1145"/>
      <c r="BD35" s="1145"/>
      <c r="BE35" s="1145"/>
      <c r="BF35" s="1145"/>
      <c r="BG35" s="1145"/>
      <c r="BH35" s="1151"/>
      <c r="BI35" s="673"/>
      <c r="BJ35" s="674" t="str">
        <f t="shared" si="12"/>
        <v/>
      </c>
      <c r="BK35" s="1150"/>
      <c r="BL35" s="1145"/>
      <c r="BM35" s="1145"/>
      <c r="BN35" s="1145"/>
      <c r="BO35" s="1145"/>
      <c r="BP35" s="1145"/>
      <c r="BQ35" s="675"/>
      <c r="BR35" s="634">
        <f>SUM(BJ35:BQ35)</f>
        <v>0</v>
      </c>
      <c r="BS35" s="674" t="str">
        <f t="shared" si="13"/>
        <v/>
      </c>
      <c r="BT35" s="1020" t="str">
        <f t="shared" si="14"/>
        <v/>
      </c>
      <c r="BU35" s="672" t="str">
        <f>IF($C35="","",IF(ปก!$D$10="กิจกรรมพัฒนาผู้เรียน",เวลา2!$EI36,""))</f>
        <v/>
      </c>
      <c r="BV35" s="1150"/>
      <c r="BW35" s="1145"/>
      <c r="BX35" s="1145"/>
      <c r="BY35" s="1145"/>
      <c r="BZ35" s="1145"/>
      <c r="CA35" s="1145"/>
      <c r="CB35" s="1151"/>
      <c r="CC35" s="676"/>
      <c r="CD35" s="674" t="str">
        <f t="shared" si="15"/>
        <v/>
      </c>
      <c r="CE35" s="680"/>
      <c r="CF35" s="1150"/>
      <c r="CG35" s="1145"/>
      <c r="CH35" s="1145"/>
      <c r="CI35" s="1093" t="str">
        <f t="shared" si="16"/>
        <v/>
      </c>
      <c r="CJ35" s="1174" t="str">
        <f t="shared" si="17"/>
        <v/>
      </c>
      <c r="CK35" s="1158"/>
      <c r="CL35" s="1155" t="str">
        <f t="shared" si="18"/>
        <v/>
      </c>
      <c r="CM35" s="674" t="str">
        <f t="shared" si="19"/>
        <v/>
      </c>
      <c r="CN35" s="1020" t="str">
        <f t="shared" si="20"/>
        <v/>
      </c>
      <c r="CO35" s="626" t="str">
        <f t="shared" si="21"/>
        <v/>
      </c>
      <c r="CP35" s="704" t="str">
        <f t="shared" si="22"/>
        <v/>
      </c>
      <c r="CQ35" s="682" t="str">
        <f>IF(C35="","",IF(BJ35=0,0,IF(CM35="ผิด","ผิด",IF(CM35="","-",IF(CP35="-","-",IF(CP35&gt;100,"&gt;100",IF(ปก!$D$10="กิจกรรมพัฒนาผู้เรียน",((CP35)/($CP$5)*100),CP35)))))))</f>
        <v/>
      </c>
      <c r="CR35" s="705" t="str">
        <f t="shared" si="23"/>
        <v/>
      </c>
      <c r="CS35" s="706" t="str">
        <f t="shared" si="24"/>
        <v/>
      </c>
      <c r="CT35" s="685" t="str">
        <f>IF(C35="","",IF(BJ35=0,0,IF(CS35="-","-",IF(CM35="ผิด","ผิด",IF(CS35&gt;100,"เกิน",IF(ปก!$D$10="กิจกรรมพัฒนาผู้เรียน",(CS35/$CS$5*100),CS35))))))</f>
        <v/>
      </c>
      <c r="CU35" s="707" t="str">
        <f t="shared" si="25"/>
        <v/>
      </c>
      <c r="CV35" s="641" t="str">
        <f>IF(CM35="","",IF(CM35="ผิด","",IF(ปก!$D$10="กิจกรรมพัฒนาผู้เรียน",(VLOOKUP(CT35,CC$69:CE$71,3)),CU35)))</f>
        <v/>
      </c>
      <c r="CW35" s="1161" t="str">
        <f t="shared" si="26"/>
        <v/>
      </c>
      <c r="CX35" s="688" t="str">
        <f t="shared" si="27"/>
        <v/>
      </c>
      <c r="CY35" s="688" t="str">
        <f t="shared" si="28"/>
        <v/>
      </c>
      <c r="CZ35" s="689"/>
      <c r="DA35" s="1207" t="str">
        <f t="shared" si="29"/>
        <v/>
      </c>
      <c r="DB35" s="1251" t="str">
        <f t="shared" si="32"/>
        <v/>
      </c>
      <c r="DC35" s="1127" t="str">
        <f>IF($C35="","",IF(ปก!$C$10="กิจกรรมพัฒนาผู้เรียน","-",IF($D35="พัก","-",IF($D35="ออก","-",VLOOKUP($CW35,$DU$7:$DW$12,3)))))</f>
        <v/>
      </c>
      <c r="DD35" s="1127" t="str">
        <f>IF($C35="","",IF(ปก!$C$10="กิจกรรมพัฒนาผู้เรียน","-",IF($D35="พัก","-",IF($D35="ออก","-",VLOOKUP($CW35,$DU$7:$DW$12,3)))))</f>
        <v/>
      </c>
      <c r="DE35" s="1127" t="str">
        <f>IF($C35="","",IF(ปก!$C$10="กิจกรรมพัฒนาผู้เรียน","-",IF($D35="พัก","-",IF($D35="ออก","-",VLOOKUP($CW35,$DU$7:$DW$12,3)))))</f>
        <v/>
      </c>
      <c r="DF35" s="1127" t="str">
        <f>IF($C35="","",IF(ปก!$C$10="กิจกรรมพัฒนาผู้เรียน","-",IF($D35="พัก","-",IF($D35="ออก","-",VLOOKUP($CW35,$DU$7:$DW$12,3)))))</f>
        <v/>
      </c>
      <c r="DG35" s="1127" t="str">
        <f>IF($C35="","",IF(ปก!$C$10="กิจกรรมพัฒนาผู้เรียน","-",IF($D35="พัก","-",IF($D35="ออก","-",VLOOKUP($CW35,$DU$7:$DW$12,3)))))</f>
        <v/>
      </c>
      <c r="DH35" s="1193" t="str">
        <f>IF($C35="","",IF(ปก!$C$10="กิจกรรมพัฒนาผู้เรียน","-",IF($D35="พัก","-",IF($D35="ออก","-",(ROUND(MODE(DC35:DG35),0))))))</f>
        <v/>
      </c>
      <c r="DI35" s="1194" t="str">
        <f>IF($C35="","",IF(ปก!$C$10="กิจกรรมพัฒนาผู้เรียน","-",IF($D35="พัก","-",IF($D35="ออก","-",VLOOKUP($CW35,$DU$7:$DW$12,3)))))</f>
        <v/>
      </c>
      <c r="DJ35" s="1194" t="str">
        <f>IF($C35="","",IF(ปก!$C$10="กิจกรรมพัฒนาผู้เรียน","-",IF($D35="พัก","-",IF($D35="ออก","-",VLOOKUP($CW35,$DU$7:$DW$12,3)))))</f>
        <v/>
      </c>
      <c r="DK35" s="1194" t="str">
        <f>IF($C35="","",IF(ปก!$C$10="กิจกรรมพัฒนาผู้เรียน","-",IF($D35="พัก","-",IF($D35="ออก","-",VLOOKUP($CW35,$DU$7:$DW$12,3)))))</f>
        <v/>
      </c>
      <c r="DL35" s="1194" t="str">
        <f>IF($C35="","",IF(ปก!$C$10="กิจกรรมพัฒนาผู้เรียน","-",IF($D35="พัก","-",IF($D35="ออก","-",VLOOKUP($CW35,$DU$7:$DW$12,3)))))</f>
        <v/>
      </c>
      <c r="DM35" s="1194" t="str">
        <f>IF($C35="","",IF(ปก!$C$10="กิจกรรมพัฒนาผู้เรียน","-",IF($D35="พัก","-",IF($D35="ออก","-",VLOOKUP($CW35,$DU$7:$DW$12,3)))))</f>
        <v/>
      </c>
      <c r="DN35" s="1194" t="str">
        <f>IF($C35="","",IF(ปก!$C$10="กิจกรรมพัฒนาผู้เรียน","-",IF($D35="พัก","-",IF($D35="ออก","-",VLOOKUP($CW35,$DU$7:$DW$12,3)))))</f>
        <v/>
      </c>
      <c r="DO35" s="1194" t="str">
        <f>IF($C35="","",IF(ปก!$C$10="กิจกรรมพัฒนาผู้เรียน","-",IF($D35="พัก","-",IF($D35="ออก","-",VLOOKUP($CW35,$DU$7:$DW$12,3)))))</f>
        <v/>
      </c>
      <c r="DP35" s="1194" t="str">
        <f>IF($C35="","",IF(ปก!$C$10="กิจกรรมพัฒนาผู้เรียน","-",IF($D35="พัก","-",IF($D35="ออก","-",VLOOKUP($CW35,$DU$7:$DW$12,3)))))</f>
        <v/>
      </c>
      <c r="DQ35" s="1194" t="str">
        <f>IF($C35="","",IF(ปก!$C$10="กิจกรรมพัฒนาผู้เรียน","-",IF($DQ$2="","",IF($D35="พัก","-",IF($D35="ออก","-",VLOOKUP($CW35,$DU$7:$DW$12,3))))))</f>
        <v/>
      </c>
      <c r="DR35" s="1194" t="str">
        <f>IF($C35="","",IF(ปก!$C$10="กิจกรรมพัฒนาผู้เรียน","-",IF($DR$2="","",IF($D35="พัก","-",IF($D35="ออก","-",VLOOKUP($CW35,$DU$7:$DW$12,3))))))</f>
        <v/>
      </c>
      <c r="DS35" s="1195" t="str">
        <f>IF($C35="","",IF(ปก!$C$10="กิจกรรมพัฒนาผู้เรียน","-",IF($D35="พัก","-",IF($D35="ออก","-",(ROUND(MODE(DI35:DQ35),0))))))</f>
        <v/>
      </c>
      <c r="DT35" s="645"/>
      <c r="DU35" s="708"/>
      <c r="DV35" s="708"/>
      <c r="DW35" s="709"/>
      <c r="DX35" s="708"/>
      <c r="DY35" s="23"/>
      <c r="DZ35" s="23"/>
      <c r="EA35" s="23"/>
      <c r="EB35" s="23"/>
      <c r="EC35" s="23"/>
      <c r="ED35" s="23"/>
      <c r="EE35" s="23"/>
      <c r="EF35" s="23"/>
      <c r="EG35" s="23"/>
      <c r="EH35" s="23"/>
      <c r="EI35" s="23"/>
      <c r="EJ35" s="23"/>
      <c r="EK35" s="23"/>
      <c r="EL35" s="23"/>
      <c r="EM35" s="23"/>
      <c r="EN35" s="23"/>
      <c r="EO35" s="23"/>
      <c r="EP35" s="23"/>
      <c r="EQ35" s="23"/>
      <c r="ER35" s="23"/>
      <c r="ES35" s="23"/>
      <c r="ET35" s="23"/>
      <c r="EU35" s="23"/>
      <c r="EV35" s="23"/>
      <c r="EW35" s="23"/>
      <c r="EX35" s="23"/>
      <c r="EY35" s="23"/>
      <c r="EZ35" s="23"/>
      <c r="FA35" s="23"/>
      <c r="FB35" s="23"/>
      <c r="FC35" s="23"/>
      <c r="FD35" s="23"/>
      <c r="FE35" s="23"/>
      <c r="FF35" s="23"/>
      <c r="FG35" s="23"/>
      <c r="FH35" s="23"/>
      <c r="FI35" s="23"/>
      <c r="FJ35" s="23"/>
      <c r="FK35" s="23"/>
      <c r="FL35" s="23"/>
      <c r="FM35" s="23"/>
      <c r="FN35" s="23"/>
      <c r="FO35" s="23"/>
      <c r="FP35" s="23"/>
      <c r="FQ35" s="23"/>
      <c r="FR35" s="23"/>
      <c r="FS35" s="23"/>
      <c r="FT35" s="23"/>
      <c r="FU35" s="23"/>
      <c r="FV35" s="23"/>
      <c r="FW35" s="23"/>
      <c r="FX35" s="23"/>
      <c r="FY35" s="23"/>
      <c r="FZ35" s="23"/>
      <c r="GA35" s="23"/>
      <c r="GB35" s="23"/>
      <c r="GC35" s="23"/>
      <c r="GD35" s="23"/>
      <c r="GE35" s="23"/>
      <c r="GF35" s="23"/>
      <c r="GG35" s="23"/>
      <c r="GH35" s="23"/>
      <c r="GI35" s="23"/>
      <c r="GJ35" s="23"/>
      <c r="GK35" s="23"/>
      <c r="GL35" s="23"/>
      <c r="GM35" s="23"/>
      <c r="GN35" s="23"/>
      <c r="GO35" s="23"/>
      <c r="GP35" s="23"/>
      <c r="GQ35" s="23"/>
      <c r="GR35" s="23"/>
      <c r="GS35" s="23"/>
      <c r="GT35" s="23"/>
      <c r="GU35" s="23"/>
      <c r="GV35" s="23"/>
      <c r="GW35" s="23"/>
      <c r="GX35" s="23"/>
      <c r="GY35" s="23"/>
      <c r="GZ35" s="23"/>
      <c r="HA35" s="23"/>
      <c r="HB35" s="23"/>
      <c r="HC35" s="23"/>
      <c r="HD35" s="23"/>
      <c r="HE35" s="23"/>
      <c r="HF35" s="23"/>
    </row>
    <row r="36" spans="1:214" s="24" customFormat="1" ht="18" customHeight="1" thickBot="1" x14ac:dyDescent="0.55000000000000004">
      <c r="A36" s="617" t="str">
        <f t="shared" si="30"/>
        <v/>
      </c>
      <c r="B36" s="618"/>
      <c r="C36" s="619"/>
      <c r="D36" s="620" t="str">
        <f t="shared" si="0"/>
        <v/>
      </c>
      <c r="E36" s="690" t="str">
        <f t="shared" si="31"/>
        <v/>
      </c>
      <c r="F36" s="691"/>
      <c r="G36" s="692" t="str">
        <f t="shared" si="1"/>
        <v/>
      </c>
      <c r="H36" s="624" t="str">
        <f>IF($C36="","",IF(ปก!$D$10="กิจกรรมพัฒนาผู้เรียน",เวลา1!$EI37,""))</f>
        <v/>
      </c>
      <c r="I36" s="1146"/>
      <c r="J36" s="1143"/>
      <c r="K36" s="1143"/>
      <c r="L36" s="1143"/>
      <c r="M36" s="1143"/>
      <c r="N36" s="1143"/>
      <c r="O36" s="1143"/>
      <c r="P36" s="1147"/>
      <c r="Q36" s="625"/>
      <c r="R36" s="626" t="str">
        <f t="shared" si="2"/>
        <v/>
      </c>
      <c r="S36" s="1146"/>
      <c r="T36" s="1143"/>
      <c r="U36" s="1143"/>
      <c r="V36" s="1143"/>
      <c r="W36" s="1143"/>
      <c r="X36" s="1143"/>
      <c r="Y36" s="627"/>
      <c r="Z36" s="628">
        <f t="shared" si="33"/>
        <v>0</v>
      </c>
      <c r="AA36" s="626" t="str">
        <f t="shared" si="4"/>
        <v/>
      </c>
      <c r="AB36" s="612" t="str">
        <f t="shared" si="5"/>
        <v/>
      </c>
      <c r="AC36" s="624" t="str">
        <f>IF($C36="","",IF(ปก!$D$10="กิจกรรมพัฒนาผู้เรียน",เวลา1!$EI37,""))</f>
        <v/>
      </c>
      <c r="AD36" s="1146"/>
      <c r="AE36" s="1143"/>
      <c r="AF36" s="1143"/>
      <c r="AG36" s="1143"/>
      <c r="AH36" s="1143"/>
      <c r="AI36" s="1143"/>
      <c r="AJ36" s="1143"/>
      <c r="AK36" s="1147"/>
      <c r="AL36" s="629"/>
      <c r="AM36" s="626" t="str">
        <f t="shared" si="6"/>
        <v/>
      </c>
      <c r="AN36" s="1146"/>
      <c r="AO36" s="1143"/>
      <c r="AP36" s="1143"/>
      <c r="AQ36" s="1143"/>
      <c r="AR36" s="1143"/>
      <c r="AS36" s="1143"/>
      <c r="AT36" s="630"/>
      <c r="AU36" s="631">
        <f t="shared" si="34"/>
        <v>0</v>
      </c>
      <c r="AV36" s="626" t="str">
        <f t="shared" si="8"/>
        <v/>
      </c>
      <c r="AW36" s="612" t="str">
        <f t="shared" si="9"/>
        <v/>
      </c>
      <c r="AX36" s="607" t="str">
        <f t="shared" si="10"/>
        <v/>
      </c>
      <c r="AY36" s="632" t="str">
        <f>IF(C36="","",IF(AX36="ผิด","ผิด",IF(AX36="","-",IF(AX36="-","-",IF(AX36&gt;100,"&gt;100",IF(ปก!$D$10="กิจกรรมพัฒนาผู้เรียน",(AX36/$AX$5)*100,AX36))))))</f>
        <v/>
      </c>
      <c r="AZ36" s="633" t="str">
        <f t="shared" si="11"/>
        <v/>
      </c>
      <c r="BA36" s="624" t="str">
        <f>IF($C36="","",IF(ปก!$D$10="กิจกรรมพัฒนาผู้เรียน",เวลา2!$EI37,""))</f>
        <v/>
      </c>
      <c r="BB36" s="1146"/>
      <c r="BC36" s="1143"/>
      <c r="BD36" s="1143"/>
      <c r="BE36" s="1143"/>
      <c r="BF36" s="1143"/>
      <c r="BG36" s="1143"/>
      <c r="BH36" s="1147"/>
      <c r="BI36" s="625"/>
      <c r="BJ36" s="626" t="str">
        <f t="shared" si="12"/>
        <v/>
      </c>
      <c r="BK36" s="1146"/>
      <c r="BL36" s="1143"/>
      <c r="BM36" s="1143"/>
      <c r="BN36" s="1143"/>
      <c r="BO36" s="1143"/>
      <c r="BP36" s="1143"/>
      <c r="BQ36" s="627"/>
      <c r="BR36" s="634">
        <f>SUM(BK36:BQ36)</f>
        <v>0</v>
      </c>
      <c r="BS36" s="626" t="str">
        <f t="shared" si="13"/>
        <v/>
      </c>
      <c r="BT36" s="612" t="str">
        <f t="shared" si="14"/>
        <v/>
      </c>
      <c r="BU36" s="624" t="str">
        <f>IF($C36="","",IF(ปก!$D$10="กิจกรรมพัฒนาผู้เรียน",เวลา2!$EI37,""))</f>
        <v/>
      </c>
      <c r="BV36" s="1146"/>
      <c r="BW36" s="1143"/>
      <c r="BX36" s="1143"/>
      <c r="BY36" s="1143"/>
      <c r="BZ36" s="1143"/>
      <c r="CA36" s="1143"/>
      <c r="CB36" s="1147"/>
      <c r="CC36" s="629"/>
      <c r="CD36" s="626" t="str">
        <f t="shared" si="15"/>
        <v/>
      </c>
      <c r="CE36" s="635"/>
      <c r="CF36" s="1146"/>
      <c r="CG36" s="1143"/>
      <c r="CH36" s="1143"/>
      <c r="CI36" s="1091" t="str">
        <f t="shared" si="16"/>
        <v/>
      </c>
      <c r="CJ36" s="1172" t="str">
        <f t="shared" si="17"/>
        <v/>
      </c>
      <c r="CK36" s="1156"/>
      <c r="CL36" s="1153" t="str">
        <f t="shared" si="18"/>
        <v/>
      </c>
      <c r="CM36" s="626" t="str">
        <f t="shared" si="19"/>
        <v/>
      </c>
      <c r="CN36" s="612" t="str">
        <f t="shared" si="20"/>
        <v/>
      </c>
      <c r="CO36" s="626" t="str">
        <f t="shared" si="21"/>
        <v/>
      </c>
      <c r="CP36" s="693" t="str">
        <f t="shared" si="22"/>
        <v/>
      </c>
      <c r="CQ36" s="612" t="str">
        <f>IF(C36="","",IF(BJ36=0,0,IF(CM36="ผิด","ผิด",IF(CM36="","-",IF(CP36="-","-",IF(CP36&gt;100,"&gt;100",IF(ปก!$D$10="กิจกรรมพัฒนาผู้เรียน",((CP36)/($CP$5)*100),CP36)))))))</f>
        <v/>
      </c>
      <c r="CR36" s="694" t="str">
        <f t="shared" si="23"/>
        <v/>
      </c>
      <c r="CS36" s="695" t="str">
        <f t="shared" si="24"/>
        <v/>
      </c>
      <c r="CT36" s="639" t="str">
        <f>IF(C36="","",IF(BJ36=0,0,IF(CS36="-","-",IF(CM36="ผิด","ผิด",IF(CS36&gt;100,"เกิน",IF(ปก!$D$10="กิจกรรมพัฒนาผู้เรียน",(CS36/$CS$5*100),CS36))))))</f>
        <v/>
      </c>
      <c r="CU36" s="641" t="str">
        <f t="shared" si="25"/>
        <v/>
      </c>
      <c r="CV36" s="641" t="str">
        <f>IF(CM36="","",IF(CM36="ผิด","",IF(ปก!$D$10="กิจกรรมพัฒนาผู้เรียน",(VLOOKUP(CT36,CC$69:CE$71,3)),CU36)))</f>
        <v/>
      </c>
      <c r="CW36" s="1159" t="str">
        <f t="shared" si="26"/>
        <v/>
      </c>
      <c r="CX36" s="643" t="str">
        <f t="shared" si="27"/>
        <v/>
      </c>
      <c r="CY36" s="643" t="str">
        <f t="shared" si="28"/>
        <v/>
      </c>
      <c r="CZ36" s="644"/>
      <c r="DA36" s="1208" t="str">
        <f t="shared" si="29"/>
        <v/>
      </c>
      <c r="DB36" s="1249" t="str">
        <f t="shared" si="32"/>
        <v/>
      </c>
      <c r="DC36" s="1125" t="str">
        <f>IF($C36="","",IF(ปก!$C$10="กิจกรรมพัฒนาผู้เรียน","-",IF($D36="พัก","-",IF($D36="ออก","-",VLOOKUP($CW36,$DU$7:$DW$12,3)))))</f>
        <v/>
      </c>
      <c r="DD36" s="1125" t="str">
        <f>IF($C36="","",IF(ปก!$C$10="กิจกรรมพัฒนาผู้เรียน","-",IF($D36="พัก","-",IF($D36="ออก","-",VLOOKUP($CW36,$DU$7:$DW$12,3)))))</f>
        <v/>
      </c>
      <c r="DE36" s="1125" t="str">
        <f>IF($C36="","",IF(ปก!$C$10="กิจกรรมพัฒนาผู้เรียน","-",IF($D36="พัก","-",IF($D36="ออก","-",VLOOKUP($CW36,$DU$7:$DW$12,3)))))</f>
        <v/>
      </c>
      <c r="DF36" s="1125" t="str">
        <f>IF($C36="","",IF(ปก!$C$10="กิจกรรมพัฒนาผู้เรียน","-",IF($D36="พัก","-",IF($D36="ออก","-",VLOOKUP($CW36,$DU$7:$DW$12,3)))))</f>
        <v/>
      </c>
      <c r="DG36" s="1125" t="str">
        <f>IF($C36="","",IF(ปก!$C$10="กิจกรรมพัฒนาผู้เรียน","-",IF($D36="พัก","-",IF($D36="ออก","-",VLOOKUP($CW36,$DU$7:$DW$12,3)))))</f>
        <v/>
      </c>
      <c r="DH36" s="1187" t="str">
        <f>IF($C36="","",IF(ปก!$C$10="กิจกรรมพัฒนาผู้เรียน","-",IF($D36="พัก","-",IF($D36="ออก","-",(ROUND(MODE(DC36:DG36),0))))))</f>
        <v/>
      </c>
      <c r="DI36" s="1188" t="str">
        <f>IF($C36="","",IF(ปก!$C$10="กิจกรรมพัฒนาผู้เรียน","-",IF($D36="พัก","-",IF($D36="ออก","-",VLOOKUP($CW36,$DU$7:$DW$12,3)))))</f>
        <v/>
      </c>
      <c r="DJ36" s="1188" t="str">
        <f>IF($C36="","",IF(ปก!$C$10="กิจกรรมพัฒนาผู้เรียน","-",IF($D36="พัก","-",IF($D36="ออก","-",VLOOKUP($CW36,$DU$7:$DW$12,3)))))</f>
        <v/>
      </c>
      <c r="DK36" s="1188" t="str">
        <f>IF($C36="","",IF(ปก!$C$10="กิจกรรมพัฒนาผู้เรียน","-",IF($D36="พัก","-",IF($D36="ออก","-",VLOOKUP($CW36,$DU$7:$DW$12,3)))))</f>
        <v/>
      </c>
      <c r="DL36" s="1188" t="str">
        <f>IF($C36="","",IF(ปก!$C$10="กิจกรรมพัฒนาผู้เรียน","-",IF($D36="พัก","-",IF($D36="ออก","-",VLOOKUP($CW36,$DU$7:$DW$12,3)))))</f>
        <v/>
      </c>
      <c r="DM36" s="1188" t="str">
        <f>IF($C36="","",IF(ปก!$C$10="กิจกรรมพัฒนาผู้เรียน","-",IF($D36="พัก","-",IF($D36="ออก","-",VLOOKUP($CW36,$DU$7:$DW$12,3)))))</f>
        <v/>
      </c>
      <c r="DN36" s="1188" t="str">
        <f>IF($C36="","",IF(ปก!$C$10="กิจกรรมพัฒนาผู้เรียน","-",IF($D36="พัก","-",IF($D36="ออก","-",VLOOKUP($CW36,$DU$7:$DW$12,3)))))</f>
        <v/>
      </c>
      <c r="DO36" s="1188" t="str">
        <f>IF($C36="","",IF(ปก!$C$10="กิจกรรมพัฒนาผู้เรียน","-",IF($D36="พัก","-",IF($D36="ออก","-",VLOOKUP($CW36,$DU$7:$DW$12,3)))))</f>
        <v/>
      </c>
      <c r="DP36" s="1188" t="str">
        <f>IF($C36="","",IF(ปก!$C$10="กิจกรรมพัฒนาผู้เรียน","-",IF($D36="พัก","-",IF($D36="ออก","-",VLOOKUP($CW36,$DU$7:$DW$12,3)))))</f>
        <v/>
      </c>
      <c r="DQ36" s="1188" t="str">
        <f>IF($C36="","",IF(ปก!$C$10="กิจกรรมพัฒนาผู้เรียน","-",IF($DQ$2="","",IF($D36="พัก","-",IF($D36="ออก","-",VLOOKUP($CW36,$DU$7:$DW$12,3))))))</f>
        <v/>
      </c>
      <c r="DR36" s="1188" t="str">
        <f>IF($C36="","",IF(ปก!$C$10="กิจกรรมพัฒนาผู้เรียน","-",IF($DR$2="","",IF($D36="พัก","-",IF($D36="ออก","-",VLOOKUP($CW36,$DU$7:$DW$12,3))))))</f>
        <v/>
      </c>
      <c r="DS36" s="1189" t="str">
        <f>IF($C36="","",IF(ปก!$C$10="กิจกรรมพัฒนาผู้เรียน","-",IF($D36="พัก","-",IF($D36="ออก","-",(ROUND(MODE(DI36:DQ36),0))))))</f>
        <v/>
      </c>
      <c r="DT36" s="645"/>
      <c r="DU36" s="708"/>
      <c r="DV36" s="708"/>
      <c r="DW36" s="709"/>
      <c r="DX36" s="708"/>
      <c r="DY36" s="23"/>
      <c r="DZ36" s="23"/>
      <c r="EA36" s="23"/>
      <c r="EB36" s="23"/>
      <c r="EC36" s="23"/>
      <c r="ED36" s="23"/>
      <c r="EE36" s="23"/>
      <c r="EF36" s="23"/>
      <c r="EG36" s="23"/>
      <c r="EH36" s="23"/>
      <c r="EI36" s="23"/>
      <c r="EJ36" s="23"/>
      <c r="EK36" s="23"/>
      <c r="EL36" s="23"/>
      <c r="EM36" s="23"/>
      <c r="EN36" s="23"/>
      <c r="EO36" s="23"/>
      <c r="EP36" s="23"/>
      <c r="EQ36" s="23"/>
      <c r="ER36" s="23"/>
      <c r="ES36" s="23"/>
      <c r="ET36" s="23"/>
      <c r="EU36" s="23"/>
      <c r="EV36" s="23"/>
      <c r="EW36" s="23"/>
      <c r="EX36" s="23"/>
      <c r="EY36" s="23"/>
      <c r="EZ36" s="23"/>
      <c r="FA36" s="23"/>
      <c r="FB36" s="23"/>
      <c r="FC36" s="23"/>
      <c r="FD36" s="23"/>
      <c r="FE36" s="23"/>
      <c r="FF36" s="23"/>
      <c r="FG36" s="23"/>
      <c r="FH36" s="23"/>
      <c r="FI36" s="23"/>
      <c r="FJ36" s="23"/>
      <c r="FK36" s="23"/>
      <c r="FL36" s="23"/>
      <c r="FM36" s="23"/>
      <c r="FN36" s="23"/>
      <c r="FO36" s="23"/>
      <c r="FP36" s="23"/>
      <c r="FQ36" s="23"/>
      <c r="FR36" s="23"/>
      <c r="FS36" s="23"/>
      <c r="FT36" s="23"/>
      <c r="FU36" s="23"/>
      <c r="FV36" s="23"/>
      <c r="FW36" s="23"/>
      <c r="FX36" s="23"/>
      <c r="FY36" s="23"/>
      <c r="FZ36" s="23"/>
      <c r="GA36" s="23"/>
      <c r="GB36" s="23"/>
      <c r="GC36" s="23"/>
      <c r="GD36" s="23"/>
      <c r="GE36" s="23"/>
      <c r="GF36" s="23"/>
      <c r="GG36" s="23"/>
      <c r="GH36" s="23"/>
      <c r="GI36" s="23"/>
      <c r="GJ36" s="23"/>
      <c r="GK36" s="23"/>
      <c r="GL36" s="23"/>
      <c r="GM36" s="23"/>
      <c r="GN36" s="23"/>
      <c r="GO36" s="23"/>
      <c r="GP36" s="23"/>
      <c r="GQ36" s="23"/>
      <c r="GR36" s="23"/>
      <c r="GS36" s="23"/>
      <c r="GT36" s="23"/>
      <c r="GU36" s="23"/>
      <c r="GV36" s="23"/>
      <c r="GW36" s="23"/>
      <c r="GX36" s="23"/>
      <c r="GY36" s="23"/>
      <c r="GZ36" s="23"/>
      <c r="HA36" s="23"/>
      <c r="HB36" s="23"/>
      <c r="HC36" s="23"/>
      <c r="HD36" s="23"/>
      <c r="HE36" s="23"/>
      <c r="HF36" s="23"/>
    </row>
    <row r="37" spans="1:214" s="24" customFormat="1" ht="18" customHeight="1" thickBot="1" x14ac:dyDescent="0.55000000000000004">
      <c r="A37" s="340" t="str">
        <f t="shared" si="30"/>
        <v/>
      </c>
      <c r="B37" s="646"/>
      <c r="C37" s="647"/>
      <c r="D37" s="620" t="str">
        <f t="shared" si="0"/>
        <v/>
      </c>
      <c r="E37" s="690" t="str">
        <f t="shared" si="31"/>
        <v/>
      </c>
      <c r="F37" s="696"/>
      <c r="G37" s="697" t="str">
        <f t="shared" si="1"/>
        <v/>
      </c>
      <c r="H37" s="650" t="str">
        <f>IF($C37="","",IF(ปก!$D$10="กิจกรรมพัฒนาผู้เรียน",เวลา1!$EI38,""))</f>
        <v/>
      </c>
      <c r="I37" s="1148"/>
      <c r="J37" s="1144"/>
      <c r="K37" s="1144"/>
      <c r="L37" s="1144"/>
      <c r="M37" s="1144"/>
      <c r="N37" s="1144"/>
      <c r="O37" s="1144"/>
      <c r="P37" s="1149"/>
      <c r="Q37" s="625"/>
      <c r="R37" s="651" t="str">
        <f t="shared" si="2"/>
        <v/>
      </c>
      <c r="S37" s="1148"/>
      <c r="T37" s="1144"/>
      <c r="U37" s="1144"/>
      <c r="V37" s="1144"/>
      <c r="W37" s="1144"/>
      <c r="X37" s="1144"/>
      <c r="Y37" s="652"/>
      <c r="Z37" s="628">
        <f t="shared" si="33"/>
        <v>0</v>
      </c>
      <c r="AA37" s="651" t="str">
        <f t="shared" si="4"/>
        <v/>
      </c>
      <c r="AB37" s="1019" t="str">
        <f t="shared" si="5"/>
        <v/>
      </c>
      <c r="AC37" s="650" t="str">
        <f>IF($C37="","",IF(ปก!$D$10="กิจกรรมพัฒนาผู้เรียน",เวลา1!$EI38,""))</f>
        <v/>
      </c>
      <c r="AD37" s="1148"/>
      <c r="AE37" s="1144"/>
      <c r="AF37" s="1144"/>
      <c r="AG37" s="1144"/>
      <c r="AH37" s="1144"/>
      <c r="AI37" s="1144"/>
      <c r="AJ37" s="1144"/>
      <c r="AK37" s="1149"/>
      <c r="AL37" s="629"/>
      <c r="AM37" s="651" t="str">
        <f t="shared" si="6"/>
        <v/>
      </c>
      <c r="AN37" s="1148"/>
      <c r="AO37" s="1144"/>
      <c r="AP37" s="1144"/>
      <c r="AQ37" s="1144"/>
      <c r="AR37" s="1144"/>
      <c r="AS37" s="1144"/>
      <c r="AT37" s="653"/>
      <c r="AU37" s="631">
        <f t="shared" si="34"/>
        <v>0</v>
      </c>
      <c r="AV37" s="651" t="str">
        <f t="shared" si="8"/>
        <v/>
      </c>
      <c r="AW37" s="1019" t="str">
        <f t="shared" si="9"/>
        <v/>
      </c>
      <c r="AX37" s="654" t="str">
        <f t="shared" si="10"/>
        <v/>
      </c>
      <c r="AY37" s="655" t="str">
        <f>IF(C37="","",IF(AX37="ผิด","ผิด",IF(AX37="","-",IF(AX37="-","-",IF(AX37&gt;100,"&gt;100",IF(ปก!$D$10="กิจกรรมพัฒนาผู้เรียน",(AX37/$AX$5)*100,AX37))))))</f>
        <v/>
      </c>
      <c r="AZ37" s="656" t="str">
        <f t="shared" si="11"/>
        <v/>
      </c>
      <c r="BA37" s="650" t="str">
        <f>IF($C37="","",IF(ปก!$D$10="กิจกรรมพัฒนาผู้เรียน",เวลา2!$EI38,""))</f>
        <v/>
      </c>
      <c r="BB37" s="1148"/>
      <c r="BC37" s="1144"/>
      <c r="BD37" s="1144"/>
      <c r="BE37" s="1144"/>
      <c r="BF37" s="1144"/>
      <c r="BG37" s="1144"/>
      <c r="BH37" s="1149"/>
      <c r="BI37" s="625"/>
      <c r="BJ37" s="651" t="str">
        <f t="shared" si="12"/>
        <v/>
      </c>
      <c r="BK37" s="1148"/>
      <c r="BL37" s="1144"/>
      <c r="BM37" s="1144"/>
      <c r="BN37" s="1144"/>
      <c r="BO37" s="1144"/>
      <c r="BP37" s="1144"/>
      <c r="BQ37" s="652"/>
      <c r="BR37" s="634">
        <f>SUM(BJ37:BQ37)</f>
        <v>0</v>
      </c>
      <c r="BS37" s="651" t="str">
        <f t="shared" si="13"/>
        <v/>
      </c>
      <c r="BT37" s="1019" t="str">
        <f t="shared" si="14"/>
        <v/>
      </c>
      <c r="BU37" s="650" t="str">
        <f>IF($C37="","",IF(ปก!$D$10="กิจกรรมพัฒนาผู้เรียน",เวลา2!$EI38,""))</f>
        <v/>
      </c>
      <c r="BV37" s="1148"/>
      <c r="BW37" s="1144"/>
      <c r="BX37" s="1144"/>
      <c r="BY37" s="1144"/>
      <c r="BZ37" s="1144"/>
      <c r="CA37" s="1144"/>
      <c r="CB37" s="1149"/>
      <c r="CC37" s="629"/>
      <c r="CD37" s="651" t="str">
        <f t="shared" si="15"/>
        <v/>
      </c>
      <c r="CE37" s="657"/>
      <c r="CF37" s="1148"/>
      <c r="CG37" s="1144"/>
      <c r="CH37" s="1144"/>
      <c r="CI37" s="1092" t="str">
        <f t="shared" si="16"/>
        <v/>
      </c>
      <c r="CJ37" s="1173" t="str">
        <f t="shared" si="17"/>
        <v/>
      </c>
      <c r="CK37" s="1157"/>
      <c r="CL37" s="1154" t="str">
        <f t="shared" si="18"/>
        <v/>
      </c>
      <c r="CM37" s="651" t="str">
        <f t="shared" si="19"/>
        <v/>
      </c>
      <c r="CN37" s="1019" t="str">
        <f t="shared" si="20"/>
        <v/>
      </c>
      <c r="CO37" s="626" t="str">
        <f t="shared" si="21"/>
        <v/>
      </c>
      <c r="CP37" s="698" t="str">
        <f t="shared" si="22"/>
        <v/>
      </c>
      <c r="CQ37" s="659" t="str">
        <f>IF(C37="","",IF(BJ37=0,0,IF(CM37="ผิด","ผิด",IF(CM37="","-",IF(CP37="-","-",IF(CP37&gt;100,"&gt;100",IF(ปก!$D$10="กิจกรรมพัฒนาผู้เรียน",((CP37)/($CP$5)*100),CP37)))))))</f>
        <v/>
      </c>
      <c r="CR37" s="699" t="str">
        <f t="shared" si="23"/>
        <v/>
      </c>
      <c r="CS37" s="700" t="str">
        <f t="shared" si="24"/>
        <v/>
      </c>
      <c r="CT37" s="662" t="str">
        <f>IF(C37="","",IF(BJ37=0,0,IF(CS37="-","-",IF(CM37="ผิด","ผิด",IF(CS37&gt;100,"เกิน",IF(ปก!$D$10="กิจกรรมพัฒนาผู้เรียน",(CS37/$CS$5*100),CS37))))))</f>
        <v/>
      </c>
      <c r="CU37" s="701" t="str">
        <f t="shared" si="25"/>
        <v/>
      </c>
      <c r="CV37" s="641" t="str">
        <f>IF(CM37="","",IF(CM37="ผิด","",IF(ปก!$D$10="กิจกรรมพัฒนาผู้เรียน",(VLOOKUP(CT37,CC$69:CE$71,3)),CU37)))</f>
        <v/>
      </c>
      <c r="CW37" s="1160" t="str">
        <f t="shared" si="26"/>
        <v/>
      </c>
      <c r="CX37" s="665" t="str">
        <f t="shared" si="27"/>
        <v/>
      </c>
      <c r="CY37" s="665" t="str">
        <f t="shared" si="28"/>
        <v/>
      </c>
      <c r="CZ37" s="666"/>
      <c r="DA37" s="1206" t="str">
        <f t="shared" si="29"/>
        <v/>
      </c>
      <c r="DB37" s="1250" t="str">
        <f t="shared" si="32"/>
        <v/>
      </c>
      <c r="DC37" s="1126" t="str">
        <f>IF($C37="","",IF(ปก!$C$10="กิจกรรมพัฒนาผู้เรียน","-",IF($D37="พัก","-",IF($D37="ออก","-",VLOOKUP($CW37,$DU$7:$DW$12,3)))))</f>
        <v/>
      </c>
      <c r="DD37" s="1126" t="str">
        <f>IF($C37="","",IF(ปก!$C$10="กิจกรรมพัฒนาผู้เรียน","-",IF($D37="พัก","-",IF($D37="ออก","-",VLOOKUP($CW37,$DU$7:$DW$12,3)))))</f>
        <v/>
      </c>
      <c r="DE37" s="1126" t="str">
        <f>IF($C37="","",IF(ปก!$C$10="กิจกรรมพัฒนาผู้เรียน","-",IF($D37="พัก","-",IF($D37="ออก","-",VLOOKUP($CW37,$DU$7:$DW$12,3)))))</f>
        <v/>
      </c>
      <c r="DF37" s="1126" t="str">
        <f>IF($C37="","",IF(ปก!$C$10="กิจกรรมพัฒนาผู้เรียน","-",IF($D37="พัก","-",IF($D37="ออก","-",VLOOKUP($CW37,$DU$7:$DW$12,3)))))</f>
        <v/>
      </c>
      <c r="DG37" s="1126" t="str">
        <f>IF($C37="","",IF(ปก!$C$10="กิจกรรมพัฒนาผู้เรียน","-",IF($D37="พัก","-",IF($D37="ออก","-",VLOOKUP($CW37,$DU$7:$DW$12,3)))))</f>
        <v/>
      </c>
      <c r="DH37" s="1190" t="str">
        <f>IF($C37="","",IF(ปก!$C$10="กิจกรรมพัฒนาผู้เรียน","-",IF($D37="พัก","-",IF($D37="ออก","-",(ROUND(MODE(DC37:DG37),0))))))</f>
        <v/>
      </c>
      <c r="DI37" s="1191" t="str">
        <f>IF($C37="","",IF(ปก!$C$10="กิจกรรมพัฒนาผู้เรียน","-",IF($D37="พัก","-",IF($D37="ออก","-",VLOOKUP($CW37,$DU$7:$DW$12,3)))))</f>
        <v/>
      </c>
      <c r="DJ37" s="1191" t="str">
        <f>IF($C37="","",IF(ปก!$C$10="กิจกรรมพัฒนาผู้เรียน","-",IF($D37="พัก","-",IF($D37="ออก","-",VLOOKUP($CW37,$DU$7:$DW$12,3)))))</f>
        <v/>
      </c>
      <c r="DK37" s="1191" t="str">
        <f>IF($C37="","",IF(ปก!$C$10="กิจกรรมพัฒนาผู้เรียน","-",IF($D37="พัก","-",IF($D37="ออก","-",VLOOKUP($CW37,$DU$7:$DW$12,3)))))</f>
        <v/>
      </c>
      <c r="DL37" s="1191" t="str">
        <f>IF($C37="","",IF(ปก!$C$10="กิจกรรมพัฒนาผู้เรียน","-",IF($D37="พัก","-",IF($D37="ออก","-",VLOOKUP($CW37,$DU$7:$DW$12,3)))))</f>
        <v/>
      </c>
      <c r="DM37" s="1191" t="str">
        <f>IF($C37="","",IF(ปก!$C$10="กิจกรรมพัฒนาผู้เรียน","-",IF($D37="พัก","-",IF($D37="ออก","-",VLOOKUP($CW37,$DU$7:$DW$12,3)))))</f>
        <v/>
      </c>
      <c r="DN37" s="1191" t="str">
        <f>IF($C37="","",IF(ปก!$C$10="กิจกรรมพัฒนาผู้เรียน","-",IF($D37="พัก","-",IF($D37="ออก","-",VLOOKUP($CW37,$DU$7:$DW$12,3)))))</f>
        <v/>
      </c>
      <c r="DO37" s="1191" t="str">
        <f>IF($C37="","",IF(ปก!$C$10="กิจกรรมพัฒนาผู้เรียน","-",IF($D37="พัก","-",IF($D37="ออก","-",VLOOKUP($CW37,$DU$7:$DW$12,3)))))</f>
        <v/>
      </c>
      <c r="DP37" s="1191" t="str">
        <f>IF($C37="","",IF(ปก!$C$10="กิจกรรมพัฒนาผู้เรียน","-",IF($D37="พัก","-",IF($D37="ออก","-",VLOOKUP($CW37,$DU$7:$DW$12,3)))))</f>
        <v/>
      </c>
      <c r="DQ37" s="1191" t="str">
        <f>IF($C37="","",IF(ปก!$C$10="กิจกรรมพัฒนาผู้เรียน","-",IF($DQ$2="","",IF($D37="พัก","-",IF($D37="ออก","-",VLOOKUP($CW37,$DU$7:$DW$12,3))))))</f>
        <v/>
      </c>
      <c r="DR37" s="1191" t="str">
        <f>IF($C37="","",IF(ปก!$C$10="กิจกรรมพัฒนาผู้เรียน","-",IF($DR$2="","",IF($D37="พัก","-",IF($D37="ออก","-",VLOOKUP($CW37,$DU$7:$DW$12,3))))))</f>
        <v/>
      </c>
      <c r="DS37" s="1192" t="str">
        <f>IF($C37="","",IF(ปก!$C$10="กิจกรรมพัฒนาผู้เรียน","-",IF($D37="พัก","-",IF($D37="ออก","-",(ROUND(MODE(DI37:DQ37),0))))))</f>
        <v/>
      </c>
      <c r="DT37" s="645"/>
      <c r="DU37" s="708"/>
      <c r="DV37" s="708"/>
      <c r="DW37" s="709"/>
      <c r="DX37" s="708"/>
      <c r="DY37" s="23"/>
      <c r="DZ37" s="23"/>
      <c r="EA37" s="23"/>
      <c r="EB37" s="23"/>
      <c r="EC37" s="23"/>
      <c r="ED37" s="23"/>
      <c r="EE37" s="23"/>
      <c r="EF37" s="23"/>
      <c r="EG37" s="23"/>
      <c r="EH37" s="23"/>
      <c r="EI37" s="23"/>
      <c r="EJ37" s="23"/>
      <c r="EK37" s="23"/>
      <c r="EL37" s="23"/>
      <c r="EM37" s="23"/>
      <c r="EN37" s="23"/>
      <c r="EO37" s="23"/>
      <c r="EP37" s="23"/>
      <c r="EQ37" s="23"/>
      <c r="ER37" s="23"/>
      <c r="ES37" s="23"/>
      <c r="ET37" s="23"/>
      <c r="EU37" s="23"/>
      <c r="EV37" s="23"/>
      <c r="EW37" s="23"/>
      <c r="EX37" s="23"/>
      <c r="EY37" s="23"/>
      <c r="EZ37" s="23"/>
      <c r="FA37" s="23"/>
      <c r="FB37" s="23"/>
      <c r="FC37" s="23"/>
      <c r="FD37" s="23"/>
      <c r="FE37" s="23"/>
      <c r="FF37" s="23"/>
      <c r="FG37" s="23"/>
      <c r="FH37" s="23"/>
      <c r="FI37" s="23"/>
      <c r="FJ37" s="23"/>
      <c r="FK37" s="23"/>
      <c r="FL37" s="23"/>
      <c r="FM37" s="23"/>
      <c r="FN37" s="23"/>
      <c r="FO37" s="23"/>
      <c r="FP37" s="23"/>
      <c r="FQ37" s="23"/>
      <c r="FR37" s="23"/>
      <c r="FS37" s="23"/>
      <c r="FT37" s="23"/>
      <c r="FU37" s="23"/>
      <c r="FV37" s="23"/>
      <c r="FW37" s="23"/>
      <c r="FX37" s="23"/>
      <c r="FY37" s="23"/>
      <c r="FZ37" s="23"/>
      <c r="GA37" s="23"/>
      <c r="GB37" s="23"/>
      <c r="GC37" s="23"/>
      <c r="GD37" s="23"/>
      <c r="GE37" s="23"/>
      <c r="GF37" s="23"/>
      <c r="GG37" s="23"/>
      <c r="GH37" s="23"/>
      <c r="GI37" s="23"/>
      <c r="GJ37" s="23"/>
      <c r="GK37" s="23"/>
      <c r="GL37" s="23"/>
      <c r="GM37" s="23"/>
      <c r="GN37" s="23"/>
      <c r="GO37" s="23"/>
      <c r="GP37" s="23"/>
      <c r="GQ37" s="23"/>
      <c r="GR37" s="23"/>
      <c r="GS37" s="23"/>
      <c r="GT37" s="23"/>
      <c r="GU37" s="23"/>
      <c r="GV37" s="23"/>
      <c r="GW37" s="23"/>
      <c r="GX37" s="23"/>
      <c r="GY37" s="23"/>
      <c r="GZ37" s="23"/>
      <c r="HA37" s="23"/>
      <c r="HB37" s="23"/>
      <c r="HC37" s="23"/>
      <c r="HD37" s="23"/>
      <c r="HE37" s="23"/>
      <c r="HF37" s="23"/>
    </row>
    <row r="38" spans="1:214" s="24" customFormat="1" ht="18" customHeight="1" thickBot="1" x14ac:dyDescent="0.55000000000000004">
      <c r="A38" s="340" t="str">
        <f t="shared" si="30"/>
        <v/>
      </c>
      <c r="B38" s="646"/>
      <c r="C38" s="647"/>
      <c r="D38" s="620" t="str">
        <f t="shared" si="0"/>
        <v/>
      </c>
      <c r="E38" s="690" t="str">
        <f t="shared" si="31"/>
        <v/>
      </c>
      <c r="F38" s="696"/>
      <c r="G38" s="697" t="str">
        <f t="shared" ref="G38:G55" si="35">A38</f>
        <v/>
      </c>
      <c r="H38" s="650" t="str">
        <f>IF($C38="","",IF(ปก!$D$10="กิจกรรมพัฒนาผู้เรียน",เวลา1!$EI39,""))</f>
        <v/>
      </c>
      <c r="I38" s="1148"/>
      <c r="J38" s="1144"/>
      <c r="K38" s="1144"/>
      <c r="L38" s="1144"/>
      <c r="M38" s="1144"/>
      <c r="N38" s="1144"/>
      <c r="O38" s="1144"/>
      <c r="P38" s="1149"/>
      <c r="Q38" s="625"/>
      <c r="R38" s="651" t="str">
        <f t="shared" ref="R38:R55" si="36">IF(C38="","",IF(D38="พัก","",IF(D38="ออก","",IF(D38="ย้าย","",IF(D38="","ผิด",SUM(H38:Q38))))))</f>
        <v/>
      </c>
      <c r="S38" s="1148"/>
      <c r="T38" s="1144"/>
      <c r="U38" s="1144"/>
      <c r="V38" s="1144"/>
      <c r="W38" s="1144"/>
      <c r="X38" s="1144"/>
      <c r="Y38" s="652"/>
      <c r="Z38" s="628">
        <f t="shared" si="33"/>
        <v>0</v>
      </c>
      <c r="AA38" s="651" t="str">
        <f t="shared" ref="AA38:AA55" si="37">IF(C38="","",IF(D38="พัก","",IF(D38="ออก","",IF(D38="ย้าย","",IF(D38="","ผิด",IF(Y38="",S38+T38+U38+V38+W38+X38,IF(Z38&lt;$Y$5,S38+T38+U38+V38+W38+X38+Z38,$Y$5)))))))</f>
        <v/>
      </c>
      <c r="AB38" s="1019" t="str">
        <f t="shared" ref="AB38:AB55" si="38">IF(C38="","",IF(D38="พัก","",IF(D38="ออก","",IF(D38="ย้าย","",IF(D38="","ผิด",R38+AA38)))))</f>
        <v/>
      </c>
      <c r="AC38" s="650" t="str">
        <f>IF($C38="","",IF(ปก!$D$10="กิจกรรมพัฒนาผู้เรียน",เวลา1!$EI39,""))</f>
        <v/>
      </c>
      <c r="AD38" s="1148"/>
      <c r="AE38" s="1144"/>
      <c r="AF38" s="1144"/>
      <c r="AG38" s="1144"/>
      <c r="AH38" s="1144"/>
      <c r="AI38" s="1144"/>
      <c r="AJ38" s="1144"/>
      <c r="AK38" s="1149"/>
      <c r="AL38" s="629"/>
      <c r="AM38" s="651" t="str">
        <f t="shared" ref="AM38:AM55" si="39">IF(C38="","",IF(D38="พัก","",IF(D38="ออก","",IF(D38="ย้าย","",IF(D38="","ผิด",SUM(AC38:AL38))))))</f>
        <v/>
      </c>
      <c r="AN38" s="1148"/>
      <c r="AO38" s="1144"/>
      <c r="AP38" s="1144"/>
      <c r="AQ38" s="1144"/>
      <c r="AR38" s="1144"/>
      <c r="AS38" s="1144"/>
      <c r="AT38" s="653"/>
      <c r="AU38" s="631">
        <f t="shared" si="34"/>
        <v>0</v>
      </c>
      <c r="AV38" s="651" t="str">
        <f t="shared" ref="AV38:AV55" si="40">IF(C38="","",IF(D38="พัก","",IF(D38="ออก","",IF(D38="ย้าย","",IF(D38="","ผิด",IF(AT38="",AN38+AO38+AP38+AQ38+AR38+AS38,IF(AU38&lt;$AT$5,AN38+AQ38+AR38+AS38+AT38,$AT$5)))))))</f>
        <v/>
      </c>
      <c r="AW38" s="1019" t="str">
        <f t="shared" ref="AW38:AW55" si="41">IF(C38="","",IF(D38="พัก","",IF(D38="ออก","",IF(D38="ย้าย","",IF(D38="","ผิด",AM38+AV38)))))</f>
        <v/>
      </c>
      <c r="AX38" s="654" t="str">
        <f t="shared" ref="AX38:AX55" si="42">IF(C38="","",IF(D38="พัก","",IF(D38="ออก","",IF(D38="ย้าย","",IF(D38="","ผิด",IF(AV38="ผิด","ผิด",(AV38+AM38+AA38+R38)))))))</f>
        <v/>
      </c>
      <c r="AY38" s="655" t="str">
        <f>IF(C38="","",IF(AX38="ผิด","ผิด",IF(AX38="","-",IF(AX38="-","-",IF(AX38&gt;100,"&gt;100",IF(ปก!$D$10="กิจกรรมพัฒนาผู้เรียน",(AX38/$AX$5)*100,AX38))))))</f>
        <v/>
      </c>
      <c r="AZ38" s="656" t="str">
        <f t="shared" ref="AZ38:AZ55" si="43">A38</f>
        <v/>
      </c>
      <c r="BA38" s="650" t="str">
        <f>IF($C38="","",IF(ปก!$D$10="กิจกรรมพัฒนาผู้เรียน",เวลา2!$EI39,""))</f>
        <v/>
      </c>
      <c r="BB38" s="1148"/>
      <c r="BC38" s="1144"/>
      <c r="BD38" s="1144"/>
      <c r="BE38" s="1144"/>
      <c r="BF38" s="1144"/>
      <c r="BG38" s="1144"/>
      <c r="BH38" s="1149"/>
      <c r="BI38" s="625"/>
      <c r="BJ38" s="651" t="str">
        <f t="shared" ref="BJ38:BJ55" si="44">IF(C38="","",IF(D38="พัก","",IF(D38="ออก","",IF(D38="ย้าย","",IF(D38="","ผิด",SUM(BA38:BI38))))))</f>
        <v/>
      </c>
      <c r="BK38" s="1148"/>
      <c r="BL38" s="1144"/>
      <c r="BM38" s="1144"/>
      <c r="BN38" s="1144"/>
      <c r="BO38" s="1144"/>
      <c r="BP38" s="1144"/>
      <c r="BQ38" s="652"/>
      <c r="BR38" s="634">
        <f>SUM(BJ38:BQ38)</f>
        <v>0</v>
      </c>
      <c r="BS38" s="651" t="str">
        <f t="shared" ref="BS38:BS55" si="45">IF(C38="","",IF(D38="พัก","",IF(D38="ออก","",IF(D38="ย้าย","",IF(D38="","ผิด",IF(BQ38="",BK38+BL38+BM38+BN38+BO38+BP38,IF(BR38&lt;$BQ$5,BK38+BL38+BM38+BN38+BO38+BP38+BR38,$BQ$5)))))))</f>
        <v/>
      </c>
      <c r="BT38" s="1019" t="str">
        <f t="shared" ref="BT38:BT55" si="46">IF(C38="","",IF(D38="พัก","",IF(D38="ออก","",IF(D38="ย้าย","",IF(D38="","ผิด",BJ38+BS38)))))</f>
        <v/>
      </c>
      <c r="BU38" s="650" t="str">
        <f>IF($C38="","",IF(ปก!$D$10="กิจกรรมพัฒนาผู้เรียน",เวลา2!$EI39,""))</f>
        <v/>
      </c>
      <c r="BV38" s="1148"/>
      <c r="BW38" s="1144"/>
      <c r="BX38" s="1144"/>
      <c r="BY38" s="1144"/>
      <c r="BZ38" s="1144"/>
      <c r="CA38" s="1144"/>
      <c r="CB38" s="1149"/>
      <c r="CC38" s="629"/>
      <c r="CD38" s="651" t="str">
        <f t="shared" ref="CD38:CD55" si="47">IF(C38="","",IF(D38="พัก","",IF(D38="ออก","",IF(D38="ย้าย","",IF(D38="","ผิด",SUM(BU38:CC38))))))</f>
        <v/>
      </c>
      <c r="CE38" s="657"/>
      <c r="CF38" s="1148"/>
      <c r="CG38" s="1144"/>
      <c r="CH38" s="1144"/>
      <c r="CI38" s="1092" t="str">
        <f t="shared" ref="CI38:CI55" si="48">IF(C38="","",IF($CJ$1="","",SUM(CF38:CH38)))</f>
        <v/>
      </c>
      <c r="CJ38" s="1173" t="str">
        <f t="shared" ref="CJ38:CJ55" si="49">IF(C38="","",IF($CJ$1="","",(CI38/100*$CJ$1)))</f>
        <v/>
      </c>
      <c r="CK38" s="1157"/>
      <c r="CL38" s="1154" t="str">
        <f t="shared" ref="CL38:CL55" si="50">IF(C38="","",IF($CJ$1="","",IF($CK$5="","",($CL$5/$CK$5*CK38))))</f>
        <v/>
      </c>
      <c r="CM38" s="651" t="str">
        <f t="shared" ref="CM38:CM55" si="51">IF(C38="","",IF($CJ$1="",SUM(CF38:CH38),(CJ38+CL38)))</f>
        <v/>
      </c>
      <c r="CN38" s="1019" t="str">
        <f t="shared" ref="CN38:CN55" si="52">IF(C38="","",IF(D38="พัก","",IF(D38="ออก","",IF(D38="ย้าย","",IF(D38="","ผิด",CD38+CM38)))))</f>
        <v/>
      </c>
      <c r="CO38" s="626" t="str">
        <f t="shared" ref="CO38:CO55" si="53">IF(C38="","",BJ38+BS38+CD38+CM38)</f>
        <v/>
      </c>
      <c r="CP38" s="698" t="str">
        <f t="shared" ref="CP38:CP55" si="54">IF(CM38="","",IF(D38="พัก","-",IF(D38="ออก","-",IF(D38="ย้าย","-",IF(D38="","ผิด",IF(D38="ร","-",IF(D38="มส","-",IF(CM38="ผิด","ผิด",(BJ38+BS38+CD38+CM38)))))))))</f>
        <v/>
      </c>
      <c r="CQ38" s="659" t="str">
        <f>IF(C38="","",IF(BJ38=0,0,IF(CM38="ผิด","ผิด",IF(CM38="","-",IF(CP38="-","-",IF(CP38&gt;100,"&gt;100",IF(ปก!$D$10="กิจกรรมพัฒนาผู้เรียน",((CP38)/($CP$5)*100),CP38)))))))</f>
        <v/>
      </c>
      <c r="CR38" s="699" t="str">
        <f t="shared" ref="CR38:CR55" si="55">IF(C38="","",IF(D38="พัก","-",IF(D38="ออก","-",IF(D38="ย้าย","-",IF(D38="","ผิด",AY38)))))</f>
        <v/>
      </c>
      <c r="CS38" s="700" t="str">
        <f t="shared" ref="CS38:CS55" si="56">IF(C38="","",IF(D38="พัก","-",IF(D38="ออก","-",IF(D38="ย้าย","-",IF(D38="","ผิด",IF(D38="ร","-",IF(D38="มส","-",(CP38+AX38)/2)))))))</f>
        <v/>
      </c>
      <c r="CT38" s="662" t="str">
        <f>IF(C38="","",IF(BJ38=0,0,IF(CS38="-","-",IF(CM38="ผิด","ผิด",IF(CS38&gt;100,"เกิน",IF(ปก!$D$10="กิจกรรมพัฒนาผู้เรียน",(CS38/$CS$5*100),CS38))))))</f>
        <v/>
      </c>
      <c r="CU38" s="701" t="str">
        <f t="shared" ref="CU38:CU55" si="57">IF(C38="","",IF(D38="ออก","",IF(D38="พัก","",IF(D38="ย้าย","",IF(D38="","ผิด",IF(D38="ร","ร",IF(D38="มส","มส",VLOOKUP(CS38,CC$60:CN$68,3))))))))</f>
        <v/>
      </c>
      <c r="CV38" s="641" t="str">
        <f>IF(CM38="","",IF(CM38="ผิด","",IF(ปก!$D$10="กิจกรรมพัฒนาผู้เรียน",(VLOOKUP(CT38,CC$69:CE$71,3)),CU38)))</f>
        <v/>
      </c>
      <c r="CW38" s="1160" t="str">
        <f t="shared" ref="CW38:CW55" si="58">IF(C38="","",IF(CM38="ผิด","ผิด",IF(CV38="","---",CV38)))</f>
        <v/>
      </c>
      <c r="CX38" s="665" t="str">
        <f t="shared" ref="CX38:CX55" si="59">IF(C38="","",IF(D38="ออก","-",IF(D38="พัก","-",IF(D38="ย้าย","-",IF(D38="","ผิด",IF(D38="ร","-",IF(D38="มส","-",RANK(CT38,CT$6:CT$55,0))))))))</f>
        <v/>
      </c>
      <c r="CY38" s="665" t="str">
        <f t="shared" ref="CY38:CY55" si="60">IF(C38="","",IF(D38="","ผิด",IF(CX38="","-",CX38)))</f>
        <v/>
      </c>
      <c r="CZ38" s="666"/>
      <c r="DA38" s="1206" t="str">
        <f t="shared" ref="DA38:DA55" si="61">A38</f>
        <v/>
      </c>
      <c r="DB38" s="1250" t="str">
        <f t="shared" si="32"/>
        <v/>
      </c>
      <c r="DC38" s="1126" t="str">
        <f>IF($C38="","",IF(ปก!$C$10="กิจกรรมพัฒนาผู้เรียน","-",IF($D38="พัก","-",IF($D38="ออก","-",VLOOKUP($CW38,$DU$7:$DW$12,3)))))</f>
        <v/>
      </c>
      <c r="DD38" s="1126" t="str">
        <f>IF($C38="","",IF(ปก!$C$10="กิจกรรมพัฒนาผู้เรียน","-",IF($D38="พัก","-",IF($D38="ออก","-",VLOOKUP($CW38,$DU$7:$DW$12,3)))))</f>
        <v/>
      </c>
      <c r="DE38" s="1126" t="str">
        <f>IF($C38="","",IF(ปก!$C$10="กิจกรรมพัฒนาผู้เรียน","-",IF($D38="พัก","-",IF($D38="ออก","-",VLOOKUP($CW38,$DU$7:$DW$12,3)))))</f>
        <v/>
      </c>
      <c r="DF38" s="1126" t="str">
        <f>IF($C38="","",IF(ปก!$C$10="กิจกรรมพัฒนาผู้เรียน","-",IF($D38="พัก","-",IF($D38="ออก","-",VLOOKUP($CW38,$DU$7:$DW$12,3)))))</f>
        <v/>
      </c>
      <c r="DG38" s="1126" t="str">
        <f>IF($C38="","",IF(ปก!$C$10="กิจกรรมพัฒนาผู้เรียน","-",IF($D38="พัก","-",IF($D38="ออก","-",VLOOKUP($CW38,$DU$7:$DW$12,3)))))</f>
        <v/>
      </c>
      <c r="DH38" s="1190" t="str">
        <f>IF($C38="","",IF(ปก!$C$10="กิจกรรมพัฒนาผู้เรียน","-",IF($D38="พัก","-",IF($D38="ออก","-",(ROUND(MODE(DC38:DG38),0))))))</f>
        <v/>
      </c>
      <c r="DI38" s="1191" t="str">
        <f>IF($C38="","",IF(ปก!$C$10="กิจกรรมพัฒนาผู้เรียน","-",IF($D38="พัก","-",IF($D38="ออก","-",VLOOKUP($CW38,$DU$7:$DW$12,3)))))</f>
        <v/>
      </c>
      <c r="DJ38" s="1191" t="str">
        <f>IF($C38="","",IF(ปก!$C$10="กิจกรรมพัฒนาผู้เรียน","-",IF($D38="พัก","-",IF($D38="ออก","-",VLOOKUP($CW38,$DU$7:$DW$12,3)))))</f>
        <v/>
      </c>
      <c r="DK38" s="1191" t="str">
        <f>IF($C38="","",IF(ปก!$C$10="กิจกรรมพัฒนาผู้เรียน","-",IF($D38="พัก","-",IF($D38="ออก","-",VLOOKUP($CW38,$DU$7:$DW$12,3)))))</f>
        <v/>
      </c>
      <c r="DL38" s="1191" t="str">
        <f>IF($C38="","",IF(ปก!$C$10="กิจกรรมพัฒนาผู้เรียน","-",IF($D38="พัก","-",IF($D38="ออก","-",VLOOKUP($CW38,$DU$7:$DW$12,3)))))</f>
        <v/>
      </c>
      <c r="DM38" s="1191" t="str">
        <f>IF($C38="","",IF(ปก!$C$10="กิจกรรมพัฒนาผู้เรียน","-",IF($D38="พัก","-",IF($D38="ออก","-",VLOOKUP($CW38,$DU$7:$DW$12,3)))))</f>
        <v/>
      </c>
      <c r="DN38" s="1191" t="str">
        <f>IF($C38="","",IF(ปก!$C$10="กิจกรรมพัฒนาผู้เรียน","-",IF($D38="พัก","-",IF($D38="ออก","-",VLOOKUP($CW38,$DU$7:$DW$12,3)))))</f>
        <v/>
      </c>
      <c r="DO38" s="1191" t="str">
        <f>IF($C38="","",IF(ปก!$C$10="กิจกรรมพัฒนาผู้เรียน","-",IF($D38="พัก","-",IF($D38="ออก","-",VLOOKUP($CW38,$DU$7:$DW$12,3)))))</f>
        <v/>
      </c>
      <c r="DP38" s="1191" t="str">
        <f>IF($C38="","",IF(ปก!$C$10="กิจกรรมพัฒนาผู้เรียน","-",IF($D38="พัก","-",IF($D38="ออก","-",VLOOKUP($CW38,$DU$7:$DW$12,3)))))</f>
        <v/>
      </c>
      <c r="DQ38" s="1191" t="str">
        <f>IF($C38="","",IF(ปก!$C$10="กิจกรรมพัฒนาผู้เรียน","-",IF($DQ$2="","",IF($D38="พัก","-",IF($D38="ออก","-",VLOOKUP($CW38,$DU$7:$DW$12,3))))))</f>
        <v/>
      </c>
      <c r="DR38" s="1191" t="str">
        <f>IF($C38="","",IF(ปก!$C$10="กิจกรรมพัฒนาผู้เรียน","-",IF($DR$2="","",IF($D38="พัก","-",IF($D38="ออก","-",VLOOKUP($CW38,$DU$7:$DW$12,3))))))</f>
        <v/>
      </c>
      <c r="DS38" s="1192" t="str">
        <f>IF($C38="","",IF(ปก!$C$10="กิจกรรมพัฒนาผู้เรียน","-",IF($D38="พัก","-",IF($D38="ออก","-",(ROUND(MODE(DI38:DQ38),0))))))</f>
        <v/>
      </c>
      <c r="DT38" s="645"/>
      <c r="DU38" s="708"/>
      <c r="DV38" s="708"/>
      <c r="DW38" s="709"/>
      <c r="DX38" s="708"/>
      <c r="DY38" s="23"/>
      <c r="DZ38" s="23"/>
      <c r="EA38" s="23"/>
      <c r="EB38" s="23"/>
      <c r="EC38" s="23"/>
      <c r="ED38" s="23"/>
      <c r="EE38" s="23"/>
      <c r="EF38" s="23"/>
      <c r="EG38" s="23"/>
      <c r="EH38" s="23"/>
      <c r="EI38" s="23"/>
      <c r="EJ38" s="23"/>
      <c r="EK38" s="23"/>
      <c r="EL38" s="23"/>
      <c r="EM38" s="23"/>
      <c r="EN38" s="23"/>
      <c r="EO38" s="23"/>
      <c r="EP38" s="23"/>
      <c r="EQ38" s="23"/>
      <c r="ER38" s="23"/>
      <c r="ES38" s="23"/>
      <c r="ET38" s="23"/>
      <c r="EU38" s="23"/>
      <c r="EV38" s="23"/>
      <c r="EW38" s="23"/>
      <c r="EX38" s="23"/>
      <c r="EY38" s="23"/>
      <c r="EZ38" s="23"/>
      <c r="FA38" s="23"/>
      <c r="FB38" s="23"/>
      <c r="FC38" s="23"/>
      <c r="FD38" s="23"/>
      <c r="FE38" s="23"/>
      <c r="FF38" s="23"/>
      <c r="FG38" s="23"/>
      <c r="FH38" s="23"/>
      <c r="FI38" s="23"/>
      <c r="FJ38" s="23"/>
      <c r="FK38" s="23"/>
      <c r="FL38" s="23"/>
      <c r="FM38" s="23"/>
      <c r="FN38" s="23"/>
      <c r="FO38" s="23"/>
      <c r="FP38" s="23"/>
      <c r="FQ38" s="23"/>
      <c r="FR38" s="23"/>
      <c r="FS38" s="23"/>
      <c r="FT38" s="23"/>
      <c r="FU38" s="23"/>
      <c r="FV38" s="23"/>
      <c r="FW38" s="23"/>
      <c r="FX38" s="23"/>
      <c r="FY38" s="23"/>
      <c r="FZ38" s="23"/>
      <c r="GA38" s="23"/>
      <c r="GB38" s="23"/>
      <c r="GC38" s="23"/>
      <c r="GD38" s="23"/>
      <c r="GE38" s="23"/>
      <c r="GF38" s="23"/>
      <c r="GG38" s="23"/>
      <c r="GH38" s="23"/>
      <c r="GI38" s="23"/>
      <c r="GJ38" s="23"/>
      <c r="GK38" s="23"/>
      <c r="GL38" s="23"/>
      <c r="GM38" s="23"/>
      <c r="GN38" s="23"/>
      <c r="GO38" s="23"/>
      <c r="GP38" s="23"/>
      <c r="GQ38" s="23"/>
      <c r="GR38" s="23"/>
      <c r="GS38" s="23"/>
      <c r="GT38" s="23"/>
      <c r="GU38" s="23"/>
      <c r="GV38" s="23"/>
      <c r="GW38" s="23"/>
      <c r="GX38" s="23"/>
      <c r="GY38" s="23"/>
      <c r="GZ38" s="23"/>
      <c r="HA38" s="23"/>
      <c r="HB38" s="23"/>
      <c r="HC38" s="23"/>
      <c r="HD38" s="23"/>
      <c r="HE38" s="23"/>
      <c r="HF38" s="23"/>
    </row>
    <row r="39" spans="1:214" s="24" customFormat="1" ht="18" customHeight="1" thickBot="1" x14ac:dyDescent="0.55000000000000004">
      <c r="A39" s="340" t="str">
        <f t="shared" ref="A39:A55" si="62">IF(C39="","",A38+1)</f>
        <v/>
      </c>
      <c r="B39" s="646"/>
      <c r="C39" s="647"/>
      <c r="D39" s="620" t="str">
        <f t="shared" si="0"/>
        <v/>
      </c>
      <c r="E39" s="690" t="str">
        <f t="shared" si="31"/>
        <v/>
      </c>
      <c r="F39" s="696"/>
      <c r="G39" s="697" t="str">
        <f t="shared" si="35"/>
        <v/>
      </c>
      <c r="H39" s="650" t="str">
        <f>IF($C39="","",IF(ปก!$D$10="กิจกรรมพัฒนาผู้เรียน",เวลา1!$EI40,""))</f>
        <v/>
      </c>
      <c r="I39" s="1148"/>
      <c r="J39" s="1144"/>
      <c r="K39" s="1144"/>
      <c r="L39" s="1144"/>
      <c r="M39" s="1144"/>
      <c r="N39" s="1144"/>
      <c r="O39" s="1144"/>
      <c r="P39" s="1149"/>
      <c r="Q39" s="625"/>
      <c r="R39" s="651" t="str">
        <f t="shared" si="36"/>
        <v/>
      </c>
      <c r="S39" s="1148"/>
      <c r="T39" s="1144"/>
      <c r="U39" s="1144"/>
      <c r="V39" s="1144"/>
      <c r="W39" s="1144"/>
      <c r="X39" s="1144"/>
      <c r="Y39" s="652"/>
      <c r="Z39" s="628">
        <f t="shared" si="33"/>
        <v>0</v>
      </c>
      <c r="AA39" s="651" t="str">
        <f t="shared" si="37"/>
        <v/>
      </c>
      <c r="AB39" s="1019" t="str">
        <f t="shared" si="38"/>
        <v/>
      </c>
      <c r="AC39" s="650" t="str">
        <f>IF($C39="","",IF(ปก!$D$10="กิจกรรมพัฒนาผู้เรียน",เวลา1!$EI40,""))</f>
        <v/>
      </c>
      <c r="AD39" s="1148"/>
      <c r="AE39" s="1144"/>
      <c r="AF39" s="1144"/>
      <c r="AG39" s="1144"/>
      <c r="AH39" s="1144"/>
      <c r="AI39" s="1144"/>
      <c r="AJ39" s="1144"/>
      <c r="AK39" s="1149"/>
      <c r="AL39" s="629"/>
      <c r="AM39" s="651" t="str">
        <f t="shared" si="39"/>
        <v/>
      </c>
      <c r="AN39" s="1148"/>
      <c r="AO39" s="1144"/>
      <c r="AP39" s="1144"/>
      <c r="AQ39" s="1144"/>
      <c r="AR39" s="1144"/>
      <c r="AS39" s="1144"/>
      <c r="AT39" s="653"/>
      <c r="AU39" s="631">
        <f t="shared" si="34"/>
        <v>0</v>
      </c>
      <c r="AV39" s="651" t="str">
        <f t="shared" si="40"/>
        <v/>
      </c>
      <c r="AW39" s="1019" t="str">
        <f t="shared" si="41"/>
        <v/>
      </c>
      <c r="AX39" s="654" t="str">
        <f t="shared" si="42"/>
        <v/>
      </c>
      <c r="AY39" s="655" t="str">
        <f>IF(C39="","",IF(AX39="ผิด","ผิด",IF(AX39="","-",IF(AX39="-","-",IF(AX39&gt;100,"&gt;100",IF(ปก!$D$10="กิจกรรมพัฒนาผู้เรียน",(AX39/$AX$5)*100,AX39))))))</f>
        <v/>
      </c>
      <c r="AZ39" s="656" t="str">
        <f t="shared" si="43"/>
        <v/>
      </c>
      <c r="BA39" s="650" t="str">
        <f>IF($C39="","",IF(ปก!$D$10="กิจกรรมพัฒนาผู้เรียน",เวลา2!$EI40,""))</f>
        <v/>
      </c>
      <c r="BB39" s="1148"/>
      <c r="BC39" s="1144"/>
      <c r="BD39" s="1144"/>
      <c r="BE39" s="1144"/>
      <c r="BF39" s="1144"/>
      <c r="BG39" s="1144"/>
      <c r="BH39" s="1149"/>
      <c r="BI39" s="625"/>
      <c r="BJ39" s="651" t="str">
        <f t="shared" si="44"/>
        <v/>
      </c>
      <c r="BK39" s="1148"/>
      <c r="BL39" s="1144"/>
      <c r="BM39" s="1144"/>
      <c r="BN39" s="1144"/>
      <c r="BO39" s="1144"/>
      <c r="BP39" s="1144"/>
      <c r="BQ39" s="652"/>
      <c r="BR39" s="634">
        <f>SUM(BJ39:BQ39)</f>
        <v>0</v>
      </c>
      <c r="BS39" s="651" t="str">
        <f t="shared" si="45"/>
        <v/>
      </c>
      <c r="BT39" s="1019" t="str">
        <f t="shared" si="46"/>
        <v/>
      </c>
      <c r="BU39" s="650" t="str">
        <f>IF($C39="","",IF(ปก!$D$10="กิจกรรมพัฒนาผู้เรียน",เวลา2!$EI40,""))</f>
        <v/>
      </c>
      <c r="BV39" s="1148"/>
      <c r="BW39" s="1144"/>
      <c r="BX39" s="1144"/>
      <c r="BY39" s="1144"/>
      <c r="BZ39" s="1144"/>
      <c r="CA39" s="1144"/>
      <c r="CB39" s="1149"/>
      <c r="CC39" s="629"/>
      <c r="CD39" s="651" t="str">
        <f t="shared" si="47"/>
        <v/>
      </c>
      <c r="CE39" s="657"/>
      <c r="CF39" s="1148"/>
      <c r="CG39" s="1144"/>
      <c r="CH39" s="1144"/>
      <c r="CI39" s="1092" t="str">
        <f t="shared" si="48"/>
        <v/>
      </c>
      <c r="CJ39" s="1173" t="str">
        <f t="shared" si="49"/>
        <v/>
      </c>
      <c r="CK39" s="1157"/>
      <c r="CL39" s="1154" t="str">
        <f t="shared" si="50"/>
        <v/>
      </c>
      <c r="CM39" s="651" t="str">
        <f t="shared" si="51"/>
        <v/>
      </c>
      <c r="CN39" s="1019" t="str">
        <f t="shared" si="52"/>
        <v/>
      </c>
      <c r="CO39" s="626" t="str">
        <f t="shared" si="53"/>
        <v/>
      </c>
      <c r="CP39" s="698" t="str">
        <f t="shared" si="54"/>
        <v/>
      </c>
      <c r="CQ39" s="659" t="str">
        <f>IF(C39="","",IF(BJ39=0,0,IF(CM39="ผิด","ผิด",IF(CM39="","-",IF(CP39="-","-",IF(CP39&gt;100,"&gt;100",IF(ปก!$D$10="กิจกรรมพัฒนาผู้เรียน",((CP39)/($CP$5)*100),CP39)))))))</f>
        <v/>
      </c>
      <c r="CR39" s="699" t="str">
        <f t="shared" si="55"/>
        <v/>
      </c>
      <c r="CS39" s="700" t="str">
        <f t="shared" si="56"/>
        <v/>
      </c>
      <c r="CT39" s="662" t="str">
        <f>IF(C39="","",IF(BJ39=0,0,IF(CS39="-","-",IF(CM39="ผิด","ผิด",IF(CS39&gt;100,"เกิน",IF(ปก!$D$10="กิจกรรมพัฒนาผู้เรียน",(CS39/$CS$5*100),CS39))))))</f>
        <v/>
      </c>
      <c r="CU39" s="701" t="str">
        <f t="shared" si="57"/>
        <v/>
      </c>
      <c r="CV39" s="641" t="str">
        <f>IF(CM39="","",IF(CM39="ผิด","",IF(ปก!$D$10="กิจกรรมพัฒนาผู้เรียน",(VLOOKUP(CT39,CC$69:CE$71,3)),CU39)))</f>
        <v/>
      </c>
      <c r="CW39" s="1160" t="str">
        <f t="shared" si="58"/>
        <v/>
      </c>
      <c r="CX39" s="665" t="str">
        <f t="shared" si="59"/>
        <v/>
      </c>
      <c r="CY39" s="665" t="str">
        <f t="shared" si="60"/>
        <v/>
      </c>
      <c r="CZ39" s="666"/>
      <c r="DA39" s="1206" t="str">
        <f t="shared" si="61"/>
        <v/>
      </c>
      <c r="DB39" s="1250" t="str">
        <f t="shared" si="32"/>
        <v/>
      </c>
      <c r="DC39" s="1126" t="str">
        <f>IF($C39="","",IF(ปก!$C$10="กิจกรรมพัฒนาผู้เรียน","-",IF($D39="พัก","-",IF($D39="ออก","-",VLOOKUP($CW39,$DU$7:$DW$12,3)))))</f>
        <v/>
      </c>
      <c r="DD39" s="1126" t="str">
        <f>IF($C39="","",IF(ปก!$C$10="กิจกรรมพัฒนาผู้เรียน","-",IF($D39="พัก","-",IF($D39="ออก","-",VLOOKUP($CW39,$DU$7:$DW$12,3)))))</f>
        <v/>
      </c>
      <c r="DE39" s="1126" t="str">
        <f>IF($C39="","",IF(ปก!$C$10="กิจกรรมพัฒนาผู้เรียน","-",IF($D39="พัก","-",IF($D39="ออก","-",VLOOKUP($CW39,$DU$7:$DW$12,3)))))</f>
        <v/>
      </c>
      <c r="DF39" s="1126" t="str">
        <f>IF($C39="","",IF(ปก!$C$10="กิจกรรมพัฒนาผู้เรียน","-",IF($D39="พัก","-",IF($D39="ออก","-",VLOOKUP($CW39,$DU$7:$DW$12,3)))))</f>
        <v/>
      </c>
      <c r="DG39" s="1126" t="str">
        <f>IF($C39="","",IF(ปก!$C$10="กิจกรรมพัฒนาผู้เรียน","-",IF($D39="พัก","-",IF($D39="ออก","-",VLOOKUP($CW39,$DU$7:$DW$12,3)))))</f>
        <v/>
      </c>
      <c r="DH39" s="1190" t="str">
        <f>IF($C39="","",IF(ปก!$C$10="กิจกรรมพัฒนาผู้เรียน","-",IF($D39="พัก","-",IF($D39="ออก","-",(ROUND(MODE(DC39:DG39),0))))))</f>
        <v/>
      </c>
      <c r="DI39" s="1191" t="str">
        <f>IF($C39="","",IF(ปก!$C$10="กิจกรรมพัฒนาผู้เรียน","-",IF($D39="พัก","-",IF($D39="ออก","-",VLOOKUP($CW39,$DU$7:$DW$12,3)))))</f>
        <v/>
      </c>
      <c r="DJ39" s="1191" t="str">
        <f>IF($C39="","",IF(ปก!$C$10="กิจกรรมพัฒนาผู้เรียน","-",IF($D39="พัก","-",IF($D39="ออก","-",VLOOKUP($CW39,$DU$7:$DW$12,3)))))</f>
        <v/>
      </c>
      <c r="DK39" s="1191" t="str">
        <f>IF($C39="","",IF(ปก!$C$10="กิจกรรมพัฒนาผู้เรียน","-",IF($D39="พัก","-",IF($D39="ออก","-",VLOOKUP($CW39,$DU$7:$DW$12,3)))))</f>
        <v/>
      </c>
      <c r="DL39" s="1191" t="str">
        <f>IF($C39="","",IF(ปก!$C$10="กิจกรรมพัฒนาผู้เรียน","-",IF($D39="พัก","-",IF($D39="ออก","-",VLOOKUP($CW39,$DU$7:$DW$12,3)))))</f>
        <v/>
      </c>
      <c r="DM39" s="1191" t="str">
        <f>IF($C39="","",IF(ปก!$C$10="กิจกรรมพัฒนาผู้เรียน","-",IF($D39="พัก","-",IF($D39="ออก","-",VLOOKUP($CW39,$DU$7:$DW$12,3)))))</f>
        <v/>
      </c>
      <c r="DN39" s="1191" t="str">
        <f>IF($C39="","",IF(ปก!$C$10="กิจกรรมพัฒนาผู้เรียน","-",IF($D39="พัก","-",IF($D39="ออก","-",VLOOKUP($CW39,$DU$7:$DW$12,3)))))</f>
        <v/>
      </c>
      <c r="DO39" s="1191" t="str">
        <f>IF($C39="","",IF(ปก!$C$10="กิจกรรมพัฒนาผู้เรียน","-",IF($D39="พัก","-",IF($D39="ออก","-",VLOOKUP($CW39,$DU$7:$DW$12,3)))))</f>
        <v/>
      </c>
      <c r="DP39" s="1191" t="str">
        <f>IF($C39="","",IF(ปก!$C$10="กิจกรรมพัฒนาผู้เรียน","-",IF($D39="พัก","-",IF($D39="ออก","-",VLOOKUP($CW39,$DU$7:$DW$12,3)))))</f>
        <v/>
      </c>
      <c r="DQ39" s="1191" t="str">
        <f>IF($C39="","",IF(ปก!$C$10="กิจกรรมพัฒนาผู้เรียน","-",IF($DQ$2="","",IF($D39="พัก","-",IF($D39="ออก","-",VLOOKUP($CW39,$DU$7:$DW$12,3))))))</f>
        <v/>
      </c>
      <c r="DR39" s="1191" t="str">
        <f>IF($C39="","",IF(ปก!$C$10="กิจกรรมพัฒนาผู้เรียน","-",IF($DR$2="","",IF($D39="พัก","-",IF($D39="ออก","-",VLOOKUP($CW39,$DU$7:$DW$12,3))))))</f>
        <v/>
      </c>
      <c r="DS39" s="1192" t="str">
        <f>IF($C39="","",IF(ปก!$C$10="กิจกรรมพัฒนาผู้เรียน","-",IF($D39="พัก","-",IF($D39="ออก","-",(ROUND(MODE(DI39:DQ39),0))))))</f>
        <v/>
      </c>
      <c r="DT39" s="645"/>
      <c r="DU39" s="708"/>
      <c r="DV39" s="708"/>
      <c r="DW39" s="709"/>
      <c r="DX39" s="708"/>
      <c r="DY39" s="23"/>
      <c r="DZ39" s="23"/>
      <c r="EA39" s="23"/>
      <c r="EB39" s="23"/>
      <c r="EC39" s="23"/>
      <c r="ED39" s="23"/>
      <c r="EE39" s="23"/>
      <c r="EF39" s="23"/>
      <c r="EG39" s="23"/>
      <c r="EH39" s="23"/>
      <c r="EI39" s="23"/>
      <c r="EJ39" s="23"/>
      <c r="EK39" s="23"/>
      <c r="EL39" s="23"/>
      <c r="EM39" s="23"/>
      <c r="EN39" s="23"/>
      <c r="EO39" s="23"/>
      <c r="EP39" s="23"/>
      <c r="EQ39" s="23"/>
      <c r="ER39" s="23"/>
      <c r="ES39" s="23"/>
      <c r="ET39" s="23"/>
      <c r="EU39" s="23"/>
      <c r="EV39" s="23"/>
      <c r="EW39" s="23"/>
      <c r="EX39" s="23"/>
      <c r="EY39" s="23"/>
      <c r="EZ39" s="23"/>
      <c r="FA39" s="23"/>
      <c r="FB39" s="23"/>
      <c r="FC39" s="23"/>
      <c r="FD39" s="23"/>
      <c r="FE39" s="23"/>
      <c r="FF39" s="23"/>
      <c r="FG39" s="23"/>
      <c r="FH39" s="23"/>
      <c r="FI39" s="23"/>
      <c r="FJ39" s="23"/>
      <c r="FK39" s="23"/>
      <c r="FL39" s="23"/>
      <c r="FM39" s="23"/>
      <c r="FN39" s="23"/>
      <c r="FO39" s="23"/>
      <c r="FP39" s="23"/>
      <c r="FQ39" s="23"/>
      <c r="FR39" s="23"/>
      <c r="FS39" s="23"/>
      <c r="FT39" s="23"/>
      <c r="FU39" s="23"/>
      <c r="FV39" s="23"/>
      <c r="FW39" s="23"/>
      <c r="FX39" s="23"/>
      <c r="FY39" s="23"/>
      <c r="FZ39" s="23"/>
      <c r="GA39" s="23"/>
      <c r="GB39" s="23"/>
      <c r="GC39" s="23"/>
      <c r="GD39" s="23"/>
      <c r="GE39" s="23"/>
      <c r="GF39" s="23"/>
      <c r="GG39" s="23"/>
      <c r="GH39" s="23"/>
      <c r="GI39" s="23"/>
      <c r="GJ39" s="23"/>
      <c r="GK39" s="23"/>
      <c r="GL39" s="23"/>
      <c r="GM39" s="23"/>
      <c r="GN39" s="23"/>
      <c r="GO39" s="23"/>
      <c r="GP39" s="23"/>
      <c r="GQ39" s="23"/>
      <c r="GR39" s="23"/>
      <c r="GS39" s="23"/>
      <c r="GT39" s="23"/>
      <c r="GU39" s="23"/>
      <c r="GV39" s="23"/>
      <c r="GW39" s="23"/>
      <c r="GX39" s="23"/>
      <c r="GY39" s="23"/>
      <c r="GZ39" s="23"/>
      <c r="HA39" s="23"/>
      <c r="HB39" s="23"/>
      <c r="HC39" s="23"/>
      <c r="HD39" s="23"/>
      <c r="HE39" s="23"/>
      <c r="HF39" s="23"/>
    </row>
    <row r="40" spans="1:214" s="24" customFormat="1" ht="18" customHeight="1" thickBot="1" x14ac:dyDescent="0.55000000000000004">
      <c r="A40" s="351" t="str">
        <f t="shared" si="62"/>
        <v/>
      </c>
      <c r="B40" s="667"/>
      <c r="C40" s="668"/>
      <c r="D40" s="669" t="str">
        <f t="shared" si="0"/>
        <v/>
      </c>
      <c r="E40" s="690" t="str">
        <f t="shared" si="31"/>
        <v/>
      </c>
      <c r="F40" s="702"/>
      <c r="G40" s="703" t="str">
        <f t="shared" si="35"/>
        <v/>
      </c>
      <c r="H40" s="672" t="str">
        <f>IF($C40="","",IF(ปก!$D$10="กิจกรรมพัฒนาผู้เรียน",เวลา1!$EI41,""))</f>
        <v/>
      </c>
      <c r="I40" s="1150"/>
      <c r="J40" s="1145"/>
      <c r="K40" s="1145"/>
      <c r="L40" s="1145"/>
      <c r="M40" s="1145"/>
      <c r="N40" s="1145"/>
      <c r="O40" s="1145"/>
      <c r="P40" s="1151"/>
      <c r="Q40" s="673"/>
      <c r="R40" s="674" t="str">
        <f t="shared" si="36"/>
        <v/>
      </c>
      <c r="S40" s="1150"/>
      <c r="T40" s="1145"/>
      <c r="U40" s="1145"/>
      <c r="V40" s="1145"/>
      <c r="W40" s="1145"/>
      <c r="X40" s="1145"/>
      <c r="Y40" s="675"/>
      <c r="Z40" s="628">
        <f t="shared" si="33"/>
        <v>0</v>
      </c>
      <c r="AA40" s="674" t="str">
        <f t="shared" si="37"/>
        <v/>
      </c>
      <c r="AB40" s="1020" t="str">
        <f t="shared" si="38"/>
        <v/>
      </c>
      <c r="AC40" s="672" t="str">
        <f>IF($C40="","",IF(ปก!$D$10="กิจกรรมพัฒนาผู้เรียน",เวลา1!$EI41,""))</f>
        <v/>
      </c>
      <c r="AD40" s="1150"/>
      <c r="AE40" s="1145"/>
      <c r="AF40" s="1145"/>
      <c r="AG40" s="1145"/>
      <c r="AH40" s="1145"/>
      <c r="AI40" s="1145"/>
      <c r="AJ40" s="1145"/>
      <c r="AK40" s="1151"/>
      <c r="AL40" s="676"/>
      <c r="AM40" s="674" t="str">
        <f t="shared" si="39"/>
        <v/>
      </c>
      <c r="AN40" s="1150"/>
      <c r="AO40" s="1145"/>
      <c r="AP40" s="1145"/>
      <c r="AQ40" s="1145"/>
      <c r="AR40" s="1145"/>
      <c r="AS40" s="1145"/>
      <c r="AT40" s="653"/>
      <c r="AU40" s="631">
        <f t="shared" si="34"/>
        <v>0</v>
      </c>
      <c r="AV40" s="674" t="str">
        <f t="shared" si="40"/>
        <v/>
      </c>
      <c r="AW40" s="1020" t="str">
        <f t="shared" si="41"/>
        <v/>
      </c>
      <c r="AX40" s="677" t="str">
        <f t="shared" si="42"/>
        <v/>
      </c>
      <c r="AY40" s="678" t="str">
        <f>IF(C40="","",IF(AX40="ผิด","ผิด",IF(AX40="","-",IF(AX40="-","-",IF(AX40&gt;100,"&gt;100",IF(ปก!$D$10="กิจกรรมพัฒนาผู้เรียน",(AX40/$AX$5)*100,AX40))))))</f>
        <v/>
      </c>
      <c r="AZ40" s="679" t="str">
        <f t="shared" si="43"/>
        <v/>
      </c>
      <c r="BA40" s="672" t="str">
        <f>IF($C40="","",IF(ปก!$D$10="กิจกรรมพัฒนาผู้เรียน",เวลา2!$EI41,""))</f>
        <v/>
      </c>
      <c r="BB40" s="1150"/>
      <c r="BC40" s="1145"/>
      <c r="BD40" s="1145"/>
      <c r="BE40" s="1145"/>
      <c r="BF40" s="1145"/>
      <c r="BG40" s="1145"/>
      <c r="BH40" s="1151"/>
      <c r="BI40" s="673"/>
      <c r="BJ40" s="674" t="str">
        <f t="shared" si="44"/>
        <v/>
      </c>
      <c r="BK40" s="1150"/>
      <c r="BL40" s="1145"/>
      <c r="BM40" s="1145"/>
      <c r="BN40" s="1145"/>
      <c r="BO40" s="1145"/>
      <c r="BP40" s="1145"/>
      <c r="BQ40" s="675"/>
      <c r="BR40" s="634">
        <f>SUM(BJ40:BQ40)</f>
        <v>0</v>
      </c>
      <c r="BS40" s="674" t="str">
        <f t="shared" si="45"/>
        <v/>
      </c>
      <c r="BT40" s="1020" t="str">
        <f t="shared" si="46"/>
        <v/>
      </c>
      <c r="BU40" s="672" t="str">
        <f>IF($C40="","",IF(ปก!$D$10="กิจกรรมพัฒนาผู้เรียน",เวลา2!$EI41,""))</f>
        <v/>
      </c>
      <c r="BV40" s="1150"/>
      <c r="BW40" s="1145"/>
      <c r="BX40" s="1145"/>
      <c r="BY40" s="1145"/>
      <c r="BZ40" s="1145"/>
      <c r="CA40" s="1145"/>
      <c r="CB40" s="1151"/>
      <c r="CC40" s="676"/>
      <c r="CD40" s="674" t="str">
        <f t="shared" si="47"/>
        <v/>
      </c>
      <c r="CE40" s="680"/>
      <c r="CF40" s="1150"/>
      <c r="CG40" s="1145"/>
      <c r="CH40" s="1145"/>
      <c r="CI40" s="1093" t="str">
        <f t="shared" si="48"/>
        <v/>
      </c>
      <c r="CJ40" s="1174" t="str">
        <f t="shared" si="49"/>
        <v/>
      </c>
      <c r="CK40" s="1158"/>
      <c r="CL40" s="1155" t="str">
        <f t="shared" si="50"/>
        <v/>
      </c>
      <c r="CM40" s="674" t="str">
        <f t="shared" si="51"/>
        <v/>
      </c>
      <c r="CN40" s="1020" t="str">
        <f t="shared" si="52"/>
        <v/>
      </c>
      <c r="CO40" s="626" t="str">
        <f t="shared" si="53"/>
        <v/>
      </c>
      <c r="CP40" s="704" t="str">
        <f t="shared" si="54"/>
        <v/>
      </c>
      <c r="CQ40" s="682" t="str">
        <f>IF(C40="","",IF(BJ40=0,0,IF(CM40="ผิด","ผิด",IF(CM40="","-",IF(CP40="-","-",IF(CP40&gt;100,"&gt;100",IF(ปก!$D$10="กิจกรรมพัฒนาผู้เรียน",((CP40)/($CP$5)*100),CP40)))))))</f>
        <v/>
      </c>
      <c r="CR40" s="705" t="str">
        <f t="shared" si="55"/>
        <v/>
      </c>
      <c r="CS40" s="706" t="str">
        <f t="shared" si="56"/>
        <v/>
      </c>
      <c r="CT40" s="685" t="str">
        <f>IF(C40="","",IF(BJ40=0,0,IF(CS40="-","-",IF(CM40="ผิด","ผิด",IF(CS40&gt;100,"เกิน",IF(ปก!$D$10="กิจกรรมพัฒนาผู้เรียน",(CS40/$CS$5*100),CS40))))))</f>
        <v/>
      </c>
      <c r="CU40" s="707" t="str">
        <f t="shared" si="57"/>
        <v/>
      </c>
      <c r="CV40" s="641" t="str">
        <f>IF(CM40="","",IF(CM40="ผิด","",IF(ปก!$D$10="กิจกรรมพัฒนาผู้เรียน",(VLOOKUP(CT40,CC$69:CE$71,3)),CU40)))</f>
        <v/>
      </c>
      <c r="CW40" s="1161" t="str">
        <f t="shared" si="58"/>
        <v/>
      </c>
      <c r="CX40" s="688" t="str">
        <f t="shared" si="59"/>
        <v/>
      </c>
      <c r="CY40" s="688" t="str">
        <f t="shared" si="60"/>
        <v/>
      </c>
      <c r="CZ40" s="689"/>
      <c r="DA40" s="1207" t="str">
        <f t="shared" si="61"/>
        <v/>
      </c>
      <c r="DB40" s="1251" t="str">
        <f t="shared" si="32"/>
        <v/>
      </c>
      <c r="DC40" s="1127" t="str">
        <f>IF($C40="","",IF(ปก!$C$10="กิจกรรมพัฒนาผู้เรียน","-",IF($D40="พัก","-",IF($D40="ออก","-",VLOOKUP($CW40,$DU$7:$DW$12,3)))))</f>
        <v/>
      </c>
      <c r="DD40" s="1127" t="str">
        <f>IF($C40="","",IF(ปก!$C$10="กิจกรรมพัฒนาผู้เรียน","-",IF($D40="พัก","-",IF($D40="ออก","-",VLOOKUP($CW40,$DU$7:$DW$12,3)))))</f>
        <v/>
      </c>
      <c r="DE40" s="1127" t="str">
        <f>IF($C40="","",IF(ปก!$C$10="กิจกรรมพัฒนาผู้เรียน","-",IF($D40="พัก","-",IF($D40="ออก","-",VLOOKUP($CW40,$DU$7:$DW$12,3)))))</f>
        <v/>
      </c>
      <c r="DF40" s="1127" t="str">
        <f>IF($C40="","",IF(ปก!$C$10="กิจกรรมพัฒนาผู้เรียน","-",IF($D40="พัก","-",IF($D40="ออก","-",VLOOKUP($CW40,$DU$7:$DW$12,3)))))</f>
        <v/>
      </c>
      <c r="DG40" s="1127" t="str">
        <f>IF($C40="","",IF(ปก!$C$10="กิจกรรมพัฒนาผู้เรียน","-",IF($D40="พัก","-",IF($D40="ออก","-",VLOOKUP($CW40,$DU$7:$DW$12,3)))))</f>
        <v/>
      </c>
      <c r="DH40" s="1193" t="str">
        <f>IF($C40="","",IF(ปก!$C$10="กิจกรรมพัฒนาผู้เรียน","-",IF($D40="พัก","-",IF($D40="ออก","-",(ROUND(MODE(DC40:DG40),0))))))</f>
        <v/>
      </c>
      <c r="DI40" s="1194" t="str">
        <f>IF($C40="","",IF(ปก!$C$10="กิจกรรมพัฒนาผู้เรียน","-",IF($D40="พัก","-",IF($D40="ออก","-",VLOOKUP($CW40,$DU$7:$DW$12,3)))))</f>
        <v/>
      </c>
      <c r="DJ40" s="1194" t="str">
        <f>IF($C40="","",IF(ปก!$C$10="กิจกรรมพัฒนาผู้เรียน","-",IF($D40="พัก","-",IF($D40="ออก","-",VLOOKUP($CW40,$DU$7:$DW$12,3)))))</f>
        <v/>
      </c>
      <c r="DK40" s="1194" t="str">
        <f>IF($C40="","",IF(ปก!$C$10="กิจกรรมพัฒนาผู้เรียน","-",IF($D40="พัก","-",IF($D40="ออก","-",VLOOKUP($CW40,$DU$7:$DW$12,3)))))</f>
        <v/>
      </c>
      <c r="DL40" s="1194" t="str">
        <f>IF($C40="","",IF(ปก!$C$10="กิจกรรมพัฒนาผู้เรียน","-",IF($D40="พัก","-",IF($D40="ออก","-",VLOOKUP($CW40,$DU$7:$DW$12,3)))))</f>
        <v/>
      </c>
      <c r="DM40" s="1194" t="str">
        <f>IF($C40="","",IF(ปก!$C$10="กิจกรรมพัฒนาผู้เรียน","-",IF($D40="พัก","-",IF($D40="ออก","-",VLOOKUP($CW40,$DU$7:$DW$12,3)))))</f>
        <v/>
      </c>
      <c r="DN40" s="1194" t="str">
        <f>IF($C40="","",IF(ปก!$C$10="กิจกรรมพัฒนาผู้เรียน","-",IF($D40="พัก","-",IF($D40="ออก","-",VLOOKUP($CW40,$DU$7:$DW$12,3)))))</f>
        <v/>
      </c>
      <c r="DO40" s="1194" t="str">
        <f>IF($C40="","",IF(ปก!$C$10="กิจกรรมพัฒนาผู้เรียน","-",IF($D40="พัก","-",IF($D40="ออก","-",VLOOKUP($CW40,$DU$7:$DW$12,3)))))</f>
        <v/>
      </c>
      <c r="DP40" s="1194" t="str">
        <f>IF($C40="","",IF(ปก!$C$10="กิจกรรมพัฒนาผู้เรียน","-",IF($D40="พัก","-",IF($D40="ออก","-",VLOOKUP($CW40,$DU$7:$DW$12,3)))))</f>
        <v/>
      </c>
      <c r="DQ40" s="1194" t="str">
        <f>IF($C40="","",IF(ปก!$C$10="กิจกรรมพัฒนาผู้เรียน","-",IF($DQ$2="","",IF($D40="พัก","-",IF($D40="ออก","-",VLOOKUP($CW40,$DU$7:$DW$12,3))))))</f>
        <v/>
      </c>
      <c r="DR40" s="1194" t="str">
        <f>IF($C40="","",IF(ปก!$C$10="กิจกรรมพัฒนาผู้เรียน","-",IF($DR$2="","",IF($D40="พัก","-",IF($D40="ออก","-",VLOOKUP($CW40,$DU$7:$DW$12,3))))))</f>
        <v/>
      </c>
      <c r="DS40" s="1195" t="str">
        <f>IF($C40="","",IF(ปก!$C$10="กิจกรรมพัฒนาผู้เรียน","-",IF($D40="พัก","-",IF($D40="ออก","-",(ROUND(MODE(DI40:DQ40),0))))))</f>
        <v/>
      </c>
      <c r="DT40" s="645"/>
      <c r="DU40" s="708"/>
      <c r="DV40" s="708"/>
      <c r="DW40" s="709"/>
      <c r="DX40" s="708"/>
      <c r="DY40" s="23"/>
      <c r="DZ40" s="23"/>
      <c r="EA40" s="23"/>
      <c r="EB40" s="23"/>
      <c r="EC40" s="23"/>
      <c r="ED40" s="23"/>
      <c r="EE40" s="23"/>
      <c r="EF40" s="23"/>
      <c r="EG40" s="23"/>
      <c r="EH40" s="23"/>
      <c r="EI40" s="23"/>
      <c r="EJ40" s="23"/>
      <c r="EK40" s="23"/>
      <c r="EL40" s="23"/>
      <c r="EM40" s="23"/>
      <c r="EN40" s="23"/>
      <c r="EO40" s="23"/>
      <c r="EP40" s="23"/>
      <c r="EQ40" s="23"/>
      <c r="ER40" s="23"/>
      <c r="ES40" s="23"/>
      <c r="ET40" s="23"/>
      <c r="EU40" s="23"/>
      <c r="EV40" s="23"/>
      <c r="EW40" s="23"/>
      <c r="EX40" s="23"/>
      <c r="EY40" s="23"/>
      <c r="EZ40" s="23"/>
      <c r="FA40" s="23"/>
      <c r="FB40" s="23"/>
      <c r="FC40" s="23"/>
      <c r="FD40" s="23"/>
      <c r="FE40" s="23"/>
      <c r="FF40" s="23"/>
      <c r="FG40" s="23"/>
      <c r="FH40" s="23"/>
      <c r="FI40" s="23"/>
      <c r="FJ40" s="23"/>
      <c r="FK40" s="23"/>
      <c r="FL40" s="23"/>
      <c r="FM40" s="23"/>
      <c r="FN40" s="23"/>
      <c r="FO40" s="23"/>
      <c r="FP40" s="23"/>
      <c r="FQ40" s="23"/>
      <c r="FR40" s="23"/>
      <c r="FS40" s="23"/>
      <c r="FT40" s="23"/>
      <c r="FU40" s="23"/>
      <c r="FV40" s="23"/>
      <c r="FW40" s="23"/>
      <c r="FX40" s="23"/>
      <c r="FY40" s="23"/>
      <c r="FZ40" s="23"/>
      <c r="GA40" s="23"/>
      <c r="GB40" s="23"/>
      <c r="GC40" s="23"/>
      <c r="GD40" s="23"/>
      <c r="GE40" s="23"/>
      <c r="GF40" s="23"/>
      <c r="GG40" s="23"/>
      <c r="GH40" s="23"/>
      <c r="GI40" s="23"/>
      <c r="GJ40" s="23"/>
      <c r="GK40" s="23"/>
      <c r="GL40" s="23"/>
      <c r="GM40" s="23"/>
      <c r="GN40" s="23"/>
      <c r="GO40" s="23"/>
      <c r="GP40" s="23"/>
      <c r="GQ40" s="23"/>
      <c r="GR40" s="23"/>
      <c r="GS40" s="23"/>
      <c r="GT40" s="23"/>
      <c r="GU40" s="23"/>
      <c r="GV40" s="23"/>
      <c r="GW40" s="23"/>
      <c r="GX40" s="23"/>
      <c r="GY40" s="23"/>
      <c r="GZ40" s="23"/>
      <c r="HA40" s="23"/>
      <c r="HB40" s="23"/>
      <c r="HC40" s="23"/>
      <c r="HD40" s="23"/>
      <c r="HE40" s="23"/>
      <c r="HF40" s="23"/>
    </row>
    <row r="41" spans="1:214" s="24" customFormat="1" ht="18" customHeight="1" thickBot="1" x14ac:dyDescent="0.55000000000000004">
      <c r="A41" s="617" t="str">
        <f t="shared" si="62"/>
        <v/>
      </c>
      <c r="B41" s="618"/>
      <c r="C41" s="619"/>
      <c r="D41" s="620" t="str">
        <f t="shared" si="0"/>
        <v/>
      </c>
      <c r="E41" s="690" t="str">
        <f t="shared" si="31"/>
        <v/>
      </c>
      <c r="F41" s="691"/>
      <c r="G41" s="692" t="str">
        <f t="shared" si="35"/>
        <v/>
      </c>
      <c r="H41" s="624" t="str">
        <f>IF($C41="","",IF(ปก!$D$10="กิจกรรมพัฒนาผู้เรียน",เวลา1!$EI42,""))</f>
        <v/>
      </c>
      <c r="I41" s="1146"/>
      <c r="J41" s="1143"/>
      <c r="K41" s="1143"/>
      <c r="L41" s="1143"/>
      <c r="M41" s="1143"/>
      <c r="N41" s="1143"/>
      <c r="O41" s="1143"/>
      <c r="P41" s="1147"/>
      <c r="Q41" s="625"/>
      <c r="R41" s="626" t="str">
        <f t="shared" si="36"/>
        <v/>
      </c>
      <c r="S41" s="1146"/>
      <c r="T41" s="1143"/>
      <c r="U41" s="1143"/>
      <c r="V41" s="1143"/>
      <c r="W41" s="1143"/>
      <c r="X41" s="1143"/>
      <c r="Y41" s="627"/>
      <c r="Z41" s="628">
        <f t="shared" si="33"/>
        <v>0</v>
      </c>
      <c r="AA41" s="626" t="str">
        <f t="shared" si="37"/>
        <v/>
      </c>
      <c r="AB41" s="612" t="str">
        <f t="shared" si="38"/>
        <v/>
      </c>
      <c r="AC41" s="624" t="str">
        <f>IF($C41="","",IF(ปก!$D$10="กิจกรรมพัฒนาผู้เรียน",เวลา1!$EI42,""))</f>
        <v/>
      </c>
      <c r="AD41" s="1146"/>
      <c r="AE41" s="1143"/>
      <c r="AF41" s="1143"/>
      <c r="AG41" s="1143"/>
      <c r="AH41" s="1143"/>
      <c r="AI41" s="1143"/>
      <c r="AJ41" s="1143"/>
      <c r="AK41" s="1147"/>
      <c r="AL41" s="629"/>
      <c r="AM41" s="626" t="str">
        <f t="shared" si="39"/>
        <v/>
      </c>
      <c r="AN41" s="1146"/>
      <c r="AO41" s="1143"/>
      <c r="AP41" s="1143"/>
      <c r="AQ41" s="1143"/>
      <c r="AR41" s="1143"/>
      <c r="AS41" s="1143"/>
      <c r="AT41" s="630"/>
      <c r="AU41" s="631">
        <f t="shared" si="34"/>
        <v>0</v>
      </c>
      <c r="AV41" s="626" t="str">
        <f t="shared" si="40"/>
        <v/>
      </c>
      <c r="AW41" s="612" t="str">
        <f t="shared" si="41"/>
        <v/>
      </c>
      <c r="AX41" s="607" t="str">
        <f t="shared" si="42"/>
        <v/>
      </c>
      <c r="AY41" s="632" t="str">
        <f>IF(C41="","",IF(AX41="ผิด","ผิด",IF(AX41="","-",IF(AX41="-","-",IF(AX41&gt;100,"&gt;100",IF(ปก!$D$10="กิจกรรมพัฒนาผู้เรียน",(AX41/$AX$5)*100,AX41))))))</f>
        <v/>
      </c>
      <c r="AZ41" s="633" t="str">
        <f t="shared" si="43"/>
        <v/>
      </c>
      <c r="BA41" s="624" t="str">
        <f>IF($C41="","",IF(ปก!$D$10="กิจกรรมพัฒนาผู้เรียน",เวลา2!$EI42,""))</f>
        <v/>
      </c>
      <c r="BB41" s="1146"/>
      <c r="BC41" s="1143"/>
      <c r="BD41" s="1143"/>
      <c r="BE41" s="1143"/>
      <c r="BF41" s="1143"/>
      <c r="BG41" s="1143"/>
      <c r="BH41" s="1147"/>
      <c r="BI41" s="625"/>
      <c r="BJ41" s="626" t="str">
        <f t="shared" si="44"/>
        <v/>
      </c>
      <c r="BK41" s="1146"/>
      <c r="BL41" s="1143"/>
      <c r="BM41" s="1143"/>
      <c r="BN41" s="1143"/>
      <c r="BO41" s="1143"/>
      <c r="BP41" s="1143"/>
      <c r="BQ41" s="627"/>
      <c r="BR41" s="634">
        <f>SUM(BK41:BQ41)</f>
        <v>0</v>
      </c>
      <c r="BS41" s="626" t="str">
        <f t="shared" si="45"/>
        <v/>
      </c>
      <c r="BT41" s="612" t="str">
        <f t="shared" si="46"/>
        <v/>
      </c>
      <c r="BU41" s="624" t="str">
        <f>IF($C41="","",IF(ปก!$D$10="กิจกรรมพัฒนาผู้เรียน",เวลา2!$EI42,""))</f>
        <v/>
      </c>
      <c r="BV41" s="1146"/>
      <c r="BW41" s="1143"/>
      <c r="BX41" s="1143"/>
      <c r="BY41" s="1143"/>
      <c r="BZ41" s="1143"/>
      <c r="CA41" s="1143"/>
      <c r="CB41" s="1147"/>
      <c r="CC41" s="629"/>
      <c r="CD41" s="626" t="str">
        <f t="shared" si="47"/>
        <v/>
      </c>
      <c r="CE41" s="635"/>
      <c r="CF41" s="1146"/>
      <c r="CG41" s="1143"/>
      <c r="CH41" s="1143"/>
      <c r="CI41" s="1091" t="str">
        <f t="shared" si="48"/>
        <v/>
      </c>
      <c r="CJ41" s="1172" t="str">
        <f t="shared" si="49"/>
        <v/>
      </c>
      <c r="CK41" s="1156"/>
      <c r="CL41" s="1153" t="str">
        <f t="shared" si="50"/>
        <v/>
      </c>
      <c r="CM41" s="626" t="str">
        <f t="shared" si="51"/>
        <v/>
      </c>
      <c r="CN41" s="612" t="str">
        <f t="shared" si="52"/>
        <v/>
      </c>
      <c r="CO41" s="626" t="str">
        <f t="shared" si="53"/>
        <v/>
      </c>
      <c r="CP41" s="693" t="str">
        <f t="shared" si="54"/>
        <v/>
      </c>
      <c r="CQ41" s="612" t="str">
        <f>IF(C41="","",IF(BJ41=0,0,IF(CM41="ผิด","ผิด",IF(CM41="","-",IF(CP41="-","-",IF(CP41&gt;100,"&gt;100",IF(ปก!$D$10="กิจกรรมพัฒนาผู้เรียน",((CP41)/($CP$5)*100),CP41)))))))</f>
        <v/>
      </c>
      <c r="CR41" s="694" t="str">
        <f t="shared" si="55"/>
        <v/>
      </c>
      <c r="CS41" s="695" t="str">
        <f t="shared" si="56"/>
        <v/>
      </c>
      <c r="CT41" s="639" t="str">
        <f>IF(C41="","",IF(BJ41=0,0,IF(CS41="-","-",IF(CM41="ผิด","ผิด",IF(CS41&gt;100,"เกิน",IF(ปก!$D$10="กิจกรรมพัฒนาผู้เรียน",(CS41/$CS$5*100),CS41))))))</f>
        <v/>
      </c>
      <c r="CU41" s="641" t="str">
        <f t="shared" si="57"/>
        <v/>
      </c>
      <c r="CV41" s="641" t="str">
        <f>IF(CM41="","",IF(CM41="ผิด","",IF(ปก!$D$10="กิจกรรมพัฒนาผู้เรียน",(VLOOKUP(CT41,CC$69:CE$71,3)),CU41)))</f>
        <v/>
      </c>
      <c r="CW41" s="1159" t="str">
        <f t="shared" si="58"/>
        <v/>
      </c>
      <c r="CX41" s="643" t="str">
        <f t="shared" si="59"/>
        <v/>
      </c>
      <c r="CY41" s="643" t="str">
        <f t="shared" si="60"/>
        <v/>
      </c>
      <c r="CZ41" s="644"/>
      <c r="DA41" s="1208" t="str">
        <f t="shared" si="61"/>
        <v/>
      </c>
      <c r="DB41" s="1249" t="str">
        <f t="shared" si="32"/>
        <v/>
      </c>
      <c r="DC41" s="1125" t="str">
        <f>IF($C41="","",IF(ปก!$C$10="กิจกรรมพัฒนาผู้เรียน","-",IF($D41="พัก","-",IF($D41="ออก","-",VLOOKUP($CW41,$DU$7:$DW$12,3)))))</f>
        <v/>
      </c>
      <c r="DD41" s="1125" t="str">
        <f>IF($C41="","",IF(ปก!$C$10="กิจกรรมพัฒนาผู้เรียน","-",IF($D41="พัก","-",IF($D41="ออก","-",VLOOKUP($CW41,$DU$7:$DW$12,3)))))</f>
        <v/>
      </c>
      <c r="DE41" s="1125" t="str">
        <f>IF($C41="","",IF(ปก!$C$10="กิจกรรมพัฒนาผู้เรียน","-",IF($D41="พัก","-",IF($D41="ออก","-",VLOOKUP($CW41,$DU$7:$DW$12,3)))))</f>
        <v/>
      </c>
      <c r="DF41" s="1125" t="str">
        <f>IF($C41="","",IF(ปก!$C$10="กิจกรรมพัฒนาผู้เรียน","-",IF($D41="พัก","-",IF($D41="ออก","-",VLOOKUP($CW41,$DU$7:$DW$12,3)))))</f>
        <v/>
      </c>
      <c r="DG41" s="1125" t="str">
        <f>IF($C41="","",IF(ปก!$C$10="กิจกรรมพัฒนาผู้เรียน","-",IF($D41="พัก","-",IF($D41="ออก","-",VLOOKUP($CW41,$DU$7:$DW$12,3)))))</f>
        <v/>
      </c>
      <c r="DH41" s="1187" t="str">
        <f>IF($C41="","",IF(ปก!$C$10="กิจกรรมพัฒนาผู้เรียน","-",IF($D41="พัก","-",IF($D41="ออก","-",(ROUND(MODE(DC41:DG41),0))))))</f>
        <v/>
      </c>
      <c r="DI41" s="1188" t="str">
        <f>IF($C41="","",IF(ปก!$C$10="กิจกรรมพัฒนาผู้เรียน","-",IF($D41="พัก","-",IF($D41="ออก","-",VLOOKUP($CW41,$DU$7:$DW$12,3)))))</f>
        <v/>
      </c>
      <c r="DJ41" s="1188" t="str">
        <f>IF($C41="","",IF(ปก!$C$10="กิจกรรมพัฒนาผู้เรียน","-",IF($D41="พัก","-",IF($D41="ออก","-",VLOOKUP($CW41,$DU$7:$DW$12,3)))))</f>
        <v/>
      </c>
      <c r="DK41" s="1188" t="str">
        <f>IF($C41="","",IF(ปก!$C$10="กิจกรรมพัฒนาผู้เรียน","-",IF($D41="พัก","-",IF($D41="ออก","-",VLOOKUP($CW41,$DU$7:$DW$12,3)))))</f>
        <v/>
      </c>
      <c r="DL41" s="1188" t="str">
        <f>IF($C41="","",IF(ปก!$C$10="กิจกรรมพัฒนาผู้เรียน","-",IF($D41="พัก","-",IF($D41="ออก","-",VLOOKUP($CW41,$DU$7:$DW$12,3)))))</f>
        <v/>
      </c>
      <c r="DM41" s="1188" t="str">
        <f>IF($C41="","",IF(ปก!$C$10="กิจกรรมพัฒนาผู้เรียน","-",IF($D41="พัก","-",IF($D41="ออก","-",VLOOKUP($CW41,$DU$7:$DW$12,3)))))</f>
        <v/>
      </c>
      <c r="DN41" s="1188" t="str">
        <f>IF($C41="","",IF(ปก!$C$10="กิจกรรมพัฒนาผู้เรียน","-",IF($D41="พัก","-",IF($D41="ออก","-",VLOOKUP($CW41,$DU$7:$DW$12,3)))))</f>
        <v/>
      </c>
      <c r="DO41" s="1188" t="str">
        <f>IF($C41="","",IF(ปก!$C$10="กิจกรรมพัฒนาผู้เรียน","-",IF($D41="พัก","-",IF($D41="ออก","-",VLOOKUP($CW41,$DU$7:$DW$12,3)))))</f>
        <v/>
      </c>
      <c r="DP41" s="1188" t="str">
        <f>IF($C41="","",IF(ปก!$C$10="กิจกรรมพัฒนาผู้เรียน","-",IF($D41="พัก","-",IF($D41="ออก","-",VLOOKUP($CW41,$DU$7:$DW$12,3)))))</f>
        <v/>
      </c>
      <c r="DQ41" s="1188" t="str">
        <f>IF($C41="","",IF(ปก!$C$10="กิจกรรมพัฒนาผู้เรียน","-",IF($DQ$2="","",IF($D41="พัก","-",IF($D41="ออก","-",VLOOKUP($CW41,$DU$7:$DW$12,3))))))</f>
        <v/>
      </c>
      <c r="DR41" s="1188" t="str">
        <f>IF($C41="","",IF(ปก!$C$10="กิจกรรมพัฒนาผู้เรียน","-",IF($DR$2="","",IF($D41="พัก","-",IF($D41="ออก","-",VLOOKUP($CW41,$DU$7:$DW$12,3))))))</f>
        <v/>
      </c>
      <c r="DS41" s="1189" t="str">
        <f>IF($C41="","",IF(ปก!$C$10="กิจกรรมพัฒนาผู้เรียน","-",IF($D41="พัก","-",IF($D41="ออก","-",(ROUND(MODE(DI41:DQ41),0))))))</f>
        <v/>
      </c>
      <c r="DT41" s="645"/>
      <c r="DU41" s="708"/>
      <c r="DV41" s="708"/>
      <c r="DW41" s="709"/>
      <c r="DX41" s="708"/>
      <c r="DY41" s="23"/>
      <c r="DZ41" s="23"/>
      <c r="EA41" s="23"/>
      <c r="EB41" s="23"/>
      <c r="EC41" s="23"/>
      <c r="ED41" s="23"/>
      <c r="EE41" s="23"/>
      <c r="EF41" s="23"/>
      <c r="EG41" s="23"/>
      <c r="EH41" s="23"/>
      <c r="EI41" s="23"/>
      <c r="EJ41" s="23"/>
      <c r="EK41" s="23"/>
      <c r="EL41" s="23"/>
      <c r="EM41" s="23"/>
      <c r="EN41" s="23"/>
      <c r="EO41" s="23"/>
      <c r="EP41" s="23"/>
      <c r="EQ41" s="23"/>
      <c r="ER41" s="23"/>
      <c r="ES41" s="23"/>
      <c r="ET41" s="23"/>
      <c r="EU41" s="23"/>
      <c r="EV41" s="23"/>
      <c r="EW41" s="23"/>
      <c r="EX41" s="23"/>
      <c r="EY41" s="23"/>
      <c r="EZ41" s="23"/>
      <c r="FA41" s="23"/>
      <c r="FB41" s="23"/>
      <c r="FC41" s="23"/>
      <c r="FD41" s="23"/>
      <c r="FE41" s="23"/>
      <c r="FF41" s="23"/>
      <c r="FG41" s="23"/>
      <c r="FH41" s="23"/>
      <c r="FI41" s="23"/>
      <c r="FJ41" s="23"/>
      <c r="FK41" s="23"/>
      <c r="FL41" s="23"/>
      <c r="FM41" s="23"/>
      <c r="FN41" s="23"/>
      <c r="FO41" s="23"/>
      <c r="FP41" s="23"/>
      <c r="FQ41" s="23"/>
      <c r="FR41" s="23"/>
      <c r="FS41" s="23"/>
      <c r="FT41" s="23"/>
      <c r="FU41" s="23"/>
      <c r="FV41" s="23"/>
      <c r="FW41" s="23"/>
      <c r="FX41" s="23"/>
      <c r="FY41" s="23"/>
      <c r="FZ41" s="23"/>
      <c r="GA41" s="23"/>
      <c r="GB41" s="23"/>
      <c r="GC41" s="23"/>
      <c r="GD41" s="23"/>
      <c r="GE41" s="23"/>
      <c r="GF41" s="23"/>
      <c r="GG41" s="23"/>
      <c r="GH41" s="23"/>
      <c r="GI41" s="23"/>
      <c r="GJ41" s="23"/>
      <c r="GK41" s="23"/>
      <c r="GL41" s="23"/>
      <c r="GM41" s="23"/>
      <c r="GN41" s="23"/>
      <c r="GO41" s="23"/>
      <c r="GP41" s="23"/>
      <c r="GQ41" s="23"/>
      <c r="GR41" s="23"/>
      <c r="GS41" s="23"/>
      <c r="GT41" s="23"/>
      <c r="GU41" s="23"/>
      <c r="GV41" s="23"/>
      <c r="GW41" s="23"/>
      <c r="GX41" s="23"/>
      <c r="GY41" s="23"/>
      <c r="GZ41" s="23"/>
      <c r="HA41" s="23"/>
      <c r="HB41" s="23"/>
      <c r="HC41" s="23"/>
      <c r="HD41" s="23"/>
      <c r="HE41" s="23"/>
      <c r="HF41" s="23"/>
    </row>
    <row r="42" spans="1:214" s="24" customFormat="1" ht="18" customHeight="1" thickBot="1" x14ac:dyDescent="0.55000000000000004">
      <c r="A42" s="340" t="str">
        <f t="shared" si="62"/>
        <v/>
      </c>
      <c r="B42" s="646"/>
      <c r="C42" s="647"/>
      <c r="D42" s="620" t="str">
        <f t="shared" si="0"/>
        <v/>
      </c>
      <c r="E42" s="690" t="str">
        <f t="shared" si="31"/>
        <v/>
      </c>
      <c r="F42" s="696"/>
      <c r="G42" s="697" t="str">
        <f t="shared" si="35"/>
        <v/>
      </c>
      <c r="H42" s="650" t="str">
        <f>IF($C42="","",IF(ปก!$D$10="กิจกรรมพัฒนาผู้เรียน",เวลา1!$EI43,""))</f>
        <v/>
      </c>
      <c r="I42" s="1148"/>
      <c r="J42" s="1144"/>
      <c r="K42" s="1144"/>
      <c r="L42" s="1144"/>
      <c r="M42" s="1144"/>
      <c r="N42" s="1144"/>
      <c r="O42" s="1144"/>
      <c r="P42" s="1149"/>
      <c r="Q42" s="625"/>
      <c r="R42" s="651" t="str">
        <f t="shared" si="36"/>
        <v/>
      </c>
      <c r="S42" s="1148"/>
      <c r="T42" s="1144"/>
      <c r="U42" s="1144"/>
      <c r="V42" s="1144"/>
      <c r="W42" s="1144"/>
      <c r="X42" s="1144"/>
      <c r="Y42" s="652"/>
      <c r="Z42" s="628">
        <f t="shared" si="33"/>
        <v>0</v>
      </c>
      <c r="AA42" s="651" t="str">
        <f t="shared" si="37"/>
        <v/>
      </c>
      <c r="AB42" s="1019" t="str">
        <f t="shared" si="38"/>
        <v/>
      </c>
      <c r="AC42" s="650" t="str">
        <f>IF($C42="","",IF(ปก!$D$10="กิจกรรมพัฒนาผู้เรียน",เวลา1!$EI43,""))</f>
        <v/>
      </c>
      <c r="AD42" s="1148"/>
      <c r="AE42" s="1144"/>
      <c r="AF42" s="1144"/>
      <c r="AG42" s="1144"/>
      <c r="AH42" s="1144"/>
      <c r="AI42" s="1144"/>
      <c r="AJ42" s="1144"/>
      <c r="AK42" s="1149"/>
      <c r="AL42" s="629"/>
      <c r="AM42" s="651" t="str">
        <f t="shared" si="39"/>
        <v/>
      </c>
      <c r="AN42" s="1148"/>
      <c r="AO42" s="1144"/>
      <c r="AP42" s="1144"/>
      <c r="AQ42" s="1144"/>
      <c r="AR42" s="1144"/>
      <c r="AS42" s="1144"/>
      <c r="AT42" s="653"/>
      <c r="AU42" s="631">
        <f t="shared" si="34"/>
        <v>0</v>
      </c>
      <c r="AV42" s="651" t="str">
        <f t="shared" si="40"/>
        <v/>
      </c>
      <c r="AW42" s="1019" t="str">
        <f t="shared" si="41"/>
        <v/>
      </c>
      <c r="AX42" s="654" t="str">
        <f t="shared" si="42"/>
        <v/>
      </c>
      <c r="AY42" s="655" t="str">
        <f>IF(C42="","",IF(AX42="ผิด","ผิด",IF(AX42="","-",IF(AX42="-","-",IF(AX42&gt;100,"&gt;100",IF(ปก!$D$10="กิจกรรมพัฒนาผู้เรียน",(AX42/$AX$5)*100,AX42))))))</f>
        <v/>
      </c>
      <c r="AZ42" s="656" t="str">
        <f t="shared" si="43"/>
        <v/>
      </c>
      <c r="BA42" s="650" t="str">
        <f>IF($C42="","",IF(ปก!$D$10="กิจกรรมพัฒนาผู้เรียน",เวลา2!$EI43,""))</f>
        <v/>
      </c>
      <c r="BB42" s="1148"/>
      <c r="BC42" s="1144"/>
      <c r="BD42" s="1144"/>
      <c r="BE42" s="1144"/>
      <c r="BF42" s="1144"/>
      <c r="BG42" s="1144"/>
      <c r="BH42" s="1149"/>
      <c r="BI42" s="625"/>
      <c r="BJ42" s="651" t="str">
        <f t="shared" si="44"/>
        <v/>
      </c>
      <c r="BK42" s="1148"/>
      <c r="BL42" s="1144"/>
      <c r="BM42" s="1144"/>
      <c r="BN42" s="1144"/>
      <c r="BO42" s="1144"/>
      <c r="BP42" s="1144"/>
      <c r="BQ42" s="652"/>
      <c r="BR42" s="634">
        <f>SUM(BJ42:BQ42)</f>
        <v>0</v>
      </c>
      <c r="BS42" s="651" t="str">
        <f t="shared" si="45"/>
        <v/>
      </c>
      <c r="BT42" s="1019" t="str">
        <f t="shared" si="46"/>
        <v/>
      </c>
      <c r="BU42" s="650" t="str">
        <f>IF($C42="","",IF(ปก!$D$10="กิจกรรมพัฒนาผู้เรียน",เวลา2!$EI43,""))</f>
        <v/>
      </c>
      <c r="BV42" s="1148"/>
      <c r="BW42" s="1144"/>
      <c r="BX42" s="1144"/>
      <c r="BY42" s="1144"/>
      <c r="BZ42" s="1144"/>
      <c r="CA42" s="1144"/>
      <c r="CB42" s="1149"/>
      <c r="CC42" s="629"/>
      <c r="CD42" s="651" t="str">
        <f t="shared" si="47"/>
        <v/>
      </c>
      <c r="CE42" s="657"/>
      <c r="CF42" s="1148"/>
      <c r="CG42" s="1144"/>
      <c r="CH42" s="1144"/>
      <c r="CI42" s="1092" t="str">
        <f t="shared" si="48"/>
        <v/>
      </c>
      <c r="CJ42" s="1173" t="str">
        <f t="shared" si="49"/>
        <v/>
      </c>
      <c r="CK42" s="1157"/>
      <c r="CL42" s="1154" t="str">
        <f t="shared" si="50"/>
        <v/>
      </c>
      <c r="CM42" s="651" t="str">
        <f t="shared" si="51"/>
        <v/>
      </c>
      <c r="CN42" s="1019" t="str">
        <f t="shared" si="52"/>
        <v/>
      </c>
      <c r="CO42" s="626" t="str">
        <f t="shared" si="53"/>
        <v/>
      </c>
      <c r="CP42" s="698" t="str">
        <f t="shared" si="54"/>
        <v/>
      </c>
      <c r="CQ42" s="659" t="str">
        <f>IF(C42="","",IF(BJ42=0,0,IF(CM42="ผิด","ผิด",IF(CM42="","-",IF(CP42="-","-",IF(CP42&gt;100,"&gt;100",IF(ปก!$D$10="กิจกรรมพัฒนาผู้เรียน",((CP42)/($CP$5)*100),CP42)))))))</f>
        <v/>
      </c>
      <c r="CR42" s="699" t="str">
        <f t="shared" si="55"/>
        <v/>
      </c>
      <c r="CS42" s="700" t="str">
        <f t="shared" si="56"/>
        <v/>
      </c>
      <c r="CT42" s="662" t="str">
        <f>IF(C42="","",IF(BJ42=0,0,IF(CS42="-","-",IF(CM42="ผิด","ผิด",IF(CS42&gt;100,"เกิน",IF(ปก!$D$10="กิจกรรมพัฒนาผู้เรียน",(CS42/$CS$5*100),CS42))))))</f>
        <v/>
      </c>
      <c r="CU42" s="701" t="str">
        <f t="shared" si="57"/>
        <v/>
      </c>
      <c r="CV42" s="641" t="str">
        <f>IF(CM42="","",IF(CM42="ผิด","",IF(ปก!$D$10="กิจกรรมพัฒนาผู้เรียน",(VLOOKUP(CT42,CC$69:CE$71,3)),CU42)))</f>
        <v/>
      </c>
      <c r="CW42" s="1160" t="str">
        <f t="shared" si="58"/>
        <v/>
      </c>
      <c r="CX42" s="665" t="str">
        <f t="shared" si="59"/>
        <v/>
      </c>
      <c r="CY42" s="665" t="str">
        <f t="shared" si="60"/>
        <v/>
      </c>
      <c r="CZ42" s="666"/>
      <c r="DA42" s="1206" t="str">
        <f t="shared" si="61"/>
        <v/>
      </c>
      <c r="DB42" s="1250" t="str">
        <f t="shared" si="32"/>
        <v/>
      </c>
      <c r="DC42" s="1126" t="str">
        <f>IF($C42="","",IF(ปก!$C$10="กิจกรรมพัฒนาผู้เรียน","-",IF($D42="พัก","-",IF($D42="ออก","-",VLOOKUP($CW42,$DU$7:$DW$12,3)))))</f>
        <v/>
      </c>
      <c r="DD42" s="1126" t="str">
        <f>IF($C42="","",IF(ปก!$C$10="กิจกรรมพัฒนาผู้เรียน","-",IF($D42="พัก","-",IF($D42="ออก","-",VLOOKUP($CW42,$DU$7:$DW$12,3)))))</f>
        <v/>
      </c>
      <c r="DE42" s="1126" t="str">
        <f>IF($C42="","",IF(ปก!$C$10="กิจกรรมพัฒนาผู้เรียน","-",IF($D42="พัก","-",IF($D42="ออก","-",VLOOKUP($CW42,$DU$7:$DW$12,3)))))</f>
        <v/>
      </c>
      <c r="DF42" s="1126" t="str">
        <f>IF($C42="","",IF(ปก!$C$10="กิจกรรมพัฒนาผู้เรียน","-",IF($D42="พัก","-",IF($D42="ออก","-",VLOOKUP($CW42,$DU$7:$DW$12,3)))))</f>
        <v/>
      </c>
      <c r="DG42" s="1126" t="str">
        <f>IF($C42="","",IF(ปก!$C$10="กิจกรรมพัฒนาผู้เรียน","-",IF($D42="พัก","-",IF($D42="ออก","-",VLOOKUP($CW42,$DU$7:$DW$12,3)))))</f>
        <v/>
      </c>
      <c r="DH42" s="1190" t="str">
        <f>IF($C42="","",IF(ปก!$C$10="กิจกรรมพัฒนาผู้เรียน","-",IF($D42="พัก","-",IF($D42="ออก","-",(ROUND(MODE(DC42:DG42),0))))))</f>
        <v/>
      </c>
      <c r="DI42" s="1191" t="str">
        <f>IF($C42="","",IF(ปก!$C$10="กิจกรรมพัฒนาผู้เรียน","-",IF($D42="พัก","-",IF($D42="ออก","-",VLOOKUP($CW42,$DU$7:$DW$12,3)))))</f>
        <v/>
      </c>
      <c r="DJ42" s="1191" t="str">
        <f>IF($C42="","",IF(ปก!$C$10="กิจกรรมพัฒนาผู้เรียน","-",IF($D42="พัก","-",IF($D42="ออก","-",VLOOKUP($CW42,$DU$7:$DW$12,3)))))</f>
        <v/>
      </c>
      <c r="DK42" s="1191" t="str">
        <f>IF($C42="","",IF(ปก!$C$10="กิจกรรมพัฒนาผู้เรียน","-",IF($D42="พัก","-",IF($D42="ออก","-",VLOOKUP($CW42,$DU$7:$DW$12,3)))))</f>
        <v/>
      </c>
      <c r="DL42" s="1191" t="str">
        <f>IF($C42="","",IF(ปก!$C$10="กิจกรรมพัฒนาผู้เรียน","-",IF($D42="พัก","-",IF($D42="ออก","-",VLOOKUP($CW42,$DU$7:$DW$12,3)))))</f>
        <v/>
      </c>
      <c r="DM42" s="1191" t="str">
        <f>IF($C42="","",IF(ปก!$C$10="กิจกรรมพัฒนาผู้เรียน","-",IF($D42="พัก","-",IF($D42="ออก","-",VLOOKUP($CW42,$DU$7:$DW$12,3)))))</f>
        <v/>
      </c>
      <c r="DN42" s="1191" t="str">
        <f>IF($C42="","",IF(ปก!$C$10="กิจกรรมพัฒนาผู้เรียน","-",IF($D42="พัก","-",IF($D42="ออก","-",VLOOKUP($CW42,$DU$7:$DW$12,3)))))</f>
        <v/>
      </c>
      <c r="DO42" s="1191" t="str">
        <f>IF($C42="","",IF(ปก!$C$10="กิจกรรมพัฒนาผู้เรียน","-",IF($D42="พัก","-",IF($D42="ออก","-",VLOOKUP($CW42,$DU$7:$DW$12,3)))))</f>
        <v/>
      </c>
      <c r="DP42" s="1191" t="str">
        <f>IF($C42="","",IF(ปก!$C$10="กิจกรรมพัฒนาผู้เรียน","-",IF($D42="พัก","-",IF($D42="ออก","-",VLOOKUP($CW42,$DU$7:$DW$12,3)))))</f>
        <v/>
      </c>
      <c r="DQ42" s="1191" t="str">
        <f>IF($C42="","",IF(ปก!$C$10="กิจกรรมพัฒนาผู้เรียน","-",IF($DQ$2="","",IF($D42="พัก","-",IF($D42="ออก","-",VLOOKUP($CW42,$DU$7:$DW$12,3))))))</f>
        <v/>
      </c>
      <c r="DR42" s="1191" t="str">
        <f>IF($C42="","",IF(ปก!$C$10="กิจกรรมพัฒนาผู้เรียน","-",IF($DR$2="","",IF($D42="พัก","-",IF($D42="ออก","-",VLOOKUP($CW42,$DU$7:$DW$12,3))))))</f>
        <v/>
      </c>
      <c r="DS42" s="1192" t="str">
        <f>IF($C42="","",IF(ปก!$C$10="กิจกรรมพัฒนาผู้เรียน","-",IF($D42="พัก","-",IF($D42="ออก","-",(ROUND(MODE(DI42:DQ42),0))))))</f>
        <v/>
      </c>
      <c r="DT42" s="645"/>
      <c r="DU42" s="708"/>
      <c r="DV42" s="708"/>
      <c r="DW42" s="709"/>
      <c r="DX42" s="708"/>
      <c r="DY42" s="23"/>
      <c r="DZ42" s="23"/>
      <c r="EA42" s="23"/>
      <c r="EB42" s="23"/>
      <c r="EC42" s="23"/>
      <c r="ED42" s="23"/>
      <c r="EE42" s="23"/>
      <c r="EF42" s="23"/>
      <c r="EG42" s="23"/>
      <c r="EH42" s="23"/>
      <c r="EI42" s="23"/>
      <c r="EJ42" s="23"/>
      <c r="EK42" s="23"/>
      <c r="EL42" s="23"/>
      <c r="EM42" s="23"/>
      <c r="EN42" s="23"/>
      <c r="EO42" s="23"/>
      <c r="EP42" s="23"/>
      <c r="EQ42" s="23"/>
      <c r="ER42" s="23"/>
      <c r="ES42" s="23"/>
      <c r="ET42" s="23"/>
      <c r="EU42" s="23"/>
      <c r="EV42" s="23"/>
      <c r="EW42" s="23"/>
      <c r="EX42" s="23"/>
      <c r="EY42" s="23"/>
      <c r="EZ42" s="23"/>
      <c r="FA42" s="23"/>
      <c r="FB42" s="23"/>
      <c r="FC42" s="23"/>
      <c r="FD42" s="23"/>
      <c r="FE42" s="23"/>
      <c r="FF42" s="23"/>
      <c r="FG42" s="23"/>
      <c r="FH42" s="23"/>
      <c r="FI42" s="23"/>
      <c r="FJ42" s="23"/>
      <c r="FK42" s="23"/>
      <c r="FL42" s="23"/>
      <c r="FM42" s="23"/>
      <c r="FN42" s="23"/>
      <c r="FO42" s="23"/>
      <c r="FP42" s="23"/>
      <c r="FQ42" s="23"/>
      <c r="FR42" s="23"/>
      <c r="FS42" s="23"/>
      <c r="FT42" s="23"/>
      <c r="FU42" s="23"/>
      <c r="FV42" s="23"/>
      <c r="FW42" s="23"/>
      <c r="FX42" s="23"/>
      <c r="FY42" s="23"/>
      <c r="FZ42" s="23"/>
      <c r="GA42" s="23"/>
      <c r="GB42" s="23"/>
      <c r="GC42" s="23"/>
      <c r="GD42" s="23"/>
      <c r="GE42" s="23"/>
      <c r="GF42" s="23"/>
      <c r="GG42" s="23"/>
      <c r="GH42" s="23"/>
      <c r="GI42" s="23"/>
      <c r="GJ42" s="23"/>
      <c r="GK42" s="23"/>
      <c r="GL42" s="23"/>
      <c r="GM42" s="23"/>
      <c r="GN42" s="23"/>
      <c r="GO42" s="23"/>
      <c r="GP42" s="23"/>
      <c r="GQ42" s="23"/>
      <c r="GR42" s="23"/>
      <c r="GS42" s="23"/>
      <c r="GT42" s="23"/>
      <c r="GU42" s="23"/>
      <c r="GV42" s="23"/>
      <c r="GW42" s="23"/>
      <c r="GX42" s="23"/>
      <c r="GY42" s="23"/>
      <c r="GZ42" s="23"/>
      <c r="HA42" s="23"/>
      <c r="HB42" s="23"/>
      <c r="HC42" s="23"/>
      <c r="HD42" s="23"/>
      <c r="HE42" s="23"/>
      <c r="HF42" s="23"/>
    </row>
    <row r="43" spans="1:214" s="24" customFormat="1" ht="18" customHeight="1" thickBot="1" x14ac:dyDescent="0.55000000000000004">
      <c r="A43" s="340" t="str">
        <f t="shared" si="62"/>
        <v/>
      </c>
      <c r="B43" s="646"/>
      <c r="C43" s="647"/>
      <c r="D43" s="620" t="str">
        <f t="shared" si="0"/>
        <v/>
      </c>
      <c r="E43" s="690" t="str">
        <f t="shared" si="31"/>
        <v/>
      </c>
      <c r="F43" s="696"/>
      <c r="G43" s="697" t="str">
        <f t="shared" si="35"/>
        <v/>
      </c>
      <c r="H43" s="650" t="str">
        <f>IF($C43="","",IF(ปก!$D$10="กิจกรรมพัฒนาผู้เรียน",เวลา1!$EI44,""))</f>
        <v/>
      </c>
      <c r="I43" s="1148"/>
      <c r="J43" s="1144"/>
      <c r="K43" s="1144"/>
      <c r="L43" s="1144"/>
      <c r="M43" s="1144"/>
      <c r="N43" s="1144"/>
      <c r="O43" s="1144"/>
      <c r="P43" s="1149"/>
      <c r="Q43" s="625"/>
      <c r="R43" s="651" t="str">
        <f t="shared" si="36"/>
        <v/>
      </c>
      <c r="S43" s="1148"/>
      <c r="T43" s="1144"/>
      <c r="U43" s="1144"/>
      <c r="V43" s="1144"/>
      <c r="W43" s="1144"/>
      <c r="X43" s="1144"/>
      <c r="Y43" s="652"/>
      <c r="Z43" s="628">
        <f t="shared" si="33"/>
        <v>0</v>
      </c>
      <c r="AA43" s="651" t="str">
        <f t="shared" si="37"/>
        <v/>
      </c>
      <c r="AB43" s="1019" t="str">
        <f t="shared" si="38"/>
        <v/>
      </c>
      <c r="AC43" s="650" t="str">
        <f>IF($C43="","",IF(ปก!$D$10="กิจกรรมพัฒนาผู้เรียน",เวลา1!$EI44,""))</f>
        <v/>
      </c>
      <c r="AD43" s="1148"/>
      <c r="AE43" s="1144"/>
      <c r="AF43" s="1144"/>
      <c r="AG43" s="1144"/>
      <c r="AH43" s="1144"/>
      <c r="AI43" s="1144"/>
      <c r="AJ43" s="1144"/>
      <c r="AK43" s="1149"/>
      <c r="AL43" s="629"/>
      <c r="AM43" s="651" t="str">
        <f t="shared" si="39"/>
        <v/>
      </c>
      <c r="AN43" s="1148"/>
      <c r="AO43" s="1144"/>
      <c r="AP43" s="1144"/>
      <c r="AQ43" s="1144"/>
      <c r="AR43" s="1144"/>
      <c r="AS43" s="1144"/>
      <c r="AT43" s="653"/>
      <c r="AU43" s="631">
        <f t="shared" si="34"/>
        <v>0</v>
      </c>
      <c r="AV43" s="651" t="str">
        <f t="shared" si="40"/>
        <v/>
      </c>
      <c r="AW43" s="1019" t="str">
        <f t="shared" si="41"/>
        <v/>
      </c>
      <c r="AX43" s="654" t="str">
        <f t="shared" si="42"/>
        <v/>
      </c>
      <c r="AY43" s="655" t="str">
        <f>IF(C43="","",IF(AX43="ผิด","ผิด",IF(AX43="","-",IF(AX43="-","-",IF(AX43&gt;100,"&gt;100",IF(ปก!$D$10="กิจกรรมพัฒนาผู้เรียน",(AX43/$AX$5)*100,AX43))))))</f>
        <v/>
      </c>
      <c r="AZ43" s="656" t="str">
        <f t="shared" si="43"/>
        <v/>
      </c>
      <c r="BA43" s="650" t="str">
        <f>IF($C43="","",IF(ปก!$D$10="กิจกรรมพัฒนาผู้เรียน",เวลา2!$EI44,""))</f>
        <v/>
      </c>
      <c r="BB43" s="1148"/>
      <c r="BC43" s="1144"/>
      <c r="BD43" s="1144"/>
      <c r="BE43" s="1144"/>
      <c r="BF43" s="1144"/>
      <c r="BG43" s="1144"/>
      <c r="BH43" s="1149"/>
      <c r="BI43" s="625"/>
      <c r="BJ43" s="651" t="str">
        <f t="shared" si="44"/>
        <v/>
      </c>
      <c r="BK43" s="1148"/>
      <c r="BL43" s="1144"/>
      <c r="BM43" s="1144"/>
      <c r="BN43" s="1144"/>
      <c r="BO43" s="1144"/>
      <c r="BP43" s="1144"/>
      <c r="BQ43" s="652"/>
      <c r="BR43" s="634">
        <f>SUM(BJ43:BQ43)</f>
        <v>0</v>
      </c>
      <c r="BS43" s="651" t="str">
        <f t="shared" si="45"/>
        <v/>
      </c>
      <c r="BT43" s="1019" t="str">
        <f t="shared" si="46"/>
        <v/>
      </c>
      <c r="BU43" s="650" t="str">
        <f>IF($C43="","",IF(ปก!$D$10="กิจกรรมพัฒนาผู้เรียน",เวลา2!$EI44,""))</f>
        <v/>
      </c>
      <c r="BV43" s="1148"/>
      <c r="BW43" s="1144"/>
      <c r="BX43" s="1144"/>
      <c r="BY43" s="1144"/>
      <c r="BZ43" s="1144"/>
      <c r="CA43" s="1144"/>
      <c r="CB43" s="1149"/>
      <c r="CC43" s="629"/>
      <c r="CD43" s="651" t="str">
        <f t="shared" si="47"/>
        <v/>
      </c>
      <c r="CE43" s="657"/>
      <c r="CF43" s="1148"/>
      <c r="CG43" s="1144"/>
      <c r="CH43" s="1144"/>
      <c r="CI43" s="1092" t="str">
        <f t="shared" si="48"/>
        <v/>
      </c>
      <c r="CJ43" s="1173" t="str">
        <f t="shared" si="49"/>
        <v/>
      </c>
      <c r="CK43" s="1157"/>
      <c r="CL43" s="1154" t="str">
        <f t="shared" si="50"/>
        <v/>
      </c>
      <c r="CM43" s="651" t="str">
        <f t="shared" si="51"/>
        <v/>
      </c>
      <c r="CN43" s="1019" t="str">
        <f t="shared" si="52"/>
        <v/>
      </c>
      <c r="CO43" s="626" t="str">
        <f t="shared" si="53"/>
        <v/>
      </c>
      <c r="CP43" s="698" t="str">
        <f t="shared" si="54"/>
        <v/>
      </c>
      <c r="CQ43" s="659" t="str">
        <f>IF(C43="","",IF(BJ43=0,0,IF(CM43="ผิด","ผิด",IF(CM43="","-",IF(CP43="-","-",IF(CP43&gt;100,"&gt;100",IF(ปก!$D$10="กิจกรรมพัฒนาผู้เรียน",((CP43)/($CP$5)*100),CP43)))))))</f>
        <v/>
      </c>
      <c r="CR43" s="699" t="str">
        <f t="shared" si="55"/>
        <v/>
      </c>
      <c r="CS43" s="700" t="str">
        <f t="shared" si="56"/>
        <v/>
      </c>
      <c r="CT43" s="662" t="str">
        <f>IF(C43="","",IF(BJ43=0,0,IF(CS43="-","-",IF(CM43="ผิด","ผิด",IF(CS43&gt;100,"เกิน",IF(ปก!$D$10="กิจกรรมพัฒนาผู้เรียน",(CS43/$CS$5*100),CS43))))))</f>
        <v/>
      </c>
      <c r="CU43" s="701" t="str">
        <f t="shared" si="57"/>
        <v/>
      </c>
      <c r="CV43" s="641" t="str">
        <f>IF(CM43="","",IF(CM43="ผิด","",IF(ปก!$D$10="กิจกรรมพัฒนาผู้เรียน",(VLOOKUP(CT43,CC$69:CE$71,3)),CU43)))</f>
        <v/>
      </c>
      <c r="CW43" s="1160" t="str">
        <f t="shared" si="58"/>
        <v/>
      </c>
      <c r="CX43" s="665" t="str">
        <f t="shared" si="59"/>
        <v/>
      </c>
      <c r="CY43" s="665" t="str">
        <f t="shared" si="60"/>
        <v/>
      </c>
      <c r="CZ43" s="666"/>
      <c r="DA43" s="1206" t="str">
        <f t="shared" si="61"/>
        <v/>
      </c>
      <c r="DB43" s="1250" t="str">
        <f t="shared" si="32"/>
        <v/>
      </c>
      <c r="DC43" s="1126" t="str">
        <f>IF($C43="","",IF(ปก!$C$10="กิจกรรมพัฒนาผู้เรียน","-",IF($D43="พัก","-",IF($D43="ออก","-",VLOOKUP($CW43,$DU$7:$DW$12,3)))))</f>
        <v/>
      </c>
      <c r="DD43" s="1126" t="str">
        <f>IF($C43="","",IF(ปก!$C$10="กิจกรรมพัฒนาผู้เรียน","-",IF($D43="พัก","-",IF($D43="ออก","-",VLOOKUP($CW43,$DU$7:$DW$12,3)))))</f>
        <v/>
      </c>
      <c r="DE43" s="1126" t="str">
        <f>IF($C43="","",IF(ปก!$C$10="กิจกรรมพัฒนาผู้เรียน","-",IF($D43="พัก","-",IF($D43="ออก","-",VLOOKUP($CW43,$DU$7:$DW$12,3)))))</f>
        <v/>
      </c>
      <c r="DF43" s="1126" t="str">
        <f>IF($C43="","",IF(ปก!$C$10="กิจกรรมพัฒนาผู้เรียน","-",IF($D43="พัก","-",IF($D43="ออก","-",VLOOKUP($CW43,$DU$7:$DW$12,3)))))</f>
        <v/>
      </c>
      <c r="DG43" s="1126" t="str">
        <f>IF($C43="","",IF(ปก!$C$10="กิจกรรมพัฒนาผู้เรียน","-",IF($D43="พัก","-",IF($D43="ออก","-",VLOOKUP($CW43,$DU$7:$DW$12,3)))))</f>
        <v/>
      </c>
      <c r="DH43" s="1190" t="str">
        <f>IF($C43="","",IF(ปก!$C$10="กิจกรรมพัฒนาผู้เรียน","-",IF($D43="พัก","-",IF($D43="ออก","-",(ROUND(MODE(DC43:DG43),0))))))</f>
        <v/>
      </c>
      <c r="DI43" s="1191" t="str">
        <f>IF($C43="","",IF(ปก!$C$10="กิจกรรมพัฒนาผู้เรียน","-",IF($D43="พัก","-",IF($D43="ออก","-",VLOOKUP($CW43,$DU$7:$DW$12,3)))))</f>
        <v/>
      </c>
      <c r="DJ43" s="1191" t="str">
        <f>IF($C43="","",IF(ปก!$C$10="กิจกรรมพัฒนาผู้เรียน","-",IF($D43="พัก","-",IF($D43="ออก","-",VLOOKUP($CW43,$DU$7:$DW$12,3)))))</f>
        <v/>
      </c>
      <c r="DK43" s="1191" t="str">
        <f>IF($C43="","",IF(ปก!$C$10="กิจกรรมพัฒนาผู้เรียน","-",IF($D43="พัก","-",IF($D43="ออก","-",VLOOKUP($CW43,$DU$7:$DW$12,3)))))</f>
        <v/>
      </c>
      <c r="DL43" s="1191" t="str">
        <f>IF($C43="","",IF(ปก!$C$10="กิจกรรมพัฒนาผู้เรียน","-",IF($D43="พัก","-",IF($D43="ออก","-",VLOOKUP($CW43,$DU$7:$DW$12,3)))))</f>
        <v/>
      </c>
      <c r="DM43" s="1191" t="str">
        <f>IF($C43="","",IF(ปก!$C$10="กิจกรรมพัฒนาผู้เรียน","-",IF($D43="พัก","-",IF($D43="ออก","-",VLOOKUP($CW43,$DU$7:$DW$12,3)))))</f>
        <v/>
      </c>
      <c r="DN43" s="1191" t="str">
        <f>IF($C43="","",IF(ปก!$C$10="กิจกรรมพัฒนาผู้เรียน","-",IF($D43="พัก","-",IF($D43="ออก","-",VLOOKUP($CW43,$DU$7:$DW$12,3)))))</f>
        <v/>
      </c>
      <c r="DO43" s="1191" t="str">
        <f>IF($C43="","",IF(ปก!$C$10="กิจกรรมพัฒนาผู้เรียน","-",IF($D43="พัก","-",IF($D43="ออก","-",VLOOKUP($CW43,$DU$7:$DW$12,3)))))</f>
        <v/>
      </c>
      <c r="DP43" s="1191" t="str">
        <f>IF($C43="","",IF(ปก!$C$10="กิจกรรมพัฒนาผู้เรียน","-",IF($D43="พัก","-",IF($D43="ออก","-",VLOOKUP($CW43,$DU$7:$DW$12,3)))))</f>
        <v/>
      </c>
      <c r="DQ43" s="1191" t="str">
        <f>IF($C43="","",IF(ปก!$C$10="กิจกรรมพัฒนาผู้เรียน","-",IF($DQ$2="","",IF($D43="พัก","-",IF($D43="ออก","-",VLOOKUP($CW43,$DU$7:$DW$12,3))))))</f>
        <v/>
      </c>
      <c r="DR43" s="1191" t="str">
        <f>IF($C43="","",IF(ปก!$C$10="กิจกรรมพัฒนาผู้เรียน","-",IF($DR$2="","",IF($D43="พัก","-",IF($D43="ออก","-",VLOOKUP($CW43,$DU$7:$DW$12,3))))))</f>
        <v/>
      </c>
      <c r="DS43" s="1192" t="str">
        <f>IF($C43="","",IF(ปก!$C$10="กิจกรรมพัฒนาผู้เรียน","-",IF($D43="พัก","-",IF($D43="ออก","-",(ROUND(MODE(DI43:DQ43),0))))))</f>
        <v/>
      </c>
      <c r="DT43" s="645"/>
      <c r="DU43" s="708"/>
      <c r="DV43" s="708"/>
      <c r="DW43" s="709"/>
      <c r="DX43" s="708"/>
      <c r="DY43" s="23"/>
      <c r="DZ43" s="23"/>
      <c r="EA43" s="23"/>
      <c r="EB43" s="23"/>
      <c r="EC43" s="23"/>
      <c r="ED43" s="23"/>
      <c r="EE43" s="23"/>
      <c r="EF43" s="23"/>
      <c r="EG43" s="23"/>
      <c r="EH43" s="23"/>
      <c r="EI43" s="23"/>
      <c r="EJ43" s="23"/>
      <c r="EK43" s="23"/>
      <c r="EL43" s="23"/>
      <c r="EM43" s="23"/>
      <c r="EN43" s="23"/>
      <c r="EO43" s="23"/>
      <c r="EP43" s="23"/>
      <c r="EQ43" s="23"/>
      <c r="ER43" s="23"/>
      <c r="ES43" s="23"/>
      <c r="ET43" s="23"/>
      <c r="EU43" s="23"/>
      <c r="EV43" s="23"/>
      <c r="EW43" s="23"/>
      <c r="EX43" s="23"/>
      <c r="EY43" s="23"/>
      <c r="EZ43" s="23"/>
      <c r="FA43" s="23"/>
      <c r="FB43" s="23"/>
      <c r="FC43" s="23"/>
      <c r="FD43" s="23"/>
      <c r="FE43" s="23"/>
      <c r="FF43" s="23"/>
      <c r="FG43" s="23"/>
      <c r="FH43" s="23"/>
      <c r="FI43" s="23"/>
      <c r="FJ43" s="23"/>
      <c r="FK43" s="23"/>
      <c r="FL43" s="23"/>
      <c r="FM43" s="23"/>
      <c r="FN43" s="23"/>
      <c r="FO43" s="23"/>
      <c r="FP43" s="23"/>
      <c r="FQ43" s="23"/>
      <c r="FR43" s="23"/>
      <c r="FS43" s="23"/>
      <c r="FT43" s="23"/>
      <c r="FU43" s="23"/>
      <c r="FV43" s="23"/>
      <c r="FW43" s="23"/>
      <c r="FX43" s="23"/>
      <c r="FY43" s="23"/>
      <c r="FZ43" s="23"/>
      <c r="GA43" s="23"/>
      <c r="GB43" s="23"/>
      <c r="GC43" s="23"/>
      <c r="GD43" s="23"/>
      <c r="GE43" s="23"/>
      <c r="GF43" s="23"/>
      <c r="GG43" s="23"/>
      <c r="GH43" s="23"/>
      <c r="GI43" s="23"/>
      <c r="GJ43" s="23"/>
      <c r="GK43" s="23"/>
      <c r="GL43" s="23"/>
      <c r="GM43" s="23"/>
      <c r="GN43" s="23"/>
      <c r="GO43" s="23"/>
      <c r="GP43" s="23"/>
      <c r="GQ43" s="23"/>
      <c r="GR43" s="23"/>
      <c r="GS43" s="23"/>
      <c r="GT43" s="23"/>
      <c r="GU43" s="23"/>
      <c r="GV43" s="23"/>
      <c r="GW43" s="23"/>
      <c r="GX43" s="23"/>
      <c r="GY43" s="23"/>
      <c r="GZ43" s="23"/>
      <c r="HA43" s="23"/>
      <c r="HB43" s="23"/>
      <c r="HC43" s="23"/>
      <c r="HD43" s="23"/>
      <c r="HE43" s="23"/>
      <c r="HF43" s="23"/>
    </row>
    <row r="44" spans="1:214" s="24" customFormat="1" ht="18" customHeight="1" thickBot="1" x14ac:dyDescent="0.55000000000000004">
      <c r="A44" s="340" t="str">
        <f t="shared" si="62"/>
        <v/>
      </c>
      <c r="B44" s="646"/>
      <c r="C44" s="647"/>
      <c r="D44" s="620" t="str">
        <f t="shared" si="0"/>
        <v/>
      </c>
      <c r="E44" s="690" t="str">
        <f t="shared" si="31"/>
        <v/>
      </c>
      <c r="F44" s="696"/>
      <c r="G44" s="697" t="str">
        <f t="shared" si="35"/>
        <v/>
      </c>
      <c r="H44" s="650" t="str">
        <f>IF($C44="","",IF(ปก!$D$10="กิจกรรมพัฒนาผู้เรียน",เวลา1!$EI45,""))</f>
        <v/>
      </c>
      <c r="I44" s="1148"/>
      <c r="J44" s="1144"/>
      <c r="K44" s="1144"/>
      <c r="L44" s="1144"/>
      <c r="M44" s="1144"/>
      <c r="N44" s="1144"/>
      <c r="O44" s="1144"/>
      <c r="P44" s="1149"/>
      <c r="Q44" s="625"/>
      <c r="R44" s="651" t="str">
        <f t="shared" si="36"/>
        <v/>
      </c>
      <c r="S44" s="1148"/>
      <c r="T44" s="1144"/>
      <c r="U44" s="1144"/>
      <c r="V44" s="1144"/>
      <c r="W44" s="1144"/>
      <c r="X44" s="1144"/>
      <c r="Y44" s="652"/>
      <c r="Z44" s="628">
        <f t="shared" si="33"/>
        <v>0</v>
      </c>
      <c r="AA44" s="651" t="str">
        <f t="shared" si="37"/>
        <v/>
      </c>
      <c r="AB44" s="1019" t="str">
        <f t="shared" si="38"/>
        <v/>
      </c>
      <c r="AC44" s="650" t="str">
        <f>IF($C44="","",IF(ปก!$D$10="กิจกรรมพัฒนาผู้เรียน",เวลา1!$EI45,""))</f>
        <v/>
      </c>
      <c r="AD44" s="1148"/>
      <c r="AE44" s="1144"/>
      <c r="AF44" s="1144"/>
      <c r="AG44" s="1144"/>
      <c r="AH44" s="1144"/>
      <c r="AI44" s="1144"/>
      <c r="AJ44" s="1144"/>
      <c r="AK44" s="1149"/>
      <c r="AL44" s="629"/>
      <c r="AM44" s="651" t="str">
        <f t="shared" si="39"/>
        <v/>
      </c>
      <c r="AN44" s="1148"/>
      <c r="AO44" s="1144"/>
      <c r="AP44" s="1144"/>
      <c r="AQ44" s="1144"/>
      <c r="AR44" s="1144"/>
      <c r="AS44" s="1144"/>
      <c r="AT44" s="653"/>
      <c r="AU44" s="631">
        <f t="shared" si="34"/>
        <v>0</v>
      </c>
      <c r="AV44" s="651" t="str">
        <f t="shared" si="40"/>
        <v/>
      </c>
      <c r="AW44" s="1019" t="str">
        <f t="shared" si="41"/>
        <v/>
      </c>
      <c r="AX44" s="654" t="str">
        <f t="shared" si="42"/>
        <v/>
      </c>
      <c r="AY44" s="655" t="str">
        <f>IF(C44="","",IF(AX44="ผิด","ผิด",IF(AX44="","-",IF(AX44="-","-",IF(AX44&gt;100,"&gt;100",IF(ปก!$D$10="กิจกรรมพัฒนาผู้เรียน",(AX44/$AX$5)*100,AX44))))))</f>
        <v/>
      </c>
      <c r="AZ44" s="656" t="str">
        <f t="shared" si="43"/>
        <v/>
      </c>
      <c r="BA44" s="650" t="str">
        <f>IF($C44="","",IF(ปก!$D$10="กิจกรรมพัฒนาผู้เรียน",เวลา2!$EI45,""))</f>
        <v/>
      </c>
      <c r="BB44" s="1148"/>
      <c r="BC44" s="1144"/>
      <c r="BD44" s="1144"/>
      <c r="BE44" s="1144"/>
      <c r="BF44" s="1144"/>
      <c r="BG44" s="1144"/>
      <c r="BH44" s="1149"/>
      <c r="BI44" s="625"/>
      <c r="BJ44" s="651" t="str">
        <f t="shared" si="44"/>
        <v/>
      </c>
      <c r="BK44" s="1148"/>
      <c r="BL44" s="1144"/>
      <c r="BM44" s="1144"/>
      <c r="BN44" s="1144"/>
      <c r="BO44" s="1144"/>
      <c r="BP44" s="1144"/>
      <c r="BQ44" s="652"/>
      <c r="BR44" s="634">
        <f>SUM(BJ44:BQ44)</f>
        <v>0</v>
      </c>
      <c r="BS44" s="651" t="str">
        <f t="shared" si="45"/>
        <v/>
      </c>
      <c r="BT44" s="1019" t="str">
        <f t="shared" si="46"/>
        <v/>
      </c>
      <c r="BU44" s="650" t="str">
        <f>IF($C44="","",IF(ปก!$D$10="กิจกรรมพัฒนาผู้เรียน",เวลา2!$EI45,""))</f>
        <v/>
      </c>
      <c r="BV44" s="1148"/>
      <c r="BW44" s="1144"/>
      <c r="BX44" s="1144"/>
      <c r="BY44" s="1144"/>
      <c r="BZ44" s="1144"/>
      <c r="CA44" s="1144"/>
      <c r="CB44" s="1149"/>
      <c r="CC44" s="629"/>
      <c r="CD44" s="651" t="str">
        <f t="shared" si="47"/>
        <v/>
      </c>
      <c r="CE44" s="657"/>
      <c r="CF44" s="1148"/>
      <c r="CG44" s="1144"/>
      <c r="CH44" s="1144"/>
      <c r="CI44" s="1092" t="str">
        <f t="shared" si="48"/>
        <v/>
      </c>
      <c r="CJ44" s="1173" t="str">
        <f t="shared" si="49"/>
        <v/>
      </c>
      <c r="CK44" s="1157"/>
      <c r="CL44" s="1154" t="str">
        <f t="shared" si="50"/>
        <v/>
      </c>
      <c r="CM44" s="651" t="str">
        <f t="shared" si="51"/>
        <v/>
      </c>
      <c r="CN44" s="1019" t="str">
        <f t="shared" si="52"/>
        <v/>
      </c>
      <c r="CO44" s="626" t="str">
        <f t="shared" si="53"/>
        <v/>
      </c>
      <c r="CP44" s="698" t="str">
        <f t="shared" si="54"/>
        <v/>
      </c>
      <c r="CQ44" s="659" t="str">
        <f>IF(C44="","",IF(BJ44=0,0,IF(CM44="ผิด","ผิด",IF(CM44="","-",IF(CP44="-","-",IF(CP44&gt;100,"&gt;100",IF(ปก!$D$10="กิจกรรมพัฒนาผู้เรียน",((CP44)/($CP$5)*100),CP44)))))))</f>
        <v/>
      </c>
      <c r="CR44" s="699" t="str">
        <f t="shared" si="55"/>
        <v/>
      </c>
      <c r="CS44" s="700" t="str">
        <f t="shared" si="56"/>
        <v/>
      </c>
      <c r="CT44" s="662" t="str">
        <f>IF(C44="","",IF(BJ44=0,0,IF(CS44="-","-",IF(CM44="ผิด","ผิด",IF(CS44&gt;100,"เกิน",IF(ปก!$D$10="กิจกรรมพัฒนาผู้เรียน",(CS44/$CS$5*100),CS44))))))</f>
        <v/>
      </c>
      <c r="CU44" s="701" t="str">
        <f t="shared" si="57"/>
        <v/>
      </c>
      <c r="CV44" s="641" t="str">
        <f>IF(CM44="","",IF(CM44="ผิด","",IF(ปก!$D$10="กิจกรรมพัฒนาผู้เรียน",(VLOOKUP(CT44,CC$69:CE$71,3)),CU44)))</f>
        <v/>
      </c>
      <c r="CW44" s="1160" t="str">
        <f t="shared" si="58"/>
        <v/>
      </c>
      <c r="CX44" s="665" t="str">
        <f t="shared" si="59"/>
        <v/>
      </c>
      <c r="CY44" s="665" t="str">
        <f t="shared" si="60"/>
        <v/>
      </c>
      <c r="CZ44" s="666"/>
      <c r="DA44" s="1206" t="str">
        <f t="shared" si="61"/>
        <v/>
      </c>
      <c r="DB44" s="1250" t="str">
        <f t="shared" si="32"/>
        <v/>
      </c>
      <c r="DC44" s="1126" t="str">
        <f>IF($C44="","",IF(ปก!$C$10="กิจกรรมพัฒนาผู้เรียน","-",IF($D44="พัก","-",IF($D44="ออก","-",VLOOKUP($CW44,$DU$7:$DW$12,3)))))</f>
        <v/>
      </c>
      <c r="DD44" s="1126" t="str">
        <f>IF($C44="","",IF(ปก!$C$10="กิจกรรมพัฒนาผู้เรียน","-",IF($D44="พัก","-",IF($D44="ออก","-",VLOOKUP($CW44,$DU$7:$DW$12,3)))))</f>
        <v/>
      </c>
      <c r="DE44" s="1126" t="str">
        <f>IF($C44="","",IF(ปก!$C$10="กิจกรรมพัฒนาผู้เรียน","-",IF($D44="พัก","-",IF($D44="ออก","-",VLOOKUP($CW44,$DU$7:$DW$12,3)))))</f>
        <v/>
      </c>
      <c r="DF44" s="1126" t="str">
        <f>IF($C44="","",IF(ปก!$C$10="กิจกรรมพัฒนาผู้เรียน","-",IF($D44="พัก","-",IF($D44="ออก","-",VLOOKUP($CW44,$DU$7:$DW$12,3)))))</f>
        <v/>
      </c>
      <c r="DG44" s="1126" t="str">
        <f>IF($C44="","",IF(ปก!$C$10="กิจกรรมพัฒนาผู้เรียน","-",IF($D44="พัก","-",IF($D44="ออก","-",VLOOKUP($CW44,$DU$7:$DW$12,3)))))</f>
        <v/>
      </c>
      <c r="DH44" s="1190" t="str">
        <f>IF($C44="","",IF(ปก!$C$10="กิจกรรมพัฒนาผู้เรียน","-",IF($D44="พัก","-",IF($D44="ออก","-",(ROUND(MODE(DC44:DG44),0))))))</f>
        <v/>
      </c>
      <c r="DI44" s="1191" t="str">
        <f>IF($C44="","",IF(ปก!$C$10="กิจกรรมพัฒนาผู้เรียน","-",IF($D44="พัก","-",IF($D44="ออก","-",VLOOKUP($CW44,$DU$7:$DW$12,3)))))</f>
        <v/>
      </c>
      <c r="DJ44" s="1191" t="str">
        <f>IF($C44="","",IF(ปก!$C$10="กิจกรรมพัฒนาผู้เรียน","-",IF($D44="พัก","-",IF($D44="ออก","-",VLOOKUP($CW44,$DU$7:$DW$12,3)))))</f>
        <v/>
      </c>
      <c r="DK44" s="1191" t="str">
        <f>IF($C44="","",IF(ปก!$C$10="กิจกรรมพัฒนาผู้เรียน","-",IF($D44="พัก","-",IF($D44="ออก","-",VLOOKUP($CW44,$DU$7:$DW$12,3)))))</f>
        <v/>
      </c>
      <c r="DL44" s="1191" t="str">
        <f>IF($C44="","",IF(ปก!$C$10="กิจกรรมพัฒนาผู้เรียน","-",IF($D44="พัก","-",IF($D44="ออก","-",VLOOKUP($CW44,$DU$7:$DW$12,3)))))</f>
        <v/>
      </c>
      <c r="DM44" s="1191" t="str">
        <f>IF($C44="","",IF(ปก!$C$10="กิจกรรมพัฒนาผู้เรียน","-",IF($D44="พัก","-",IF($D44="ออก","-",VLOOKUP($CW44,$DU$7:$DW$12,3)))))</f>
        <v/>
      </c>
      <c r="DN44" s="1191" t="str">
        <f>IF($C44="","",IF(ปก!$C$10="กิจกรรมพัฒนาผู้เรียน","-",IF($D44="พัก","-",IF($D44="ออก","-",VLOOKUP($CW44,$DU$7:$DW$12,3)))))</f>
        <v/>
      </c>
      <c r="DO44" s="1191" t="str">
        <f>IF($C44="","",IF(ปก!$C$10="กิจกรรมพัฒนาผู้เรียน","-",IF($D44="พัก","-",IF($D44="ออก","-",VLOOKUP($CW44,$DU$7:$DW$12,3)))))</f>
        <v/>
      </c>
      <c r="DP44" s="1191" t="str">
        <f>IF($C44="","",IF(ปก!$C$10="กิจกรรมพัฒนาผู้เรียน","-",IF($D44="พัก","-",IF($D44="ออก","-",VLOOKUP($CW44,$DU$7:$DW$12,3)))))</f>
        <v/>
      </c>
      <c r="DQ44" s="1191" t="str">
        <f>IF($C44="","",IF(ปก!$C$10="กิจกรรมพัฒนาผู้เรียน","-",IF($DQ$2="","",IF($D44="พัก","-",IF($D44="ออก","-",VLOOKUP($CW44,$DU$7:$DW$12,3))))))</f>
        <v/>
      </c>
      <c r="DR44" s="1191" t="str">
        <f>IF($C44="","",IF(ปก!$C$10="กิจกรรมพัฒนาผู้เรียน","-",IF($DR$2="","",IF($D44="พัก","-",IF($D44="ออก","-",VLOOKUP($CW44,$DU$7:$DW$12,3))))))</f>
        <v/>
      </c>
      <c r="DS44" s="1192" t="str">
        <f>IF($C44="","",IF(ปก!$C$10="กิจกรรมพัฒนาผู้เรียน","-",IF($D44="พัก","-",IF($D44="ออก","-",(ROUND(MODE(DI44:DQ44),0))))))</f>
        <v/>
      </c>
      <c r="DT44" s="710"/>
      <c r="DU44" s="708"/>
      <c r="DV44" s="708"/>
      <c r="DW44" s="709"/>
      <c r="DX44" s="708"/>
      <c r="DY44" s="23"/>
      <c r="DZ44" s="23"/>
      <c r="EA44" s="23"/>
      <c r="EB44" s="23"/>
      <c r="EC44" s="23"/>
      <c r="ED44" s="23"/>
      <c r="EE44" s="23"/>
      <c r="EF44" s="23"/>
      <c r="EG44" s="23"/>
      <c r="EH44" s="23"/>
      <c r="EI44" s="23"/>
      <c r="EJ44" s="23"/>
      <c r="EK44" s="23"/>
      <c r="EL44" s="23"/>
      <c r="EM44" s="23"/>
      <c r="EN44" s="23"/>
      <c r="EO44" s="23"/>
      <c r="EP44" s="23"/>
      <c r="EQ44" s="23"/>
      <c r="ER44" s="23"/>
      <c r="ES44" s="23"/>
      <c r="ET44" s="23"/>
      <c r="EU44" s="23"/>
      <c r="EV44" s="23"/>
      <c r="EW44" s="23"/>
      <c r="EX44" s="23"/>
      <c r="EY44" s="23"/>
      <c r="EZ44" s="23"/>
      <c r="FA44" s="23"/>
      <c r="FB44" s="23"/>
      <c r="FC44" s="23"/>
      <c r="FD44" s="23"/>
      <c r="FE44" s="23"/>
      <c r="FF44" s="23"/>
      <c r="FG44" s="23"/>
      <c r="FH44" s="23"/>
      <c r="FI44" s="23"/>
      <c r="FJ44" s="23"/>
      <c r="FK44" s="23"/>
      <c r="FL44" s="23"/>
      <c r="FM44" s="23"/>
      <c r="FN44" s="23"/>
      <c r="FO44" s="23"/>
      <c r="FP44" s="23"/>
      <c r="FQ44" s="23"/>
      <c r="FR44" s="23"/>
      <c r="FS44" s="23"/>
      <c r="FT44" s="23"/>
      <c r="FU44" s="23"/>
      <c r="FV44" s="23"/>
      <c r="FW44" s="23"/>
      <c r="FX44" s="23"/>
      <c r="FY44" s="23"/>
      <c r="FZ44" s="23"/>
      <c r="GA44" s="23"/>
      <c r="GB44" s="23"/>
      <c r="GC44" s="23"/>
      <c r="GD44" s="23"/>
      <c r="GE44" s="23"/>
      <c r="GF44" s="23"/>
      <c r="GG44" s="23"/>
      <c r="GH44" s="23"/>
      <c r="GI44" s="23"/>
      <c r="GJ44" s="23"/>
      <c r="GK44" s="23"/>
      <c r="GL44" s="23"/>
      <c r="GM44" s="23"/>
      <c r="GN44" s="23"/>
      <c r="GO44" s="23"/>
      <c r="GP44" s="23"/>
      <c r="GQ44" s="23"/>
      <c r="GR44" s="23"/>
      <c r="GS44" s="23"/>
      <c r="GT44" s="23"/>
      <c r="GU44" s="23"/>
      <c r="GV44" s="23"/>
      <c r="GW44" s="23"/>
      <c r="GX44" s="23"/>
      <c r="GY44" s="23"/>
      <c r="GZ44" s="23"/>
      <c r="HA44" s="23"/>
      <c r="HB44" s="23"/>
      <c r="HC44" s="23"/>
      <c r="HD44" s="23"/>
      <c r="HE44" s="23"/>
      <c r="HF44" s="23"/>
    </row>
    <row r="45" spans="1:214" s="24" customFormat="1" ht="18" customHeight="1" thickBot="1" x14ac:dyDescent="0.55000000000000004">
      <c r="A45" s="351" t="str">
        <f t="shared" si="62"/>
        <v/>
      </c>
      <c r="B45" s="667"/>
      <c r="C45" s="668"/>
      <c r="D45" s="669" t="str">
        <f t="shared" si="0"/>
        <v/>
      </c>
      <c r="E45" s="690" t="str">
        <f t="shared" si="31"/>
        <v/>
      </c>
      <c r="F45" s="702"/>
      <c r="G45" s="703" t="str">
        <f t="shared" si="35"/>
        <v/>
      </c>
      <c r="H45" s="672" t="str">
        <f>IF($C45="","",IF(ปก!$D$10="กิจกรรมพัฒนาผู้เรียน",เวลา1!$EI46,""))</f>
        <v/>
      </c>
      <c r="I45" s="1150"/>
      <c r="J45" s="1145"/>
      <c r="K45" s="1145"/>
      <c r="L45" s="1145"/>
      <c r="M45" s="1145"/>
      <c r="N45" s="1145"/>
      <c r="O45" s="1145"/>
      <c r="P45" s="1151"/>
      <c r="Q45" s="673"/>
      <c r="R45" s="674" t="str">
        <f t="shared" si="36"/>
        <v/>
      </c>
      <c r="S45" s="1150"/>
      <c r="T45" s="1145"/>
      <c r="U45" s="1145"/>
      <c r="V45" s="1145"/>
      <c r="W45" s="1145"/>
      <c r="X45" s="1145"/>
      <c r="Y45" s="675"/>
      <c r="Z45" s="628">
        <f t="shared" si="33"/>
        <v>0</v>
      </c>
      <c r="AA45" s="674" t="str">
        <f t="shared" si="37"/>
        <v/>
      </c>
      <c r="AB45" s="1020" t="str">
        <f t="shared" si="38"/>
        <v/>
      </c>
      <c r="AC45" s="672" t="str">
        <f>IF($C45="","",IF(ปก!$D$10="กิจกรรมพัฒนาผู้เรียน",เวลา1!$EI46,""))</f>
        <v/>
      </c>
      <c r="AD45" s="1150"/>
      <c r="AE45" s="1145"/>
      <c r="AF45" s="1145"/>
      <c r="AG45" s="1145"/>
      <c r="AH45" s="1145"/>
      <c r="AI45" s="1145"/>
      <c r="AJ45" s="1145"/>
      <c r="AK45" s="1151"/>
      <c r="AL45" s="676"/>
      <c r="AM45" s="674" t="str">
        <f t="shared" si="39"/>
        <v/>
      </c>
      <c r="AN45" s="1150"/>
      <c r="AO45" s="1145"/>
      <c r="AP45" s="1145"/>
      <c r="AQ45" s="1145"/>
      <c r="AR45" s="1145"/>
      <c r="AS45" s="1145"/>
      <c r="AT45" s="653"/>
      <c r="AU45" s="631">
        <f t="shared" si="34"/>
        <v>0</v>
      </c>
      <c r="AV45" s="674" t="str">
        <f t="shared" si="40"/>
        <v/>
      </c>
      <c r="AW45" s="1020" t="str">
        <f t="shared" si="41"/>
        <v/>
      </c>
      <c r="AX45" s="677" t="str">
        <f t="shared" si="42"/>
        <v/>
      </c>
      <c r="AY45" s="678" t="str">
        <f>IF(C45="","",IF(AX45="ผิด","ผิด",IF(AX45="","-",IF(AX45="-","-",IF(AX45&gt;100,"&gt;100",IF(ปก!$D$10="กิจกรรมพัฒนาผู้เรียน",(AX45/$AX$5)*100,AX45))))))</f>
        <v/>
      </c>
      <c r="AZ45" s="679" t="str">
        <f t="shared" si="43"/>
        <v/>
      </c>
      <c r="BA45" s="672" t="str">
        <f>IF($C45="","",IF(ปก!$D$10="กิจกรรมพัฒนาผู้เรียน",เวลา2!$EI46,""))</f>
        <v/>
      </c>
      <c r="BB45" s="1150"/>
      <c r="BC45" s="1145"/>
      <c r="BD45" s="1145"/>
      <c r="BE45" s="1145"/>
      <c r="BF45" s="1145"/>
      <c r="BG45" s="1145"/>
      <c r="BH45" s="1151"/>
      <c r="BI45" s="673"/>
      <c r="BJ45" s="674" t="str">
        <f t="shared" si="44"/>
        <v/>
      </c>
      <c r="BK45" s="1150"/>
      <c r="BL45" s="1145"/>
      <c r="BM45" s="1145"/>
      <c r="BN45" s="1145"/>
      <c r="BO45" s="1145"/>
      <c r="BP45" s="1145"/>
      <c r="BQ45" s="675"/>
      <c r="BR45" s="634">
        <f>SUM(BJ45:BQ45)</f>
        <v>0</v>
      </c>
      <c r="BS45" s="674" t="str">
        <f t="shared" si="45"/>
        <v/>
      </c>
      <c r="BT45" s="1020" t="str">
        <f t="shared" si="46"/>
        <v/>
      </c>
      <c r="BU45" s="672" t="str">
        <f>IF($C45="","",IF(ปก!$D$10="กิจกรรมพัฒนาผู้เรียน",เวลา2!$EI46,""))</f>
        <v/>
      </c>
      <c r="BV45" s="1150"/>
      <c r="BW45" s="1145"/>
      <c r="BX45" s="1145"/>
      <c r="BY45" s="1145"/>
      <c r="BZ45" s="1145"/>
      <c r="CA45" s="1145"/>
      <c r="CB45" s="1151"/>
      <c r="CC45" s="676"/>
      <c r="CD45" s="674" t="str">
        <f t="shared" si="47"/>
        <v/>
      </c>
      <c r="CE45" s="680"/>
      <c r="CF45" s="1150"/>
      <c r="CG45" s="1145"/>
      <c r="CH45" s="1145"/>
      <c r="CI45" s="1093" t="str">
        <f t="shared" si="48"/>
        <v/>
      </c>
      <c r="CJ45" s="1174" t="str">
        <f t="shared" si="49"/>
        <v/>
      </c>
      <c r="CK45" s="1158"/>
      <c r="CL45" s="1155" t="str">
        <f t="shared" si="50"/>
        <v/>
      </c>
      <c r="CM45" s="674" t="str">
        <f t="shared" si="51"/>
        <v/>
      </c>
      <c r="CN45" s="1020" t="str">
        <f t="shared" si="52"/>
        <v/>
      </c>
      <c r="CO45" s="626" t="str">
        <f t="shared" si="53"/>
        <v/>
      </c>
      <c r="CP45" s="704" t="str">
        <f t="shared" si="54"/>
        <v/>
      </c>
      <c r="CQ45" s="682" t="str">
        <f>IF(C45="","",IF(BJ45=0,0,IF(CM45="ผิด","ผิด",IF(CM45="","-",IF(CP45="-","-",IF(CP45&gt;100,"&gt;100",IF(ปก!$D$10="กิจกรรมพัฒนาผู้เรียน",((CP45)/($CP$5)*100),CP45)))))))</f>
        <v/>
      </c>
      <c r="CR45" s="705" t="str">
        <f t="shared" si="55"/>
        <v/>
      </c>
      <c r="CS45" s="706" t="str">
        <f t="shared" si="56"/>
        <v/>
      </c>
      <c r="CT45" s="685" t="str">
        <f>IF(C45="","",IF(BJ45=0,0,IF(CS45="-","-",IF(CM45="ผิด","ผิด",IF(CS45&gt;100,"เกิน",IF(ปก!$D$10="กิจกรรมพัฒนาผู้เรียน",(CS45/$CS$5*100),CS45))))))</f>
        <v/>
      </c>
      <c r="CU45" s="707" t="str">
        <f t="shared" si="57"/>
        <v/>
      </c>
      <c r="CV45" s="641" t="str">
        <f>IF(CM45="","",IF(CM45="ผิด","",IF(ปก!$D$10="กิจกรรมพัฒนาผู้เรียน",(VLOOKUP(CT45,CC$69:CE$71,3)),CU45)))</f>
        <v/>
      </c>
      <c r="CW45" s="1161" t="str">
        <f t="shared" si="58"/>
        <v/>
      </c>
      <c r="CX45" s="688" t="str">
        <f t="shared" si="59"/>
        <v/>
      </c>
      <c r="CY45" s="688" t="str">
        <f t="shared" si="60"/>
        <v/>
      </c>
      <c r="CZ45" s="689"/>
      <c r="DA45" s="1207" t="str">
        <f t="shared" si="61"/>
        <v/>
      </c>
      <c r="DB45" s="1251" t="str">
        <f t="shared" si="32"/>
        <v/>
      </c>
      <c r="DC45" s="1127" t="str">
        <f>IF($C45="","",IF(ปก!$C$10="กิจกรรมพัฒนาผู้เรียน","-",IF($D45="พัก","-",IF($D45="ออก","-",VLOOKUP($CW45,$DU$7:$DW$12,3)))))</f>
        <v/>
      </c>
      <c r="DD45" s="1127" t="str">
        <f>IF($C45="","",IF(ปก!$C$10="กิจกรรมพัฒนาผู้เรียน","-",IF($D45="พัก","-",IF($D45="ออก","-",VLOOKUP($CW45,$DU$7:$DW$12,3)))))</f>
        <v/>
      </c>
      <c r="DE45" s="1127" t="str">
        <f>IF($C45="","",IF(ปก!$C$10="กิจกรรมพัฒนาผู้เรียน","-",IF($D45="พัก","-",IF($D45="ออก","-",VLOOKUP($CW45,$DU$7:$DW$12,3)))))</f>
        <v/>
      </c>
      <c r="DF45" s="1127" t="str">
        <f>IF($C45="","",IF(ปก!$C$10="กิจกรรมพัฒนาผู้เรียน","-",IF($D45="พัก","-",IF($D45="ออก","-",VLOOKUP($CW45,$DU$7:$DW$12,3)))))</f>
        <v/>
      </c>
      <c r="DG45" s="1127" t="str">
        <f>IF($C45="","",IF(ปก!$C$10="กิจกรรมพัฒนาผู้เรียน","-",IF($D45="พัก","-",IF($D45="ออก","-",VLOOKUP($CW45,$DU$7:$DW$12,3)))))</f>
        <v/>
      </c>
      <c r="DH45" s="1193" t="str">
        <f>IF($C45="","",IF(ปก!$C$10="กิจกรรมพัฒนาผู้เรียน","-",IF($D45="พัก","-",IF($D45="ออก","-",(ROUND(MODE(DC45:DG45),0))))))</f>
        <v/>
      </c>
      <c r="DI45" s="1194" t="str">
        <f>IF($C45="","",IF(ปก!$C$10="กิจกรรมพัฒนาผู้เรียน","-",IF($D45="พัก","-",IF($D45="ออก","-",VLOOKUP($CW45,$DU$7:$DW$12,3)))))</f>
        <v/>
      </c>
      <c r="DJ45" s="1194" t="str">
        <f>IF($C45="","",IF(ปก!$C$10="กิจกรรมพัฒนาผู้เรียน","-",IF($D45="พัก","-",IF($D45="ออก","-",VLOOKUP($CW45,$DU$7:$DW$12,3)))))</f>
        <v/>
      </c>
      <c r="DK45" s="1194" t="str">
        <f>IF($C45="","",IF(ปก!$C$10="กิจกรรมพัฒนาผู้เรียน","-",IF($D45="พัก","-",IF($D45="ออก","-",VLOOKUP($CW45,$DU$7:$DW$12,3)))))</f>
        <v/>
      </c>
      <c r="DL45" s="1194" t="str">
        <f>IF($C45="","",IF(ปก!$C$10="กิจกรรมพัฒนาผู้เรียน","-",IF($D45="พัก","-",IF($D45="ออก","-",VLOOKUP($CW45,$DU$7:$DW$12,3)))))</f>
        <v/>
      </c>
      <c r="DM45" s="1194" t="str">
        <f>IF($C45="","",IF(ปก!$C$10="กิจกรรมพัฒนาผู้เรียน","-",IF($D45="พัก","-",IF($D45="ออก","-",VLOOKUP($CW45,$DU$7:$DW$12,3)))))</f>
        <v/>
      </c>
      <c r="DN45" s="1194" t="str">
        <f>IF($C45="","",IF(ปก!$C$10="กิจกรรมพัฒนาผู้เรียน","-",IF($D45="พัก","-",IF($D45="ออก","-",VLOOKUP($CW45,$DU$7:$DW$12,3)))))</f>
        <v/>
      </c>
      <c r="DO45" s="1194" t="str">
        <f>IF($C45="","",IF(ปก!$C$10="กิจกรรมพัฒนาผู้เรียน","-",IF($D45="พัก","-",IF($D45="ออก","-",VLOOKUP($CW45,$DU$7:$DW$12,3)))))</f>
        <v/>
      </c>
      <c r="DP45" s="1194" t="str">
        <f>IF($C45="","",IF(ปก!$C$10="กิจกรรมพัฒนาผู้เรียน","-",IF($D45="พัก","-",IF($D45="ออก","-",VLOOKUP($CW45,$DU$7:$DW$12,3)))))</f>
        <v/>
      </c>
      <c r="DQ45" s="1194" t="str">
        <f>IF($C45="","",IF(ปก!$C$10="กิจกรรมพัฒนาผู้เรียน","-",IF($DQ$2="","",IF($D45="พัก","-",IF($D45="ออก","-",VLOOKUP($CW45,$DU$7:$DW$12,3))))))</f>
        <v/>
      </c>
      <c r="DR45" s="1194" t="str">
        <f>IF($C45="","",IF(ปก!$C$10="กิจกรรมพัฒนาผู้เรียน","-",IF($DR$2="","",IF($D45="พัก","-",IF($D45="ออก","-",VLOOKUP($CW45,$DU$7:$DW$12,3))))))</f>
        <v/>
      </c>
      <c r="DS45" s="1195" t="str">
        <f>IF($C45="","",IF(ปก!$C$10="กิจกรรมพัฒนาผู้เรียน","-",IF($D45="พัก","-",IF($D45="ออก","-",(ROUND(MODE(DI45:DQ45),0))))))</f>
        <v/>
      </c>
      <c r="DT45" s="710"/>
      <c r="DU45" s="708"/>
      <c r="DV45" s="708"/>
      <c r="DW45" s="709"/>
      <c r="DX45" s="708"/>
      <c r="DY45" s="23"/>
      <c r="DZ45" s="23"/>
      <c r="EA45" s="23"/>
      <c r="EB45" s="23"/>
      <c r="EC45" s="23"/>
      <c r="ED45" s="23"/>
      <c r="EE45" s="23"/>
      <c r="EF45" s="23"/>
      <c r="EG45" s="23"/>
      <c r="EH45" s="23"/>
      <c r="EI45" s="23"/>
      <c r="EJ45" s="23"/>
      <c r="EK45" s="23"/>
      <c r="EL45" s="23"/>
      <c r="EM45" s="23"/>
      <c r="EN45" s="23"/>
      <c r="EO45" s="23"/>
      <c r="EP45" s="23"/>
      <c r="EQ45" s="23"/>
      <c r="ER45" s="23"/>
      <c r="ES45" s="23"/>
      <c r="ET45" s="23"/>
      <c r="EU45" s="23"/>
      <c r="EV45" s="23"/>
      <c r="EW45" s="23"/>
      <c r="EX45" s="23"/>
      <c r="EY45" s="23"/>
      <c r="EZ45" s="23"/>
      <c r="FA45" s="23"/>
      <c r="FB45" s="23"/>
      <c r="FC45" s="23"/>
      <c r="FD45" s="23"/>
      <c r="FE45" s="23"/>
      <c r="FF45" s="23"/>
      <c r="FG45" s="23"/>
      <c r="FH45" s="23"/>
      <c r="FI45" s="23"/>
      <c r="FJ45" s="23"/>
      <c r="FK45" s="23"/>
      <c r="FL45" s="23"/>
      <c r="FM45" s="23"/>
      <c r="FN45" s="23"/>
      <c r="FO45" s="23"/>
      <c r="FP45" s="23"/>
      <c r="FQ45" s="23"/>
      <c r="FR45" s="23"/>
      <c r="FS45" s="23"/>
      <c r="FT45" s="23"/>
      <c r="FU45" s="23"/>
      <c r="FV45" s="23"/>
      <c r="FW45" s="23"/>
      <c r="FX45" s="23"/>
      <c r="FY45" s="23"/>
      <c r="FZ45" s="23"/>
      <c r="GA45" s="23"/>
      <c r="GB45" s="23"/>
      <c r="GC45" s="23"/>
      <c r="GD45" s="23"/>
      <c r="GE45" s="23"/>
      <c r="GF45" s="23"/>
      <c r="GG45" s="23"/>
      <c r="GH45" s="23"/>
      <c r="GI45" s="23"/>
      <c r="GJ45" s="23"/>
      <c r="GK45" s="23"/>
      <c r="GL45" s="23"/>
      <c r="GM45" s="23"/>
      <c r="GN45" s="23"/>
      <c r="GO45" s="23"/>
      <c r="GP45" s="23"/>
      <c r="GQ45" s="23"/>
      <c r="GR45" s="23"/>
      <c r="GS45" s="23"/>
      <c r="GT45" s="23"/>
      <c r="GU45" s="23"/>
      <c r="GV45" s="23"/>
      <c r="GW45" s="23"/>
      <c r="GX45" s="23"/>
      <c r="GY45" s="23"/>
      <c r="GZ45" s="23"/>
      <c r="HA45" s="23"/>
      <c r="HB45" s="23"/>
      <c r="HC45" s="23"/>
      <c r="HD45" s="23"/>
      <c r="HE45" s="23"/>
      <c r="HF45" s="23"/>
    </row>
    <row r="46" spans="1:214" s="24" customFormat="1" ht="18" customHeight="1" thickBot="1" x14ac:dyDescent="0.55000000000000004">
      <c r="A46" s="617" t="str">
        <f t="shared" si="62"/>
        <v/>
      </c>
      <c r="B46" s="618"/>
      <c r="C46" s="619"/>
      <c r="D46" s="620" t="str">
        <f t="shared" si="0"/>
        <v/>
      </c>
      <c r="E46" s="690" t="str">
        <f t="shared" si="31"/>
        <v/>
      </c>
      <c r="F46" s="691"/>
      <c r="G46" s="692" t="str">
        <f t="shared" si="35"/>
        <v/>
      </c>
      <c r="H46" s="624" t="str">
        <f>IF($C46="","",IF(ปก!$D$10="กิจกรรมพัฒนาผู้เรียน",เวลา1!$EI47,""))</f>
        <v/>
      </c>
      <c r="I46" s="1146"/>
      <c r="J46" s="1143"/>
      <c r="K46" s="1143"/>
      <c r="L46" s="1143"/>
      <c r="M46" s="1143"/>
      <c r="N46" s="1143"/>
      <c r="O46" s="1143"/>
      <c r="P46" s="1147"/>
      <c r="Q46" s="625"/>
      <c r="R46" s="626" t="str">
        <f t="shared" si="36"/>
        <v/>
      </c>
      <c r="S46" s="1146"/>
      <c r="T46" s="1143"/>
      <c r="U46" s="1143"/>
      <c r="V46" s="1143"/>
      <c r="W46" s="1143"/>
      <c r="X46" s="1143"/>
      <c r="Y46" s="627"/>
      <c r="Z46" s="628">
        <f t="shared" si="33"/>
        <v>0</v>
      </c>
      <c r="AA46" s="626" t="str">
        <f t="shared" si="37"/>
        <v/>
      </c>
      <c r="AB46" s="612" t="str">
        <f t="shared" si="38"/>
        <v/>
      </c>
      <c r="AC46" s="624" t="str">
        <f>IF($C46="","",IF(ปก!$D$10="กิจกรรมพัฒนาผู้เรียน",เวลา1!$EI47,""))</f>
        <v/>
      </c>
      <c r="AD46" s="1146"/>
      <c r="AE46" s="1143"/>
      <c r="AF46" s="1143"/>
      <c r="AG46" s="1143"/>
      <c r="AH46" s="1143"/>
      <c r="AI46" s="1143"/>
      <c r="AJ46" s="1143"/>
      <c r="AK46" s="1147"/>
      <c r="AL46" s="629"/>
      <c r="AM46" s="626" t="str">
        <f t="shared" si="39"/>
        <v/>
      </c>
      <c r="AN46" s="1146"/>
      <c r="AO46" s="1143"/>
      <c r="AP46" s="1143"/>
      <c r="AQ46" s="1143"/>
      <c r="AR46" s="1143"/>
      <c r="AS46" s="1143"/>
      <c r="AT46" s="630"/>
      <c r="AU46" s="631">
        <f t="shared" si="34"/>
        <v>0</v>
      </c>
      <c r="AV46" s="626" t="str">
        <f t="shared" si="40"/>
        <v/>
      </c>
      <c r="AW46" s="612" t="str">
        <f t="shared" si="41"/>
        <v/>
      </c>
      <c r="AX46" s="607" t="str">
        <f t="shared" si="42"/>
        <v/>
      </c>
      <c r="AY46" s="632" t="str">
        <f>IF(C46="","",IF(AX46="ผิด","ผิด",IF(AX46="","-",IF(AX46="-","-",IF(AX46&gt;100,"&gt;100",IF(ปก!$D$10="กิจกรรมพัฒนาผู้เรียน",(AX46/$AX$5)*100,AX46))))))</f>
        <v/>
      </c>
      <c r="AZ46" s="633" t="str">
        <f t="shared" si="43"/>
        <v/>
      </c>
      <c r="BA46" s="624" t="str">
        <f>IF($C46="","",IF(ปก!$D$10="กิจกรรมพัฒนาผู้เรียน",เวลา2!$EI47,""))</f>
        <v/>
      </c>
      <c r="BB46" s="1146"/>
      <c r="BC46" s="1143"/>
      <c r="BD46" s="1143"/>
      <c r="BE46" s="1143"/>
      <c r="BF46" s="1143"/>
      <c r="BG46" s="1143"/>
      <c r="BH46" s="1147"/>
      <c r="BI46" s="625"/>
      <c r="BJ46" s="626" t="str">
        <f t="shared" si="44"/>
        <v/>
      </c>
      <c r="BK46" s="1146"/>
      <c r="BL46" s="1143"/>
      <c r="BM46" s="1143"/>
      <c r="BN46" s="1143"/>
      <c r="BO46" s="1143"/>
      <c r="BP46" s="1143"/>
      <c r="BQ46" s="627"/>
      <c r="BR46" s="634">
        <f>SUM(BK46:BQ46)</f>
        <v>0</v>
      </c>
      <c r="BS46" s="626" t="str">
        <f t="shared" si="45"/>
        <v/>
      </c>
      <c r="BT46" s="612" t="str">
        <f t="shared" si="46"/>
        <v/>
      </c>
      <c r="BU46" s="624" t="str">
        <f>IF($C46="","",IF(ปก!$D$10="กิจกรรมพัฒนาผู้เรียน",เวลา2!$EI47,""))</f>
        <v/>
      </c>
      <c r="BV46" s="1146"/>
      <c r="BW46" s="1143"/>
      <c r="BX46" s="1143"/>
      <c r="BY46" s="1143"/>
      <c r="BZ46" s="1143"/>
      <c r="CA46" s="1143"/>
      <c r="CB46" s="1147"/>
      <c r="CC46" s="629"/>
      <c r="CD46" s="626" t="str">
        <f t="shared" si="47"/>
        <v/>
      </c>
      <c r="CE46" s="635"/>
      <c r="CF46" s="1146"/>
      <c r="CG46" s="1143"/>
      <c r="CH46" s="1143"/>
      <c r="CI46" s="1091" t="str">
        <f t="shared" si="48"/>
        <v/>
      </c>
      <c r="CJ46" s="1172" t="str">
        <f t="shared" si="49"/>
        <v/>
      </c>
      <c r="CK46" s="1156"/>
      <c r="CL46" s="1153" t="str">
        <f t="shared" si="50"/>
        <v/>
      </c>
      <c r="CM46" s="626" t="str">
        <f t="shared" si="51"/>
        <v/>
      </c>
      <c r="CN46" s="612" t="str">
        <f t="shared" si="52"/>
        <v/>
      </c>
      <c r="CO46" s="626" t="str">
        <f t="shared" si="53"/>
        <v/>
      </c>
      <c r="CP46" s="693" t="str">
        <f t="shared" si="54"/>
        <v/>
      </c>
      <c r="CQ46" s="612" t="str">
        <f>IF(C46="","",IF(BJ46=0,0,IF(CM46="ผิด","ผิด",IF(CM46="","-",IF(CP46="-","-",IF(CP46&gt;100,"&gt;100",IF(ปก!$D$10="กิจกรรมพัฒนาผู้เรียน",((CP46)/($CP$5)*100),CP46)))))))</f>
        <v/>
      </c>
      <c r="CR46" s="694" t="str">
        <f t="shared" si="55"/>
        <v/>
      </c>
      <c r="CS46" s="695" t="str">
        <f t="shared" si="56"/>
        <v/>
      </c>
      <c r="CT46" s="639" t="str">
        <f>IF(C46="","",IF(BJ46=0,0,IF(CS46="-","-",IF(CM46="ผิด","ผิด",IF(CS46&gt;100,"เกิน",IF(ปก!$D$10="กิจกรรมพัฒนาผู้เรียน",(CS46/$CS$5*100),CS46))))))</f>
        <v/>
      </c>
      <c r="CU46" s="641" t="str">
        <f t="shared" si="57"/>
        <v/>
      </c>
      <c r="CV46" s="641" t="str">
        <f>IF(CM46="","",IF(CM46="ผิด","",IF(ปก!$D$10="กิจกรรมพัฒนาผู้เรียน",(VLOOKUP(CT46,CC$69:CE$71,3)),CU46)))</f>
        <v/>
      </c>
      <c r="CW46" s="1159" t="str">
        <f t="shared" si="58"/>
        <v/>
      </c>
      <c r="CX46" s="643" t="str">
        <f t="shared" si="59"/>
        <v/>
      </c>
      <c r="CY46" s="643" t="str">
        <f t="shared" si="60"/>
        <v/>
      </c>
      <c r="CZ46" s="644"/>
      <c r="DA46" s="1208" t="str">
        <f t="shared" si="61"/>
        <v/>
      </c>
      <c r="DB46" s="1249" t="str">
        <f t="shared" si="32"/>
        <v/>
      </c>
      <c r="DC46" s="1125" t="str">
        <f>IF($C46="","",IF(ปก!$C$10="กิจกรรมพัฒนาผู้เรียน","-",IF($D46="พัก","-",IF($D46="ออก","-",VLOOKUP($CW46,$DU$7:$DW$12,3)))))</f>
        <v/>
      </c>
      <c r="DD46" s="1125" t="str">
        <f>IF($C46="","",IF(ปก!$C$10="กิจกรรมพัฒนาผู้เรียน","-",IF($D46="พัก","-",IF($D46="ออก","-",VLOOKUP($CW46,$DU$7:$DW$12,3)))))</f>
        <v/>
      </c>
      <c r="DE46" s="1125" t="str">
        <f>IF($C46="","",IF(ปก!$C$10="กิจกรรมพัฒนาผู้เรียน","-",IF($D46="พัก","-",IF($D46="ออก","-",VLOOKUP($CW46,$DU$7:$DW$12,3)))))</f>
        <v/>
      </c>
      <c r="DF46" s="1125" t="str">
        <f>IF($C46="","",IF(ปก!$C$10="กิจกรรมพัฒนาผู้เรียน","-",IF($D46="พัก","-",IF($D46="ออก","-",VLOOKUP($CW46,$DU$7:$DW$12,3)))))</f>
        <v/>
      </c>
      <c r="DG46" s="1125" t="str">
        <f>IF($C46="","",IF(ปก!$C$10="กิจกรรมพัฒนาผู้เรียน","-",IF($D46="พัก","-",IF($D46="ออก","-",VLOOKUP($CW46,$DU$7:$DW$12,3)))))</f>
        <v/>
      </c>
      <c r="DH46" s="1187" t="str">
        <f>IF($C46="","",IF(ปก!$C$10="กิจกรรมพัฒนาผู้เรียน","-",IF($D46="พัก","-",IF($D46="ออก","-",(ROUND(MODE(DC46:DG46),0))))))</f>
        <v/>
      </c>
      <c r="DI46" s="1188" t="str">
        <f>IF($C46="","",IF(ปก!$C$10="กิจกรรมพัฒนาผู้เรียน","-",IF($D46="พัก","-",IF($D46="ออก","-",VLOOKUP($CW46,$DU$7:$DW$12,3)))))</f>
        <v/>
      </c>
      <c r="DJ46" s="1188" t="str">
        <f>IF($C46="","",IF(ปก!$C$10="กิจกรรมพัฒนาผู้เรียน","-",IF($D46="พัก","-",IF($D46="ออก","-",VLOOKUP($CW46,$DU$7:$DW$12,3)))))</f>
        <v/>
      </c>
      <c r="DK46" s="1188" t="str">
        <f>IF($C46="","",IF(ปก!$C$10="กิจกรรมพัฒนาผู้เรียน","-",IF($D46="พัก","-",IF($D46="ออก","-",VLOOKUP($CW46,$DU$7:$DW$12,3)))))</f>
        <v/>
      </c>
      <c r="DL46" s="1188" t="str">
        <f>IF($C46="","",IF(ปก!$C$10="กิจกรรมพัฒนาผู้เรียน","-",IF($D46="พัก","-",IF($D46="ออก","-",VLOOKUP($CW46,$DU$7:$DW$12,3)))))</f>
        <v/>
      </c>
      <c r="DM46" s="1188" t="str">
        <f>IF($C46="","",IF(ปก!$C$10="กิจกรรมพัฒนาผู้เรียน","-",IF($D46="พัก","-",IF($D46="ออก","-",VLOOKUP($CW46,$DU$7:$DW$12,3)))))</f>
        <v/>
      </c>
      <c r="DN46" s="1188" t="str">
        <f>IF($C46="","",IF(ปก!$C$10="กิจกรรมพัฒนาผู้เรียน","-",IF($D46="พัก","-",IF($D46="ออก","-",VLOOKUP($CW46,$DU$7:$DW$12,3)))))</f>
        <v/>
      </c>
      <c r="DO46" s="1188" t="str">
        <f>IF($C46="","",IF(ปก!$C$10="กิจกรรมพัฒนาผู้เรียน","-",IF($D46="พัก","-",IF($D46="ออก","-",VLOOKUP($CW46,$DU$7:$DW$12,3)))))</f>
        <v/>
      </c>
      <c r="DP46" s="1188" t="str">
        <f>IF($C46="","",IF(ปก!$C$10="กิจกรรมพัฒนาผู้เรียน","-",IF($D46="พัก","-",IF($D46="ออก","-",VLOOKUP($CW46,$DU$7:$DW$12,3)))))</f>
        <v/>
      </c>
      <c r="DQ46" s="1188" t="str">
        <f>IF($C46="","",IF(ปก!$C$10="กิจกรรมพัฒนาผู้เรียน","-",IF($DQ$2="","",IF($D46="พัก","-",IF($D46="ออก","-",VLOOKUP($CW46,$DU$7:$DW$12,3))))))</f>
        <v/>
      </c>
      <c r="DR46" s="1188" t="str">
        <f>IF($C46="","",IF(ปก!$C$10="กิจกรรมพัฒนาผู้เรียน","-",IF($DR$2="","",IF($D46="พัก","-",IF($D46="ออก","-",VLOOKUP($CW46,$DU$7:$DW$12,3))))))</f>
        <v/>
      </c>
      <c r="DS46" s="1189" t="str">
        <f>IF($C46="","",IF(ปก!$C$10="กิจกรรมพัฒนาผู้เรียน","-",IF($D46="พัก","-",IF($D46="ออก","-",(ROUND(MODE(DI46:DQ46),0))))))</f>
        <v/>
      </c>
      <c r="DT46" s="710"/>
      <c r="DU46" s="708"/>
      <c r="DV46" s="708"/>
      <c r="DW46" s="709"/>
      <c r="DX46" s="708"/>
      <c r="DY46" s="23"/>
      <c r="DZ46" s="23"/>
      <c r="EA46" s="23"/>
      <c r="EB46" s="23"/>
      <c r="EC46" s="23"/>
      <c r="ED46" s="23"/>
      <c r="EE46" s="23"/>
      <c r="EF46" s="23"/>
      <c r="EG46" s="23"/>
      <c r="EH46" s="23"/>
      <c r="EI46" s="23"/>
      <c r="EJ46" s="23"/>
      <c r="EK46" s="23"/>
      <c r="EL46" s="23"/>
      <c r="EM46" s="23"/>
      <c r="EN46" s="23"/>
      <c r="EO46" s="23"/>
      <c r="EP46" s="23"/>
      <c r="EQ46" s="23"/>
      <c r="ER46" s="23"/>
      <c r="ES46" s="23"/>
      <c r="ET46" s="23"/>
      <c r="EU46" s="23"/>
      <c r="EV46" s="23"/>
      <c r="EW46" s="23"/>
      <c r="EX46" s="23"/>
      <c r="EY46" s="23"/>
      <c r="EZ46" s="23"/>
      <c r="FA46" s="23"/>
      <c r="FB46" s="23"/>
      <c r="FC46" s="23"/>
      <c r="FD46" s="23"/>
      <c r="FE46" s="23"/>
      <c r="FF46" s="23"/>
      <c r="FG46" s="23"/>
      <c r="FH46" s="23"/>
      <c r="FI46" s="23"/>
      <c r="FJ46" s="23"/>
      <c r="FK46" s="23"/>
      <c r="FL46" s="23"/>
      <c r="FM46" s="23"/>
      <c r="FN46" s="23"/>
      <c r="FO46" s="23"/>
      <c r="FP46" s="23"/>
      <c r="FQ46" s="23"/>
      <c r="FR46" s="23"/>
      <c r="FS46" s="23"/>
      <c r="FT46" s="23"/>
      <c r="FU46" s="23"/>
      <c r="FV46" s="23"/>
      <c r="FW46" s="23"/>
      <c r="FX46" s="23"/>
      <c r="FY46" s="23"/>
      <c r="FZ46" s="23"/>
      <c r="GA46" s="23"/>
      <c r="GB46" s="23"/>
      <c r="GC46" s="23"/>
      <c r="GD46" s="23"/>
      <c r="GE46" s="23"/>
      <c r="GF46" s="23"/>
      <c r="GG46" s="23"/>
      <c r="GH46" s="23"/>
      <c r="GI46" s="23"/>
      <c r="GJ46" s="23"/>
      <c r="GK46" s="23"/>
      <c r="GL46" s="23"/>
      <c r="GM46" s="23"/>
      <c r="GN46" s="23"/>
      <c r="GO46" s="23"/>
      <c r="GP46" s="23"/>
      <c r="GQ46" s="23"/>
      <c r="GR46" s="23"/>
      <c r="GS46" s="23"/>
      <c r="GT46" s="23"/>
      <c r="GU46" s="23"/>
      <c r="GV46" s="23"/>
      <c r="GW46" s="23"/>
      <c r="GX46" s="23"/>
      <c r="GY46" s="23"/>
      <c r="GZ46" s="23"/>
      <c r="HA46" s="23"/>
      <c r="HB46" s="23"/>
      <c r="HC46" s="23"/>
      <c r="HD46" s="23"/>
      <c r="HE46" s="23"/>
      <c r="HF46" s="23"/>
    </row>
    <row r="47" spans="1:214" s="24" customFormat="1" ht="18" customHeight="1" thickBot="1" x14ac:dyDescent="0.55000000000000004">
      <c r="A47" s="340" t="str">
        <f t="shared" si="62"/>
        <v/>
      </c>
      <c r="B47" s="646"/>
      <c r="C47" s="647"/>
      <c r="D47" s="620" t="str">
        <f t="shared" si="0"/>
        <v/>
      </c>
      <c r="E47" s="690" t="str">
        <f t="shared" si="31"/>
        <v/>
      </c>
      <c r="F47" s="696"/>
      <c r="G47" s="697" t="str">
        <f t="shared" si="35"/>
        <v/>
      </c>
      <c r="H47" s="650" t="str">
        <f>IF($C47="","",IF(ปก!$D$10="กิจกรรมพัฒนาผู้เรียน",เวลา1!$EI48,""))</f>
        <v/>
      </c>
      <c r="I47" s="1148"/>
      <c r="J47" s="1144"/>
      <c r="K47" s="1144"/>
      <c r="L47" s="1144"/>
      <c r="M47" s="1144"/>
      <c r="N47" s="1144"/>
      <c r="O47" s="1144"/>
      <c r="P47" s="1149"/>
      <c r="Q47" s="625"/>
      <c r="R47" s="651" t="str">
        <f t="shared" si="36"/>
        <v/>
      </c>
      <c r="S47" s="1148"/>
      <c r="T47" s="1144"/>
      <c r="U47" s="1144"/>
      <c r="V47" s="1144"/>
      <c r="W47" s="1144"/>
      <c r="X47" s="1144"/>
      <c r="Y47" s="652"/>
      <c r="Z47" s="628">
        <f t="shared" si="33"/>
        <v>0</v>
      </c>
      <c r="AA47" s="651" t="str">
        <f t="shared" si="37"/>
        <v/>
      </c>
      <c r="AB47" s="1019" t="str">
        <f t="shared" si="38"/>
        <v/>
      </c>
      <c r="AC47" s="650" t="str">
        <f>IF($C47="","",IF(ปก!$D$10="กิจกรรมพัฒนาผู้เรียน",เวลา1!$EI48,""))</f>
        <v/>
      </c>
      <c r="AD47" s="1148"/>
      <c r="AE47" s="1144"/>
      <c r="AF47" s="1144"/>
      <c r="AG47" s="1144"/>
      <c r="AH47" s="1144"/>
      <c r="AI47" s="1144"/>
      <c r="AJ47" s="1144"/>
      <c r="AK47" s="1149"/>
      <c r="AL47" s="629"/>
      <c r="AM47" s="651" t="str">
        <f t="shared" si="39"/>
        <v/>
      </c>
      <c r="AN47" s="1148"/>
      <c r="AO47" s="1144"/>
      <c r="AP47" s="1144"/>
      <c r="AQ47" s="1144"/>
      <c r="AR47" s="1144"/>
      <c r="AS47" s="1144"/>
      <c r="AT47" s="653"/>
      <c r="AU47" s="631">
        <f t="shared" si="34"/>
        <v>0</v>
      </c>
      <c r="AV47" s="651" t="str">
        <f t="shared" si="40"/>
        <v/>
      </c>
      <c r="AW47" s="1019" t="str">
        <f t="shared" si="41"/>
        <v/>
      </c>
      <c r="AX47" s="654" t="str">
        <f t="shared" si="42"/>
        <v/>
      </c>
      <c r="AY47" s="655" t="str">
        <f>IF(C47="","",IF(AX47="ผิด","ผิด",IF(AX47="","-",IF(AX47="-","-",IF(AX47&gt;100,"&gt;100",IF(ปก!$D$10="กิจกรรมพัฒนาผู้เรียน",(AX47/$AX$5)*100,AX47))))))</f>
        <v/>
      </c>
      <c r="AZ47" s="656" t="str">
        <f t="shared" si="43"/>
        <v/>
      </c>
      <c r="BA47" s="650" t="str">
        <f>IF($C47="","",IF(ปก!$D$10="กิจกรรมพัฒนาผู้เรียน",เวลา2!$EI48,""))</f>
        <v/>
      </c>
      <c r="BB47" s="1148"/>
      <c r="BC47" s="1144"/>
      <c r="BD47" s="1144"/>
      <c r="BE47" s="1144"/>
      <c r="BF47" s="1144"/>
      <c r="BG47" s="1144"/>
      <c r="BH47" s="1149"/>
      <c r="BI47" s="625"/>
      <c r="BJ47" s="651" t="str">
        <f t="shared" si="44"/>
        <v/>
      </c>
      <c r="BK47" s="1148"/>
      <c r="BL47" s="1144"/>
      <c r="BM47" s="1144"/>
      <c r="BN47" s="1144"/>
      <c r="BO47" s="1144"/>
      <c r="BP47" s="1144"/>
      <c r="BQ47" s="652"/>
      <c r="BR47" s="634">
        <f>SUM(BJ47:BQ47)</f>
        <v>0</v>
      </c>
      <c r="BS47" s="651" t="str">
        <f t="shared" si="45"/>
        <v/>
      </c>
      <c r="BT47" s="1019" t="str">
        <f t="shared" si="46"/>
        <v/>
      </c>
      <c r="BU47" s="650" t="str">
        <f>IF($C47="","",IF(ปก!$D$10="กิจกรรมพัฒนาผู้เรียน",เวลา2!$EI48,""))</f>
        <v/>
      </c>
      <c r="BV47" s="1148"/>
      <c r="BW47" s="1144"/>
      <c r="BX47" s="1144"/>
      <c r="BY47" s="1144"/>
      <c r="BZ47" s="1144"/>
      <c r="CA47" s="1144"/>
      <c r="CB47" s="1149"/>
      <c r="CC47" s="629"/>
      <c r="CD47" s="651" t="str">
        <f t="shared" si="47"/>
        <v/>
      </c>
      <c r="CE47" s="657"/>
      <c r="CF47" s="1148"/>
      <c r="CG47" s="1144"/>
      <c r="CH47" s="1144"/>
      <c r="CI47" s="1092" t="str">
        <f t="shared" si="48"/>
        <v/>
      </c>
      <c r="CJ47" s="1173" t="str">
        <f t="shared" si="49"/>
        <v/>
      </c>
      <c r="CK47" s="1157"/>
      <c r="CL47" s="1154" t="str">
        <f t="shared" si="50"/>
        <v/>
      </c>
      <c r="CM47" s="651" t="str">
        <f t="shared" si="51"/>
        <v/>
      </c>
      <c r="CN47" s="1019" t="str">
        <f t="shared" si="52"/>
        <v/>
      </c>
      <c r="CO47" s="626" t="str">
        <f t="shared" si="53"/>
        <v/>
      </c>
      <c r="CP47" s="698" t="str">
        <f t="shared" si="54"/>
        <v/>
      </c>
      <c r="CQ47" s="659" t="str">
        <f>IF(C47="","",IF(BJ47=0,0,IF(CM47="ผิด","ผิด",IF(CM47="","-",IF(CP47="-","-",IF(CP47&gt;100,"&gt;100",IF(ปก!$D$10="กิจกรรมพัฒนาผู้เรียน",((CP47)/($CP$5)*100),CP47)))))))</f>
        <v/>
      </c>
      <c r="CR47" s="699" t="str">
        <f t="shared" si="55"/>
        <v/>
      </c>
      <c r="CS47" s="700" t="str">
        <f t="shared" si="56"/>
        <v/>
      </c>
      <c r="CT47" s="662" t="str">
        <f>IF(C47="","",IF(BJ47=0,0,IF(CS47="-","-",IF(CM47="ผิด","ผิด",IF(CS47&gt;100,"เกิน",IF(ปก!$D$10="กิจกรรมพัฒนาผู้เรียน",(CS47/$CS$5*100),CS47))))))</f>
        <v/>
      </c>
      <c r="CU47" s="701" t="str">
        <f t="shared" si="57"/>
        <v/>
      </c>
      <c r="CV47" s="641" t="str">
        <f>IF(CM47="","",IF(CM47="ผิด","",IF(ปก!$D$10="กิจกรรมพัฒนาผู้เรียน",(VLOOKUP(CT47,CC$69:CE$71,3)),CU47)))</f>
        <v/>
      </c>
      <c r="CW47" s="1160" t="str">
        <f t="shared" si="58"/>
        <v/>
      </c>
      <c r="CX47" s="665" t="str">
        <f t="shared" si="59"/>
        <v/>
      </c>
      <c r="CY47" s="665" t="str">
        <f t="shared" si="60"/>
        <v/>
      </c>
      <c r="CZ47" s="666"/>
      <c r="DA47" s="1206" t="str">
        <f t="shared" si="61"/>
        <v/>
      </c>
      <c r="DB47" s="1250" t="str">
        <f t="shared" si="32"/>
        <v/>
      </c>
      <c r="DC47" s="1126" t="str">
        <f>IF($C47="","",IF(ปก!$C$10="กิจกรรมพัฒนาผู้เรียน","-",IF($D47="พัก","-",IF($D47="ออก","-",VLOOKUP($CW47,$DU$7:$DW$12,3)))))</f>
        <v/>
      </c>
      <c r="DD47" s="1126" t="str">
        <f>IF($C47="","",IF(ปก!$C$10="กิจกรรมพัฒนาผู้เรียน","-",IF($D47="พัก","-",IF($D47="ออก","-",VLOOKUP($CW47,$DU$7:$DW$12,3)))))</f>
        <v/>
      </c>
      <c r="DE47" s="1126" t="str">
        <f>IF($C47="","",IF(ปก!$C$10="กิจกรรมพัฒนาผู้เรียน","-",IF($D47="พัก","-",IF($D47="ออก","-",VLOOKUP($CW47,$DU$7:$DW$12,3)))))</f>
        <v/>
      </c>
      <c r="DF47" s="1126" t="str">
        <f>IF($C47="","",IF(ปก!$C$10="กิจกรรมพัฒนาผู้เรียน","-",IF($D47="พัก","-",IF($D47="ออก","-",VLOOKUP($CW47,$DU$7:$DW$12,3)))))</f>
        <v/>
      </c>
      <c r="DG47" s="1126" t="str">
        <f>IF($C47="","",IF(ปก!$C$10="กิจกรรมพัฒนาผู้เรียน","-",IF($D47="พัก","-",IF($D47="ออก","-",VLOOKUP($CW47,$DU$7:$DW$12,3)))))</f>
        <v/>
      </c>
      <c r="DH47" s="1190" t="str">
        <f>IF($C47="","",IF(ปก!$C$10="กิจกรรมพัฒนาผู้เรียน","-",IF($D47="พัก","-",IF($D47="ออก","-",(ROUND(MODE(DC47:DG47),0))))))</f>
        <v/>
      </c>
      <c r="DI47" s="1191" t="str">
        <f>IF($C47="","",IF(ปก!$C$10="กิจกรรมพัฒนาผู้เรียน","-",IF($D47="พัก","-",IF($D47="ออก","-",VLOOKUP($CW47,$DU$7:$DW$12,3)))))</f>
        <v/>
      </c>
      <c r="DJ47" s="1191" t="str">
        <f>IF($C47="","",IF(ปก!$C$10="กิจกรรมพัฒนาผู้เรียน","-",IF($D47="พัก","-",IF($D47="ออก","-",VLOOKUP($CW47,$DU$7:$DW$12,3)))))</f>
        <v/>
      </c>
      <c r="DK47" s="1191" t="str">
        <f>IF($C47="","",IF(ปก!$C$10="กิจกรรมพัฒนาผู้เรียน","-",IF($D47="พัก","-",IF($D47="ออก","-",VLOOKUP($CW47,$DU$7:$DW$12,3)))))</f>
        <v/>
      </c>
      <c r="DL47" s="1191" t="str">
        <f>IF($C47="","",IF(ปก!$C$10="กิจกรรมพัฒนาผู้เรียน","-",IF($D47="พัก","-",IF($D47="ออก","-",VLOOKUP($CW47,$DU$7:$DW$12,3)))))</f>
        <v/>
      </c>
      <c r="DM47" s="1191" t="str">
        <f>IF($C47="","",IF(ปก!$C$10="กิจกรรมพัฒนาผู้เรียน","-",IF($D47="พัก","-",IF($D47="ออก","-",VLOOKUP($CW47,$DU$7:$DW$12,3)))))</f>
        <v/>
      </c>
      <c r="DN47" s="1191" t="str">
        <f>IF($C47="","",IF(ปก!$C$10="กิจกรรมพัฒนาผู้เรียน","-",IF($D47="พัก","-",IF($D47="ออก","-",VLOOKUP($CW47,$DU$7:$DW$12,3)))))</f>
        <v/>
      </c>
      <c r="DO47" s="1191" t="str">
        <f>IF($C47="","",IF(ปก!$C$10="กิจกรรมพัฒนาผู้เรียน","-",IF($D47="พัก","-",IF($D47="ออก","-",VLOOKUP($CW47,$DU$7:$DW$12,3)))))</f>
        <v/>
      </c>
      <c r="DP47" s="1191" t="str">
        <f>IF($C47="","",IF(ปก!$C$10="กิจกรรมพัฒนาผู้เรียน","-",IF($D47="พัก","-",IF($D47="ออก","-",VLOOKUP($CW47,$DU$7:$DW$12,3)))))</f>
        <v/>
      </c>
      <c r="DQ47" s="1191" t="str">
        <f>IF($C47="","",IF(ปก!$C$10="กิจกรรมพัฒนาผู้เรียน","-",IF($DQ$2="","",IF($D47="พัก","-",IF($D47="ออก","-",VLOOKUP($CW47,$DU$7:$DW$12,3))))))</f>
        <v/>
      </c>
      <c r="DR47" s="1191" t="str">
        <f>IF($C47="","",IF(ปก!$C$10="กิจกรรมพัฒนาผู้เรียน","-",IF($DR$2="","",IF($D47="พัก","-",IF($D47="ออก","-",VLOOKUP($CW47,$DU$7:$DW$12,3))))))</f>
        <v/>
      </c>
      <c r="DS47" s="1192" t="str">
        <f>IF($C47="","",IF(ปก!$C$10="กิจกรรมพัฒนาผู้เรียน","-",IF($D47="พัก","-",IF($D47="ออก","-",(ROUND(MODE(DI47:DQ47),0))))))</f>
        <v/>
      </c>
      <c r="DT47" s="710"/>
      <c r="DU47" s="708"/>
      <c r="DV47" s="708"/>
      <c r="DW47" s="709"/>
      <c r="DX47" s="708"/>
      <c r="DY47" s="23"/>
      <c r="DZ47" s="23"/>
      <c r="EA47" s="23"/>
      <c r="EB47" s="23"/>
      <c r="EC47" s="23"/>
      <c r="ED47" s="23"/>
      <c r="EE47" s="23"/>
      <c r="EF47" s="23"/>
      <c r="EG47" s="23"/>
      <c r="EH47" s="23"/>
      <c r="EI47" s="23"/>
      <c r="EJ47" s="23"/>
      <c r="EK47" s="23"/>
      <c r="EL47" s="23"/>
      <c r="EM47" s="23"/>
      <c r="EN47" s="23"/>
      <c r="EO47" s="23"/>
      <c r="EP47" s="23"/>
      <c r="EQ47" s="23"/>
      <c r="ER47" s="23"/>
      <c r="ES47" s="23"/>
      <c r="ET47" s="23"/>
      <c r="EU47" s="23"/>
      <c r="EV47" s="23"/>
      <c r="EW47" s="23"/>
      <c r="EX47" s="23"/>
      <c r="EY47" s="23"/>
      <c r="EZ47" s="23"/>
      <c r="FA47" s="23"/>
      <c r="FB47" s="23"/>
      <c r="FC47" s="23"/>
      <c r="FD47" s="23"/>
      <c r="FE47" s="23"/>
      <c r="FF47" s="23"/>
      <c r="FG47" s="23"/>
      <c r="FH47" s="23"/>
      <c r="FI47" s="23"/>
      <c r="FJ47" s="23"/>
      <c r="FK47" s="23"/>
      <c r="FL47" s="23"/>
      <c r="FM47" s="23"/>
      <c r="FN47" s="23"/>
      <c r="FO47" s="23"/>
      <c r="FP47" s="23"/>
      <c r="FQ47" s="23"/>
      <c r="FR47" s="23"/>
      <c r="FS47" s="23"/>
      <c r="FT47" s="23"/>
      <c r="FU47" s="23"/>
      <c r="FV47" s="23"/>
      <c r="FW47" s="23"/>
      <c r="FX47" s="23"/>
      <c r="FY47" s="23"/>
      <c r="FZ47" s="23"/>
      <c r="GA47" s="23"/>
      <c r="GB47" s="23"/>
      <c r="GC47" s="23"/>
      <c r="GD47" s="23"/>
      <c r="GE47" s="23"/>
      <c r="GF47" s="23"/>
      <c r="GG47" s="23"/>
      <c r="GH47" s="23"/>
      <c r="GI47" s="23"/>
      <c r="GJ47" s="23"/>
      <c r="GK47" s="23"/>
      <c r="GL47" s="23"/>
      <c r="GM47" s="23"/>
      <c r="GN47" s="23"/>
      <c r="GO47" s="23"/>
      <c r="GP47" s="23"/>
      <c r="GQ47" s="23"/>
      <c r="GR47" s="23"/>
      <c r="GS47" s="23"/>
      <c r="GT47" s="23"/>
      <c r="GU47" s="23"/>
      <c r="GV47" s="23"/>
      <c r="GW47" s="23"/>
      <c r="GX47" s="23"/>
      <c r="GY47" s="23"/>
      <c r="GZ47" s="23"/>
      <c r="HA47" s="23"/>
      <c r="HB47" s="23"/>
      <c r="HC47" s="23"/>
      <c r="HD47" s="23"/>
      <c r="HE47" s="23"/>
      <c r="HF47" s="23"/>
    </row>
    <row r="48" spans="1:214" s="24" customFormat="1" ht="18" customHeight="1" thickBot="1" x14ac:dyDescent="0.55000000000000004">
      <c r="A48" s="340" t="str">
        <f t="shared" si="62"/>
        <v/>
      </c>
      <c r="B48" s="646"/>
      <c r="C48" s="647"/>
      <c r="D48" s="620" t="str">
        <f t="shared" si="0"/>
        <v/>
      </c>
      <c r="E48" s="690" t="str">
        <f t="shared" si="31"/>
        <v/>
      </c>
      <c r="F48" s="696"/>
      <c r="G48" s="697" t="str">
        <f t="shared" si="35"/>
        <v/>
      </c>
      <c r="H48" s="650" t="str">
        <f>IF($C48="","",IF(ปก!$D$10="กิจกรรมพัฒนาผู้เรียน",เวลา1!$EI49,""))</f>
        <v/>
      </c>
      <c r="I48" s="1148"/>
      <c r="J48" s="1144"/>
      <c r="K48" s="1144"/>
      <c r="L48" s="1144"/>
      <c r="M48" s="1144"/>
      <c r="N48" s="1144"/>
      <c r="O48" s="1144"/>
      <c r="P48" s="1149"/>
      <c r="Q48" s="625"/>
      <c r="R48" s="651" t="str">
        <f t="shared" si="36"/>
        <v/>
      </c>
      <c r="S48" s="1148"/>
      <c r="T48" s="1144"/>
      <c r="U48" s="1144"/>
      <c r="V48" s="1144"/>
      <c r="W48" s="1144"/>
      <c r="X48" s="1144"/>
      <c r="Y48" s="652"/>
      <c r="Z48" s="628">
        <f t="shared" si="33"/>
        <v>0</v>
      </c>
      <c r="AA48" s="651" t="str">
        <f t="shared" si="37"/>
        <v/>
      </c>
      <c r="AB48" s="1019" t="str">
        <f t="shared" si="38"/>
        <v/>
      </c>
      <c r="AC48" s="650" t="str">
        <f>IF($C48="","",IF(ปก!$D$10="กิจกรรมพัฒนาผู้เรียน",เวลา1!$EI49,""))</f>
        <v/>
      </c>
      <c r="AD48" s="1148"/>
      <c r="AE48" s="1144"/>
      <c r="AF48" s="1144"/>
      <c r="AG48" s="1144"/>
      <c r="AH48" s="1144"/>
      <c r="AI48" s="1144"/>
      <c r="AJ48" s="1144"/>
      <c r="AK48" s="1149"/>
      <c r="AL48" s="629"/>
      <c r="AM48" s="651" t="str">
        <f t="shared" si="39"/>
        <v/>
      </c>
      <c r="AN48" s="1148"/>
      <c r="AO48" s="1144"/>
      <c r="AP48" s="1144"/>
      <c r="AQ48" s="1144"/>
      <c r="AR48" s="1144"/>
      <c r="AS48" s="1144"/>
      <c r="AT48" s="653"/>
      <c r="AU48" s="631">
        <f t="shared" si="34"/>
        <v>0</v>
      </c>
      <c r="AV48" s="651" t="str">
        <f t="shared" si="40"/>
        <v/>
      </c>
      <c r="AW48" s="1019" t="str">
        <f t="shared" si="41"/>
        <v/>
      </c>
      <c r="AX48" s="654" t="str">
        <f t="shared" si="42"/>
        <v/>
      </c>
      <c r="AY48" s="655" t="str">
        <f>IF(C48="","",IF(AX48="ผิด","ผิด",IF(AX48="","-",IF(AX48="-","-",IF(AX48&gt;100,"&gt;100",IF(ปก!$D$10="กิจกรรมพัฒนาผู้เรียน",(AX48/$AX$5)*100,AX48))))))</f>
        <v/>
      </c>
      <c r="AZ48" s="656" t="str">
        <f t="shared" si="43"/>
        <v/>
      </c>
      <c r="BA48" s="650" t="str">
        <f>IF($C48="","",IF(ปก!$D$10="กิจกรรมพัฒนาผู้เรียน",เวลา2!$EI49,""))</f>
        <v/>
      </c>
      <c r="BB48" s="1148"/>
      <c r="BC48" s="1144"/>
      <c r="BD48" s="1144"/>
      <c r="BE48" s="1144"/>
      <c r="BF48" s="1144"/>
      <c r="BG48" s="1144"/>
      <c r="BH48" s="1149"/>
      <c r="BI48" s="625"/>
      <c r="BJ48" s="651" t="str">
        <f t="shared" si="44"/>
        <v/>
      </c>
      <c r="BK48" s="1148"/>
      <c r="BL48" s="1144"/>
      <c r="BM48" s="1144"/>
      <c r="BN48" s="1144"/>
      <c r="BO48" s="1144"/>
      <c r="BP48" s="1144"/>
      <c r="BQ48" s="652"/>
      <c r="BR48" s="634">
        <f>SUM(BJ48:BQ48)</f>
        <v>0</v>
      </c>
      <c r="BS48" s="651" t="str">
        <f t="shared" si="45"/>
        <v/>
      </c>
      <c r="BT48" s="1019" t="str">
        <f t="shared" si="46"/>
        <v/>
      </c>
      <c r="BU48" s="650" t="str">
        <f>IF($C48="","",IF(ปก!$D$10="กิจกรรมพัฒนาผู้เรียน",เวลา2!$EI49,""))</f>
        <v/>
      </c>
      <c r="BV48" s="1148"/>
      <c r="BW48" s="1144"/>
      <c r="BX48" s="1144"/>
      <c r="BY48" s="1144"/>
      <c r="BZ48" s="1144"/>
      <c r="CA48" s="1144"/>
      <c r="CB48" s="1149"/>
      <c r="CC48" s="629"/>
      <c r="CD48" s="651" t="str">
        <f t="shared" si="47"/>
        <v/>
      </c>
      <c r="CE48" s="657"/>
      <c r="CF48" s="1148"/>
      <c r="CG48" s="1144"/>
      <c r="CH48" s="1144"/>
      <c r="CI48" s="1092" t="str">
        <f t="shared" si="48"/>
        <v/>
      </c>
      <c r="CJ48" s="1173" t="str">
        <f t="shared" si="49"/>
        <v/>
      </c>
      <c r="CK48" s="1157"/>
      <c r="CL48" s="1154" t="str">
        <f t="shared" si="50"/>
        <v/>
      </c>
      <c r="CM48" s="651" t="str">
        <f t="shared" si="51"/>
        <v/>
      </c>
      <c r="CN48" s="1019" t="str">
        <f t="shared" si="52"/>
        <v/>
      </c>
      <c r="CO48" s="626" t="str">
        <f t="shared" si="53"/>
        <v/>
      </c>
      <c r="CP48" s="698" t="str">
        <f t="shared" si="54"/>
        <v/>
      </c>
      <c r="CQ48" s="659" t="str">
        <f>IF(C48="","",IF(BJ48=0,0,IF(CM48="ผิด","ผิด",IF(CM48="","-",IF(CP48="-","-",IF(CP48&gt;100,"&gt;100",IF(ปก!$D$10="กิจกรรมพัฒนาผู้เรียน",((CP48)/($CP$5)*100),CP48)))))))</f>
        <v/>
      </c>
      <c r="CR48" s="699" t="str">
        <f t="shared" si="55"/>
        <v/>
      </c>
      <c r="CS48" s="700" t="str">
        <f t="shared" si="56"/>
        <v/>
      </c>
      <c r="CT48" s="662" t="str">
        <f>IF(C48="","",IF(BJ48=0,0,IF(CS48="-","-",IF(CM48="ผิด","ผิด",IF(CS48&gt;100,"เกิน",IF(ปก!$D$10="กิจกรรมพัฒนาผู้เรียน",(CS48/$CS$5*100),CS48))))))</f>
        <v/>
      </c>
      <c r="CU48" s="701" t="str">
        <f t="shared" si="57"/>
        <v/>
      </c>
      <c r="CV48" s="641" t="str">
        <f>IF(CM48="","",IF(CM48="ผิด","",IF(ปก!$D$10="กิจกรรมพัฒนาผู้เรียน",(VLOOKUP(CT48,CC$69:CE$71,3)),CU48)))</f>
        <v/>
      </c>
      <c r="CW48" s="1160" t="str">
        <f t="shared" si="58"/>
        <v/>
      </c>
      <c r="CX48" s="665" t="str">
        <f t="shared" si="59"/>
        <v/>
      </c>
      <c r="CY48" s="665" t="str">
        <f t="shared" si="60"/>
        <v/>
      </c>
      <c r="CZ48" s="666"/>
      <c r="DA48" s="1206" t="str">
        <f t="shared" si="61"/>
        <v/>
      </c>
      <c r="DB48" s="1250" t="str">
        <f t="shared" si="32"/>
        <v/>
      </c>
      <c r="DC48" s="1126" t="str">
        <f>IF($C48="","",IF(ปก!$C$10="กิจกรรมพัฒนาผู้เรียน","-",IF($D48="พัก","-",IF($D48="ออก","-",VLOOKUP($CW48,$DU$7:$DW$12,3)))))</f>
        <v/>
      </c>
      <c r="DD48" s="1126" t="str">
        <f>IF($C48="","",IF(ปก!$C$10="กิจกรรมพัฒนาผู้เรียน","-",IF($D48="พัก","-",IF($D48="ออก","-",VLOOKUP($CW48,$DU$7:$DW$12,3)))))</f>
        <v/>
      </c>
      <c r="DE48" s="1126" t="str">
        <f>IF($C48="","",IF(ปก!$C$10="กิจกรรมพัฒนาผู้เรียน","-",IF($D48="พัก","-",IF($D48="ออก","-",VLOOKUP($CW48,$DU$7:$DW$12,3)))))</f>
        <v/>
      </c>
      <c r="DF48" s="1126" t="str">
        <f>IF($C48="","",IF(ปก!$C$10="กิจกรรมพัฒนาผู้เรียน","-",IF($D48="พัก","-",IF($D48="ออก","-",VLOOKUP($CW48,$DU$7:$DW$12,3)))))</f>
        <v/>
      </c>
      <c r="DG48" s="1126" t="str">
        <f>IF($C48="","",IF(ปก!$C$10="กิจกรรมพัฒนาผู้เรียน","-",IF($D48="พัก","-",IF($D48="ออก","-",VLOOKUP($CW48,$DU$7:$DW$12,3)))))</f>
        <v/>
      </c>
      <c r="DH48" s="1190" t="str">
        <f>IF($C48="","",IF(ปก!$C$10="กิจกรรมพัฒนาผู้เรียน","-",IF($D48="พัก","-",IF($D48="ออก","-",(ROUND(MODE(DC48:DG48),0))))))</f>
        <v/>
      </c>
      <c r="DI48" s="1191" t="str">
        <f>IF($C48="","",IF(ปก!$C$10="กิจกรรมพัฒนาผู้เรียน","-",IF($D48="พัก","-",IF($D48="ออก","-",VLOOKUP($CW48,$DU$7:$DW$12,3)))))</f>
        <v/>
      </c>
      <c r="DJ48" s="1191" t="str">
        <f>IF($C48="","",IF(ปก!$C$10="กิจกรรมพัฒนาผู้เรียน","-",IF($D48="พัก","-",IF($D48="ออก","-",VLOOKUP($CW48,$DU$7:$DW$12,3)))))</f>
        <v/>
      </c>
      <c r="DK48" s="1191" t="str">
        <f>IF($C48="","",IF(ปก!$C$10="กิจกรรมพัฒนาผู้เรียน","-",IF($D48="พัก","-",IF($D48="ออก","-",VLOOKUP($CW48,$DU$7:$DW$12,3)))))</f>
        <v/>
      </c>
      <c r="DL48" s="1191" t="str">
        <f>IF($C48="","",IF(ปก!$C$10="กิจกรรมพัฒนาผู้เรียน","-",IF($D48="พัก","-",IF($D48="ออก","-",VLOOKUP($CW48,$DU$7:$DW$12,3)))))</f>
        <v/>
      </c>
      <c r="DM48" s="1191" t="str">
        <f>IF($C48="","",IF(ปก!$C$10="กิจกรรมพัฒนาผู้เรียน","-",IF($D48="พัก","-",IF($D48="ออก","-",VLOOKUP($CW48,$DU$7:$DW$12,3)))))</f>
        <v/>
      </c>
      <c r="DN48" s="1191" t="str">
        <f>IF($C48="","",IF(ปก!$C$10="กิจกรรมพัฒนาผู้เรียน","-",IF($D48="พัก","-",IF($D48="ออก","-",VLOOKUP($CW48,$DU$7:$DW$12,3)))))</f>
        <v/>
      </c>
      <c r="DO48" s="1191" t="str">
        <f>IF($C48="","",IF(ปก!$C$10="กิจกรรมพัฒนาผู้เรียน","-",IF($D48="พัก","-",IF($D48="ออก","-",VLOOKUP($CW48,$DU$7:$DW$12,3)))))</f>
        <v/>
      </c>
      <c r="DP48" s="1191" t="str">
        <f>IF($C48="","",IF(ปก!$C$10="กิจกรรมพัฒนาผู้เรียน","-",IF($D48="พัก","-",IF($D48="ออก","-",VLOOKUP($CW48,$DU$7:$DW$12,3)))))</f>
        <v/>
      </c>
      <c r="DQ48" s="1191" t="str">
        <f>IF($C48="","",IF(ปก!$C$10="กิจกรรมพัฒนาผู้เรียน","-",IF($DQ$2="","",IF($D48="พัก","-",IF($D48="ออก","-",VLOOKUP($CW48,$DU$7:$DW$12,3))))))</f>
        <v/>
      </c>
      <c r="DR48" s="1191" t="str">
        <f>IF($C48="","",IF(ปก!$C$10="กิจกรรมพัฒนาผู้เรียน","-",IF($DR$2="","",IF($D48="พัก","-",IF($D48="ออก","-",VLOOKUP($CW48,$DU$7:$DW$12,3))))))</f>
        <v/>
      </c>
      <c r="DS48" s="1192" t="str">
        <f>IF($C48="","",IF(ปก!$C$10="กิจกรรมพัฒนาผู้เรียน","-",IF($D48="พัก","-",IF($D48="ออก","-",(ROUND(MODE(DI48:DQ48),0))))))</f>
        <v/>
      </c>
      <c r="DT48" s="710"/>
      <c r="DU48" s="708"/>
      <c r="DV48" s="708"/>
      <c r="DW48" s="709"/>
      <c r="DX48" s="708"/>
      <c r="DY48" s="23"/>
      <c r="DZ48" s="23"/>
      <c r="EA48" s="23"/>
      <c r="EB48" s="23"/>
      <c r="EC48" s="23"/>
      <c r="ED48" s="23"/>
      <c r="EE48" s="23"/>
      <c r="EF48" s="23"/>
      <c r="EG48" s="23"/>
      <c r="EH48" s="23"/>
      <c r="EI48" s="23"/>
      <c r="EJ48" s="23"/>
      <c r="EK48" s="23"/>
      <c r="EL48" s="23"/>
      <c r="EM48" s="23"/>
      <c r="EN48" s="23"/>
      <c r="EO48" s="23"/>
      <c r="EP48" s="23"/>
      <c r="EQ48" s="23"/>
      <c r="ER48" s="23"/>
      <c r="ES48" s="23"/>
      <c r="ET48" s="23"/>
      <c r="EU48" s="23"/>
      <c r="EV48" s="23"/>
      <c r="EW48" s="23"/>
      <c r="EX48" s="23"/>
      <c r="EY48" s="23"/>
      <c r="EZ48" s="23"/>
      <c r="FA48" s="23"/>
      <c r="FB48" s="23"/>
      <c r="FC48" s="23"/>
      <c r="FD48" s="23"/>
      <c r="FE48" s="23"/>
      <c r="FF48" s="23"/>
      <c r="FG48" s="23"/>
      <c r="FH48" s="23"/>
      <c r="FI48" s="23"/>
      <c r="FJ48" s="23"/>
      <c r="FK48" s="23"/>
      <c r="FL48" s="23"/>
      <c r="FM48" s="23"/>
      <c r="FN48" s="23"/>
      <c r="FO48" s="23"/>
      <c r="FP48" s="23"/>
      <c r="FQ48" s="23"/>
      <c r="FR48" s="23"/>
      <c r="FS48" s="23"/>
      <c r="FT48" s="23"/>
      <c r="FU48" s="23"/>
      <c r="FV48" s="23"/>
      <c r="FW48" s="23"/>
      <c r="FX48" s="23"/>
      <c r="FY48" s="23"/>
      <c r="FZ48" s="23"/>
      <c r="GA48" s="23"/>
      <c r="GB48" s="23"/>
      <c r="GC48" s="23"/>
      <c r="GD48" s="23"/>
      <c r="GE48" s="23"/>
      <c r="GF48" s="23"/>
      <c r="GG48" s="23"/>
      <c r="GH48" s="23"/>
      <c r="GI48" s="23"/>
      <c r="GJ48" s="23"/>
      <c r="GK48" s="23"/>
      <c r="GL48" s="23"/>
      <c r="GM48" s="23"/>
      <c r="GN48" s="23"/>
      <c r="GO48" s="23"/>
      <c r="GP48" s="23"/>
      <c r="GQ48" s="23"/>
      <c r="GR48" s="23"/>
      <c r="GS48" s="23"/>
      <c r="GT48" s="23"/>
      <c r="GU48" s="23"/>
      <c r="GV48" s="23"/>
      <c r="GW48" s="23"/>
      <c r="GX48" s="23"/>
      <c r="GY48" s="23"/>
      <c r="GZ48" s="23"/>
      <c r="HA48" s="23"/>
      <c r="HB48" s="23"/>
      <c r="HC48" s="23"/>
      <c r="HD48" s="23"/>
      <c r="HE48" s="23"/>
      <c r="HF48" s="23"/>
    </row>
    <row r="49" spans="1:214" s="24" customFormat="1" ht="18" customHeight="1" thickBot="1" x14ac:dyDescent="0.55000000000000004">
      <c r="A49" s="340" t="str">
        <f t="shared" si="62"/>
        <v/>
      </c>
      <c r="B49" s="646"/>
      <c r="C49" s="647"/>
      <c r="D49" s="620" t="str">
        <f t="shared" si="0"/>
        <v/>
      </c>
      <c r="E49" s="690" t="str">
        <f t="shared" si="31"/>
        <v/>
      </c>
      <c r="F49" s="696"/>
      <c r="G49" s="697" t="str">
        <f t="shared" si="35"/>
        <v/>
      </c>
      <c r="H49" s="650" t="str">
        <f>IF($C49="","",IF(ปก!$D$10="กิจกรรมพัฒนาผู้เรียน",เวลา1!$EI50,""))</f>
        <v/>
      </c>
      <c r="I49" s="1148"/>
      <c r="J49" s="1144"/>
      <c r="K49" s="1144"/>
      <c r="L49" s="1144"/>
      <c r="M49" s="1144"/>
      <c r="N49" s="1144"/>
      <c r="O49" s="1144"/>
      <c r="P49" s="1149"/>
      <c r="Q49" s="625"/>
      <c r="R49" s="651" t="str">
        <f t="shared" si="36"/>
        <v/>
      </c>
      <c r="S49" s="1148"/>
      <c r="T49" s="1144"/>
      <c r="U49" s="1144"/>
      <c r="V49" s="1144"/>
      <c r="W49" s="1144"/>
      <c r="X49" s="1144"/>
      <c r="Y49" s="652"/>
      <c r="Z49" s="628">
        <f t="shared" si="33"/>
        <v>0</v>
      </c>
      <c r="AA49" s="651" t="str">
        <f t="shared" si="37"/>
        <v/>
      </c>
      <c r="AB49" s="1019" t="str">
        <f t="shared" si="38"/>
        <v/>
      </c>
      <c r="AC49" s="650" t="str">
        <f>IF($C49="","",IF(ปก!$D$10="กิจกรรมพัฒนาผู้เรียน",เวลา1!$EI50,""))</f>
        <v/>
      </c>
      <c r="AD49" s="1148"/>
      <c r="AE49" s="1144"/>
      <c r="AF49" s="1144"/>
      <c r="AG49" s="1144"/>
      <c r="AH49" s="1144"/>
      <c r="AI49" s="1144"/>
      <c r="AJ49" s="1144"/>
      <c r="AK49" s="1149"/>
      <c r="AL49" s="629"/>
      <c r="AM49" s="651" t="str">
        <f t="shared" si="39"/>
        <v/>
      </c>
      <c r="AN49" s="1148"/>
      <c r="AO49" s="1144"/>
      <c r="AP49" s="1144"/>
      <c r="AQ49" s="1144"/>
      <c r="AR49" s="1144"/>
      <c r="AS49" s="1144"/>
      <c r="AT49" s="653"/>
      <c r="AU49" s="631">
        <f t="shared" si="34"/>
        <v>0</v>
      </c>
      <c r="AV49" s="651" t="str">
        <f t="shared" si="40"/>
        <v/>
      </c>
      <c r="AW49" s="1019" t="str">
        <f t="shared" si="41"/>
        <v/>
      </c>
      <c r="AX49" s="654" t="str">
        <f t="shared" si="42"/>
        <v/>
      </c>
      <c r="AY49" s="655" t="str">
        <f>IF(C49="","",IF(AX49="ผิด","ผิด",IF(AX49="","-",IF(AX49="-","-",IF(AX49&gt;100,"&gt;100",IF(ปก!$D$10="กิจกรรมพัฒนาผู้เรียน",(AX49/$AX$5)*100,AX49))))))</f>
        <v/>
      </c>
      <c r="AZ49" s="656" t="str">
        <f t="shared" si="43"/>
        <v/>
      </c>
      <c r="BA49" s="650" t="str">
        <f>IF($C49="","",IF(ปก!$D$10="กิจกรรมพัฒนาผู้เรียน",เวลา2!$EI50,""))</f>
        <v/>
      </c>
      <c r="BB49" s="1148"/>
      <c r="BC49" s="1144"/>
      <c r="BD49" s="1144"/>
      <c r="BE49" s="1144"/>
      <c r="BF49" s="1144"/>
      <c r="BG49" s="1144"/>
      <c r="BH49" s="1149"/>
      <c r="BI49" s="625"/>
      <c r="BJ49" s="651" t="str">
        <f t="shared" si="44"/>
        <v/>
      </c>
      <c r="BK49" s="1148"/>
      <c r="BL49" s="1144"/>
      <c r="BM49" s="1144"/>
      <c r="BN49" s="1144"/>
      <c r="BO49" s="1144"/>
      <c r="BP49" s="1144"/>
      <c r="BQ49" s="652"/>
      <c r="BR49" s="634">
        <f>SUM(BJ49:BQ49)</f>
        <v>0</v>
      </c>
      <c r="BS49" s="651" t="str">
        <f t="shared" si="45"/>
        <v/>
      </c>
      <c r="BT49" s="1019" t="str">
        <f t="shared" si="46"/>
        <v/>
      </c>
      <c r="BU49" s="650" t="str">
        <f>IF($C49="","",IF(ปก!$D$10="กิจกรรมพัฒนาผู้เรียน",เวลา2!$EI50,""))</f>
        <v/>
      </c>
      <c r="BV49" s="1148"/>
      <c r="BW49" s="1144"/>
      <c r="BX49" s="1144"/>
      <c r="BY49" s="1144"/>
      <c r="BZ49" s="1144"/>
      <c r="CA49" s="1144"/>
      <c r="CB49" s="1149"/>
      <c r="CC49" s="629"/>
      <c r="CD49" s="651" t="str">
        <f t="shared" si="47"/>
        <v/>
      </c>
      <c r="CE49" s="657"/>
      <c r="CF49" s="1148"/>
      <c r="CG49" s="1144"/>
      <c r="CH49" s="1144"/>
      <c r="CI49" s="1092" t="str">
        <f t="shared" si="48"/>
        <v/>
      </c>
      <c r="CJ49" s="1173" t="str">
        <f t="shared" si="49"/>
        <v/>
      </c>
      <c r="CK49" s="1157"/>
      <c r="CL49" s="1154" t="str">
        <f t="shared" si="50"/>
        <v/>
      </c>
      <c r="CM49" s="651" t="str">
        <f t="shared" si="51"/>
        <v/>
      </c>
      <c r="CN49" s="1019" t="str">
        <f t="shared" si="52"/>
        <v/>
      </c>
      <c r="CO49" s="626" t="str">
        <f t="shared" si="53"/>
        <v/>
      </c>
      <c r="CP49" s="698" t="str">
        <f t="shared" si="54"/>
        <v/>
      </c>
      <c r="CQ49" s="659" t="str">
        <f>IF(C49="","",IF(BJ49=0,0,IF(CM49="ผิด","ผิด",IF(CM49="","-",IF(CP49="-","-",IF(CP49&gt;100,"&gt;100",IF(ปก!$D$10="กิจกรรมพัฒนาผู้เรียน",((CP49)/($CP$5)*100),CP49)))))))</f>
        <v/>
      </c>
      <c r="CR49" s="699" t="str">
        <f t="shared" si="55"/>
        <v/>
      </c>
      <c r="CS49" s="700" t="str">
        <f t="shared" si="56"/>
        <v/>
      </c>
      <c r="CT49" s="662" t="str">
        <f>IF(C49="","",IF(BJ49=0,0,IF(CS49="-","-",IF(CM49="ผิด","ผิด",IF(CS49&gt;100,"เกิน",IF(ปก!$D$10="กิจกรรมพัฒนาผู้เรียน",(CS49/$CS$5*100),CS49))))))</f>
        <v/>
      </c>
      <c r="CU49" s="701" t="str">
        <f t="shared" si="57"/>
        <v/>
      </c>
      <c r="CV49" s="641" t="str">
        <f>IF(CM49="","",IF(CM49="ผิด","",IF(ปก!$D$10="กิจกรรมพัฒนาผู้เรียน",(VLOOKUP(CT49,CC$69:CE$71,3)),CU49)))</f>
        <v/>
      </c>
      <c r="CW49" s="1160" t="str">
        <f t="shared" si="58"/>
        <v/>
      </c>
      <c r="CX49" s="665" t="str">
        <f t="shared" si="59"/>
        <v/>
      </c>
      <c r="CY49" s="665" t="str">
        <f t="shared" si="60"/>
        <v/>
      </c>
      <c r="CZ49" s="666"/>
      <c r="DA49" s="1206" t="str">
        <f t="shared" si="61"/>
        <v/>
      </c>
      <c r="DB49" s="1250" t="str">
        <f t="shared" si="32"/>
        <v/>
      </c>
      <c r="DC49" s="1126" t="str">
        <f>IF($C49="","",IF(ปก!$C$10="กิจกรรมพัฒนาผู้เรียน","-",IF($D49="พัก","-",IF($D49="ออก","-",VLOOKUP($CW49,$DU$7:$DW$12,3)))))</f>
        <v/>
      </c>
      <c r="DD49" s="1126" t="str">
        <f>IF($C49="","",IF(ปก!$C$10="กิจกรรมพัฒนาผู้เรียน","-",IF($D49="พัก","-",IF($D49="ออก","-",VLOOKUP($CW49,$DU$7:$DW$12,3)))))</f>
        <v/>
      </c>
      <c r="DE49" s="1126" t="str">
        <f>IF($C49="","",IF(ปก!$C$10="กิจกรรมพัฒนาผู้เรียน","-",IF($D49="พัก","-",IF($D49="ออก","-",VLOOKUP($CW49,$DU$7:$DW$12,3)))))</f>
        <v/>
      </c>
      <c r="DF49" s="1126" t="str">
        <f>IF($C49="","",IF(ปก!$C$10="กิจกรรมพัฒนาผู้เรียน","-",IF($D49="พัก","-",IF($D49="ออก","-",VLOOKUP($CW49,$DU$7:$DW$12,3)))))</f>
        <v/>
      </c>
      <c r="DG49" s="1126" t="str">
        <f>IF($C49="","",IF(ปก!$C$10="กิจกรรมพัฒนาผู้เรียน","-",IF($D49="พัก","-",IF($D49="ออก","-",VLOOKUP($CW49,$DU$7:$DW$12,3)))))</f>
        <v/>
      </c>
      <c r="DH49" s="1190" t="str">
        <f>IF($C49="","",IF(ปก!$C$10="กิจกรรมพัฒนาผู้เรียน","-",IF($D49="พัก","-",IF($D49="ออก","-",(ROUND(MODE(DC49:DG49),0))))))</f>
        <v/>
      </c>
      <c r="DI49" s="1191" t="str">
        <f>IF($C49="","",IF(ปก!$C$10="กิจกรรมพัฒนาผู้เรียน","-",IF($D49="พัก","-",IF($D49="ออก","-",VLOOKUP($CW49,$DU$7:$DW$12,3)))))</f>
        <v/>
      </c>
      <c r="DJ49" s="1191" t="str">
        <f>IF($C49="","",IF(ปก!$C$10="กิจกรรมพัฒนาผู้เรียน","-",IF($D49="พัก","-",IF($D49="ออก","-",VLOOKUP($CW49,$DU$7:$DW$12,3)))))</f>
        <v/>
      </c>
      <c r="DK49" s="1191" t="str">
        <f>IF($C49="","",IF(ปก!$C$10="กิจกรรมพัฒนาผู้เรียน","-",IF($D49="พัก","-",IF($D49="ออก","-",VLOOKUP($CW49,$DU$7:$DW$12,3)))))</f>
        <v/>
      </c>
      <c r="DL49" s="1191" t="str">
        <f>IF($C49="","",IF(ปก!$C$10="กิจกรรมพัฒนาผู้เรียน","-",IF($D49="พัก","-",IF($D49="ออก","-",VLOOKUP($CW49,$DU$7:$DW$12,3)))))</f>
        <v/>
      </c>
      <c r="DM49" s="1191" t="str">
        <f>IF($C49="","",IF(ปก!$C$10="กิจกรรมพัฒนาผู้เรียน","-",IF($D49="พัก","-",IF($D49="ออก","-",VLOOKUP($CW49,$DU$7:$DW$12,3)))))</f>
        <v/>
      </c>
      <c r="DN49" s="1191" t="str">
        <f>IF($C49="","",IF(ปก!$C$10="กิจกรรมพัฒนาผู้เรียน","-",IF($D49="พัก","-",IF($D49="ออก","-",VLOOKUP($CW49,$DU$7:$DW$12,3)))))</f>
        <v/>
      </c>
      <c r="DO49" s="1191" t="str">
        <f>IF($C49="","",IF(ปก!$C$10="กิจกรรมพัฒนาผู้เรียน","-",IF($D49="พัก","-",IF($D49="ออก","-",VLOOKUP($CW49,$DU$7:$DW$12,3)))))</f>
        <v/>
      </c>
      <c r="DP49" s="1191" t="str">
        <f>IF($C49="","",IF(ปก!$C$10="กิจกรรมพัฒนาผู้เรียน","-",IF($D49="พัก","-",IF($D49="ออก","-",VLOOKUP($CW49,$DU$7:$DW$12,3)))))</f>
        <v/>
      </c>
      <c r="DQ49" s="1191" t="str">
        <f>IF($C49="","",IF(ปก!$C$10="กิจกรรมพัฒนาผู้เรียน","-",IF($DQ$2="","",IF($D49="พัก","-",IF($D49="ออก","-",VLOOKUP($CW49,$DU$7:$DW$12,3))))))</f>
        <v/>
      </c>
      <c r="DR49" s="1191" t="str">
        <f>IF($C49="","",IF(ปก!$C$10="กิจกรรมพัฒนาผู้เรียน","-",IF($DR$2="","",IF($D49="พัก","-",IF($D49="ออก","-",VLOOKUP($CW49,$DU$7:$DW$12,3))))))</f>
        <v/>
      </c>
      <c r="DS49" s="1192" t="str">
        <f>IF($C49="","",IF(ปก!$C$10="กิจกรรมพัฒนาผู้เรียน","-",IF($D49="พัก","-",IF($D49="ออก","-",(ROUND(MODE(DI49:DQ49),0))))))</f>
        <v/>
      </c>
      <c r="DT49" s="710"/>
      <c r="DU49" s="708"/>
      <c r="DV49" s="708"/>
      <c r="DW49" s="709"/>
      <c r="DX49" s="708"/>
      <c r="DY49" s="23"/>
      <c r="DZ49" s="23"/>
      <c r="EA49" s="23"/>
      <c r="EB49" s="23"/>
      <c r="EC49" s="23"/>
      <c r="ED49" s="23"/>
      <c r="EE49" s="23"/>
      <c r="EF49" s="23"/>
      <c r="EG49" s="23"/>
      <c r="EH49" s="23"/>
      <c r="EI49" s="23"/>
      <c r="EJ49" s="23"/>
      <c r="EK49" s="23"/>
      <c r="EL49" s="23"/>
      <c r="EM49" s="23"/>
      <c r="EN49" s="23"/>
      <c r="EO49" s="23"/>
      <c r="EP49" s="23"/>
      <c r="EQ49" s="23"/>
      <c r="ER49" s="23"/>
      <c r="ES49" s="23"/>
      <c r="ET49" s="23"/>
      <c r="EU49" s="23"/>
      <c r="EV49" s="23"/>
      <c r="EW49" s="23"/>
      <c r="EX49" s="23"/>
      <c r="EY49" s="23"/>
      <c r="EZ49" s="23"/>
      <c r="FA49" s="23"/>
      <c r="FB49" s="23"/>
      <c r="FC49" s="23"/>
      <c r="FD49" s="23"/>
      <c r="FE49" s="23"/>
      <c r="FF49" s="23"/>
      <c r="FG49" s="23"/>
      <c r="FH49" s="23"/>
      <c r="FI49" s="23"/>
      <c r="FJ49" s="23"/>
      <c r="FK49" s="23"/>
      <c r="FL49" s="23"/>
      <c r="FM49" s="23"/>
      <c r="FN49" s="23"/>
      <c r="FO49" s="23"/>
      <c r="FP49" s="23"/>
      <c r="FQ49" s="23"/>
      <c r="FR49" s="23"/>
      <c r="FS49" s="23"/>
      <c r="FT49" s="23"/>
      <c r="FU49" s="23"/>
      <c r="FV49" s="23"/>
      <c r="FW49" s="23"/>
      <c r="FX49" s="23"/>
      <c r="FY49" s="23"/>
      <c r="FZ49" s="23"/>
      <c r="GA49" s="23"/>
      <c r="GB49" s="23"/>
      <c r="GC49" s="23"/>
      <c r="GD49" s="23"/>
      <c r="GE49" s="23"/>
      <c r="GF49" s="23"/>
      <c r="GG49" s="23"/>
      <c r="GH49" s="23"/>
      <c r="GI49" s="23"/>
      <c r="GJ49" s="23"/>
      <c r="GK49" s="23"/>
      <c r="GL49" s="23"/>
      <c r="GM49" s="23"/>
      <c r="GN49" s="23"/>
      <c r="GO49" s="23"/>
      <c r="GP49" s="23"/>
      <c r="GQ49" s="23"/>
      <c r="GR49" s="23"/>
      <c r="GS49" s="23"/>
      <c r="GT49" s="23"/>
      <c r="GU49" s="23"/>
      <c r="GV49" s="23"/>
      <c r="GW49" s="23"/>
      <c r="GX49" s="23"/>
      <c r="GY49" s="23"/>
      <c r="GZ49" s="23"/>
      <c r="HA49" s="23"/>
      <c r="HB49" s="23"/>
      <c r="HC49" s="23"/>
      <c r="HD49" s="23"/>
      <c r="HE49" s="23"/>
      <c r="HF49" s="23"/>
    </row>
    <row r="50" spans="1:214" s="24" customFormat="1" ht="18" customHeight="1" thickBot="1" x14ac:dyDescent="0.55000000000000004">
      <c r="A50" s="351" t="str">
        <f t="shared" si="62"/>
        <v/>
      </c>
      <c r="B50" s="667"/>
      <c r="C50" s="668"/>
      <c r="D50" s="669" t="str">
        <f t="shared" si="0"/>
        <v/>
      </c>
      <c r="E50" s="690" t="str">
        <f t="shared" si="31"/>
        <v/>
      </c>
      <c r="F50" s="702"/>
      <c r="G50" s="703" t="str">
        <f t="shared" si="35"/>
        <v/>
      </c>
      <c r="H50" s="672" t="str">
        <f>IF($C50="","",IF(ปก!$D$10="กิจกรรมพัฒนาผู้เรียน",เวลา1!$EI51,""))</f>
        <v/>
      </c>
      <c r="I50" s="1150"/>
      <c r="J50" s="1145"/>
      <c r="K50" s="1145"/>
      <c r="L50" s="1145"/>
      <c r="M50" s="1145"/>
      <c r="N50" s="1145"/>
      <c r="O50" s="1145"/>
      <c r="P50" s="1151"/>
      <c r="Q50" s="673"/>
      <c r="R50" s="674" t="str">
        <f t="shared" si="36"/>
        <v/>
      </c>
      <c r="S50" s="1150"/>
      <c r="T50" s="1145"/>
      <c r="U50" s="1145"/>
      <c r="V50" s="1145"/>
      <c r="W50" s="1145"/>
      <c r="X50" s="1145"/>
      <c r="Y50" s="675"/>
      <c r="Z50" s="628">
        <f t="shared" si="33"/>
        <v>0</v>
      </c>
      <c r="AA50" s="674" t="str">
        <f t="shared" si="37"/>
        <v/>
      </c>
      <c r="AB50" s="1020" t="str">
        <f t="shared" si="38"/>
        <v/>
      </c>
      <c r="AC50" s="672" t="str">
        <f>IF($C50="","",IF(ปก!$D$10="กิจกรรมพัฒนาผู้เรียน",เวลา1!$EI51,""))</f>
        <v/>
      </c>
      <c r="AD50" s="1150"/>
      <c r="AE50" s="1145"/>
      <c r="AF50" s="1145"/>
      <c r="AG50" s="1145"/>
      <c r="AH50" s="1145"/>
      <c r="AI50" s="1145"/>
      <c r="AJ50" s="1145"/>
      <c r="AK50" s="1151"/>
      <c r="AL50" s="676"/>
      <c r="AM50" s="674" t="str">
        <f t="shared" si="39"/>
        <v/>
      </c>
      <c r="AN50" s="1150"/>
      <c r="AO50" s="1145"/>
      <c r="AP50" s="1145"/>
      <c r="AQ50" s="1145"/>
      <c r="AR50" s="1145"/>
      <c r="AS50" s="1145"/>
      <c r="AT50" s="653"/>
      <c r="AU50" s="631">
        <f t="shared" si="34"/>
        <v>0</v>
      </c>
      <c r="AV50" s="674" t="str">
        <f t="shared" si="40"/>
        <v/>
      </c>
      <c r="AW50" s="1020" t="str">
        <f t="shared" si="41"/>
        <v/>
      </c>
      <c r="AX50" s="677" t="str">
        <f t="shared" si="42"/>
        <v/>
      </c>
      <c r="AY50" s="678" t="str">
        <f>IF(C50="","",IF(AX50="ผิด","ผิด",IF(AX50="","-",IF(AX50="-","-",IF(AX50&gt;100,"&gt;100",IF(ปก!$D$10="กิจกรรมพัฒนาผู้เรียน",(AX50/$AX$5)*100,AX50))))))</f>
        <v/>
      </c>
      <c r="AZ50" s="679" t="str">
        <f t="shared" si="43"/>
        <v/>
      </c>
      <c r="BA50" s="672" t="str">
        <f>IF($C50="","",IF(ปก!$D$10="กิจกรรมพัฒนาผู้เรียน",เวลา2!$EI51,""))</f>
        <v/>
      </c>
      <c r="BB50" s="1150"/>
      <c r="BC50" s="1145"/>
      <c r="BD50" s="1145"/>
      <c r="BE50" s="1145"/>
      <c r="BF50" s="1145"/>
      <c r="BG50" s="1145"/>
      <c r="BH50" s="1151"/>
      <c r="BI50" s="673"/>
      <c r="BJ50" s="674" t="str">
        <f t="shared" si="44"/>
        <v/>
      </c>
      <c r="BK50" s="1150"/>
      <c r="BL50" s="1145"/>
      <c r="BM50" s="1145"/>
      <c r="BN50" s="1145"/>
      <c r="BO50" s="1145"/>
      <c r="BP50" s="1145"/>
      <c r="BQ50" s="675"/>
      <c r="BR50" s="634">
        <f>SUM(BJ50:BQ50)</f>
        <v>0</v>
      </c>
      <c r="BS50" s="674" t="str">
        <f t="shared" si="45"/>
        <v/>
      </c>
      <c r="BT50" s="1020" t="str">
        <f t="shared" si="46"/>
        <v/>
      </c>
      <c r="BU50" s="672" t="str">
        <f>IF($C50="","",IF(ปก!$D$10="กิจกรรมพัฒนาผู้เรียน",เวลา2!$EI51,""))</f>
        <v/>
      </c>
      <c r="BV50" s="1150"/>
      <c r="BW50" s="1145"/>
      <c r="BX50" s="1145"/>
      <c r="BY50" s="1145"/>
      <c r="BZ50" s="1145"/>
      <c r="CA50" s="1145"/>
      <c r="CB50" s="1151"/>
      <c r="CC50" s="676"/>
      <c r="CD50" s="674" t="str">
        <f t="shared" si="47"/>
        <v/>
      </c>
      <c r="CE50" s="680"/>
      <c r="CF50" s="1150"/>
      <c r="CG50" s="1145"/>
      <c r="CH50" s="1145"/>
      <c r="CI50" s="1093" t="str">
        <f t="shared" si="48"/>
        <v/>
      </c>
      <c r="CJ50" s="1174" t="str">
        <f t="shared" si="49"/>
        <v/>
      </c>
      <c r="CK50" s="1158"/>
      <c r="CL50" s="1155" t="str">
        <f t="shared" si="50"/>
        <v/>
      </c>
      <c r="CM50" s="674" t="str">
        <f t="shared" si="51"/>
        <v/>
      </c>
      <c r="CN50" s="1020" t="str">
        <f t="shared" si="52"/>
        <v/>
      </c>
      <c r="CO50" s="626" t="str">
        <f t="shared" si="53"/>
        <v/>
      </c>
      <c r="CP50" s="704" t="str">
        <f t="shared" si="54"/>
        <v/>
      </c>
      <c r="CQ50" s="682" t="str">
        <f>IF(C50="","",IF(BJ50=0,0,IF(CM50="ผิด","ผิด",IF(CM50="","-",IF(CP50="-","-",IF(CP50&gt;100,"&gt;100",IF(ปก!$D$10="กิจกรรมพัฒนาผู้เรียน",((CP50)/($CP$5)*100),CP50)))))))</f>
        <v/>
      </c>
      <c r="CR50" s="705" t="str">
        <f t="shared" si="55"/>
        <v/>
      </c>
      <c r="CS50" s="706" t="str">
        <f t="shared" si="56"/>
        <v/>
      </c>
      <c r="CT50" s="685" t="str">
        <f>IF(C50="","",IF(BJ50=0,0,IF(CS50="-","-",IF(CM50="ผิด","ผิด",IF(CS50&gt;100,"เกิน",IF(ปก!$D$10="กิจกรรมพัฒนาผู้เรียน",(CS50/$CS$5*100),CS50))))))</f>
        <v/>
      </c>
      <c r="CU50" s="707" t="str">
        <f t="shared" si="57"/>
        <v/>
      </c>
      <c r="CV50" s="641" t="str">
        <f>IF(CM50="","",IF(CM50="ผิด","",IF(ปก!$D$10="กิจกรรมพัฒนาผู้เรียน",(VLOOKUP(CT50,CC$69:CE$71,3)),CU50)))</f>
        <v/>
      </c>
      <c r="CW50" s="1161" t="str">
        <f t="shared" si="58"/>
        <v/>
      </c>
      <c r="CX50" s="688" t="str">
        <f t="shared" si="59"/>
        <v/>
      </c>
      <c r="CY50" s="688" t="str">
        <f t="shared" si="60"/>
        <v/>
      </c>
      <c r="CZ50" s="689"/>
      <c r="DA50" s="1207" t="str">
        <f t="shared" si="61"/>
        <v/>
      </c>
      <c r="DB50" s="1251" t="str">
        <f t="shared" si="32"/>
        <v/>
      </c>
      <c r="DC50" s="1127" t="str">
        <f>IF($C50="","",IF(ปก!$C$10="กิจกรรมพัฒนาผู้เรียน","-",IF($D50="พัก","-",IF($D50="ออก","-",VLOOKUP($CW50,$DU$7:$DW$12,3)))))</f>
        <v/>
      </c>
      <c r="DD50" s="1127" t="str">
        <f>IF($C50="","",IF(ปก!$C$10="กิจกรรมพัฒนาผู้เรียน","-",IF($D50="พัก","-",IF($D50="ออก","-",VLOOKUP($CW50,$DU$7:$DW$12,3)))))</f>
        <v/>
      </c>
      <c r="DE50" s="1127" t="str">
        <f>IF($C50="","",IF(ปก!$C$10="กิจกรรมพัฒนาผู้เรียน","-",IF($D50="พัก","-",IF($D50="ออก","-",VLOOKUP($CW50,$DU$7:$DW$12,3)))))</f>
        <v/>
      </c>
      <c r="DF50" s="1127" t="str">
        <f>IF($C50="","",IF(ปก!$C$10="กิจกรรมพัฒนาผู้เรียน","-",IF($D50="พัก","-",IF($D50="ออก","-",VLOOKUP($CW50,$DU$7:$DW$12,3)))))</f>
        <v/>
      </c>
      <c r="DG50" s="1127" t="str">
        <f>IF($C50="","",IF(ปก!$C$10="กิจกรรมพัฒนาผู้เรียน","-",IF($D50="พัก","-",IF($D50="ออก","-",VLOOKUP($CW50,$DU$7:$DW$12,3)))))</f>
        <v/>
      </c>
      <c r="DH50" s="1193" t="str">
        <f>IF($C50="","",IF(ปก!$C$10="กิจกรรมพัฒนาผู้เรียน","-",IF($D50="พัก","-",IF($D50="ออก","-",(ROUND(MODE(DC50:DG50),0))))))</f>
        <v/>
      </c>
      <c r="DI50" s="1194" t="str">
        <f>IF($C50="","",IF(ปก!$C$10="กิจกรรมพัฒนาผู้เรียน","-",IF($D50="พัก","-",IF($D50="ออก","-",VLOOKUP($CW50,$DU$7:$DW$12,3)))))</f>
        <v/>
      </c>
      <c r="DJ50" s="1194" t="str">
        <f>IF($C50="","",IF(ปก!$C$10="กิจกรรมพัฒนาผู้เรียน","-",IF($D50="พัก","-",IF($D50="ออก","-",VLOOKUP($CW50,$DU$7:$DW$12,3)))))</f>
        <v/>
      </c>
      <c r="DK50" s="1194" t="str">
        <f>IF($C50="","",IF(ปก!$C$10="กิจกรรมพัฒนาผู้เรียน","-",IF($D50="พัก","-",IF($D50="ออก","-",VLOOKUP($CW50,$DU$7:$DW$12,3)))))</f>
        <v/>
      </c>
      <c r="DL50" s="1194" t="str">
        <f>IF($C50="","",IF(ปก!$C$10="กิจกรรมพัฒนาผู้เรียน","-",IF($D50="พัก","-",IF($D50="ออก","-",VLOOKUP($CW50,$DU$7:$DW$12,3)))))</f>
        <v/>
      </c>
      <c r="DM50" s="1194" t="str">
        <f>IF($C50="","",IF(ปก!$C$10="กิจกรรมพัฒนาผู้เรียน","-",IF($D50="พัก","-",IF($D50="ออก","-",VLOOKUP($CW50,$DU$7:$DW$12,3)))))</f>
        <v/>
      </c>
      <c r="DN50" s="1194" t="str">
        <f>IF($C50="","",IF(ปก!$C$10="กิจกรรมพัฒนาผู้เรียน","-",IF($D50="พัก","-",IF($D50="ออก","-",VLOOKUP($CW50,$DU$7:$DW$12,3)))))</f>
        <v/>
      </c>
      <c r="DO50" s="1194" t="str">
        <f>IF($C50="","",IF(ปก!$C$10="กิจกรรมพัฒนาผู้เรียน","-",IF($D50="พัก","-",IF($D50="ออก","-",VLOOKUP($CW50,$DU$7:$DW$12,3)))))</f>
        <v/>
      </c>
      <c r="DP50" s="1194" t="str">
        <f>IF($C50="","",IF(ปก!$C$10="กิจกรรมพัฒนาผู้เรียน","-",IF($D50="พัก","-",IF($D50="ออก","-",VLOOKUP($CW50,$DU$7:$DW$12,3)))))</f>
        <v/>
      </c>
      <c r="DQ50" s="1194" t="str">
        <f>IF($C50="","",IF(ปก!$C$10="กิจกรรมพัฒนาผู้เรียน","-",IF($DQ$2="","",IF($D50="พัก","-",IF($D50="ออก","-",VLOOKUP($CW50,$DU$7:$DW$12,3))))))</f>
        <v/>
      </c>
      <c r="DR50" s="1194" t="str">
        <f>IF($C50="","",IF(ปก!$C$10="กิจกรรมพัฒนาผู้เรียน","-",IF($DR$2="","",IF($D50="พัก","-",IF($D50="ออก","-",VLOOKUP($CW50,$DU$7:$DW$12,3))))))</f>
        <v/>
      </c>
      <c r="DS50" s="1195" t="str">
        <f>IF($C50="","",IF(ปก!$C$10="กิจกรรมพัฒนาผู้เรียน","-",IF($D50="พัก","-",IF($D50="ออก","-",(ROUND(MODE(DI50:DQ50),0))))))</f>
        <v/>
      </c>
      <c r="DT50" s="710"/>
      <c r="DU50" s="708"/>
      <c r="DV50" s="708"/>
      <c r="DW50" s="709"/>
      <c r="DX50" s="708"/>
      <c r="DY50" s="23"/>
      <c r="DZ50" s="23"/>
      <c r="EA50" s="23"/>
      <c r="EB50" s="23"/>
      <c r="EC50" s="23"/>
      <c r="ED50" s="23"/>
      <c r="EE50" s="23"/>
      <c r="EF50" s="23"/>
      <c r="EG50" s="23"/>
      <c r="EH50" s="23"/>
      <c r="EI50" s="23"/>
      <c r="EJ50" s="23"/>
      <c r="EK50" s="23"/>
      <c r="EL50" s="23"/>
      <c r="EM50" s="23"/>
      <c r="EN50" s="23"/>
      <c r="EO50" s="23"/>
      <c r="EP50" s="23"/>
      <c r="EQ50" s="23"/>
      <c r="ER50" s="23"/>
      <c r="ES50" s="23"/>
      <c r="ET50" s="23"/>
      <c r="EU50" s="23"/>
      <c r="EV50" s="23"/>
      <c r="EW50" s="23"/>
      <c r="EX50" s="23"/>
      <c r="EY50" s="23"/>
      <c r="EZ50" s="23"/>
      <c r="FA50" s="23"/>
      <c r="FB50" s="23"/>
      <c r="FC50" s="23"/>
      <c r="FD50" s="23"/>
      <c r="FE50" s="23"/>
      <c r="FF50" s="23"/>
      <c r="FG50" s="23"/>
      <c r="FH50" s="23"/>
      <c r="FI50" s="23"/>
      <c r="FJ50" s="23"/>
      <c r="FK50" s="23"/>
      <c r="FL50" s="23"/>
      <c r="FM50" s="23"/>
      <c r="FN50" s="23"/>
      <c r="FO50" s="23"/>
      <c r="FP50" s="23"/>
      <c r="FQ50" s="23"/>
      <c r="FR50" s="23"/>
      <c r="FS50" s="23"/>
      <c r="FT50" s="23"/>
      <c r="FU50" s="23"/>
      <c r="FV50" s="23"/>
      <c r="FW50" s="23"/>
      <c r="FX50" s="23"/>
      <c r="FY50" s="23"/>
      <c r="FZ50" s="23"/>
      <c r="GA50" s="23"/>
      <c r="GB50" s="23"/>
      <c r="GC50" s="23"/>
      <c r="GD50" s="23"/>
      <c r="GE50" s="23"/>
      <c r="GF50" s="23"/>
      <c r="GG50" s="23"/>
      <c r="GH50" s="23"/>
      <c r="GI50" s="23"/>
      <c r="GJ50" s="23"/>
      <c r="GK50" s="23"/>
      <c r="GL50" s="23"/>
      <c r="GM50" s="23"/>
      <c r="GN50" s="23"/>
      <c r="GO50" s="23"/>
      <c r="GP50" s="23"/>
      <c r="GQ50" s="23"/>
      <c r="GR50" s="23"/>
      <c r="GS50" s="23"/>
      <c r="GT50" s="23"/>
      <c r="GU50" s="23"/>
      <c r="GV50" s="23"/>
      <c r="GW50" s="23"/>
      <c r="GX50" s="23"/>
      <c r="GY50" s="23"/>
      <c r="GZ50" s="23"/>
      <c r="HA50" s="23"/>
      <c r="HB50" s="23"/>
      <c r="HC50" s="23"/>
      <c r="HD50" s="23"/>
      <c r="HE50" s="23"/>
      <c r="HF50" s="23"/>
    </row>
    <row r="51" spans="1:214" s="24" customFormat="1" ht="18" customHeight="1" thickBot="1" x14ac:dyDescent="0.55000000000000004">
      <c r="A51" s="617" t="str">
        <f t="shared" si="62"/>
        <v/>
      </c>
      <c r="B51" s="618"/>
      <c r="C51" s="619"/>
      <c r="D51" s="620" t="str">
        <f t="shared" si="0"/>
        <v/>
      </c>
      <c r="E51" s="690" t="str">
        <f t="shared" si="31"/>
        <v/>
      </c>
      <c r="F51" s="691"/>
      <c r="G51" s="692" t="str">
        <f t="shared" si="35"/>
        <v/>
      </c>
      <c r="H51" s="624" t="str">
        <f>IF($C51="","",IF(ปก!$D$10="กิจกรรมพัฒนาผู้เรียน",เวลา1!$EI52,""))</f>
        <v/>
      </c>
      <c r="I51" s="1146"/>
      <c r="J51" s="1143"/>
      <c r="K51" s="1143"/>
      <c r="L51" s="1143"/>
      <c r="M51" s="1143"/>
      <c r="N51" s="1143"/>
      <c r="O51" s="1143"/>
      <c r="P51" s="1147"/>
      <c r="Q51" s="625"/>
      <c r="R51" s="626" t="str">
        <f t="shared" si="36"/>
        <v/>
      </c>
      <c r="S51" s="1146"/>
      <c r="T51" s="1143"/>
      <c r="U51" s="1143"/>
      <c r="V51" s="1143"/>
      <c r="W51" s="1143"/>
      <c r="X51" s="1143"/>
      <c r="Y51" s="627"/>
      <c r="Z51" s="628">
        <f t="shared" si="33"/>
        <v>0</v>
      </c>
      <c r="AA51" s="626" t="str">
        <f t="shared" si="37"/>
        <v/>
      </c>
      <c r="AB51" s="612" t="str">
        <f t="shared" si="38"/>
        <v/>
      </c>
      <c r="AC51" s="624" t="str">
        <f>IF($C51="","",IF(ปก!$D$10="กิจกรรมพัฒนาผู้เรียน",เวลา1!$EI52,""))</f>
        <v/>
      </c>
      <c r="AD51" s="1146"/>
      <c r="AE51" s="1143"/>
      <c r="AF51" s="1143"/>
      <c r="AG51" s="1143"/>
      <c r="AH51" s="1143"/>
      <c r="AI51" s="1143"/>
      <c r="AJ51" s="1143"/>
      <c r="AK51" s="1147"/>
      <c r="AL51" s="629"/>
      <c r="AM51" s="626" t="str">
        <f t="shared" si="39"/>
        <v/>
      </c>
      <c r="AN51" s="1146"/>
      <c r="AO51" s="1143"/>
      <c r="AP51" s="1143"/>
      <c r="AQ51" s="1143"/>
      <c r="AR51" s="1143"/>
      <c r="AS51" s="1143"/>
      <c r="AT51" s="630"/>
      <c r="AU51" s="631">
        <f t="shared" si="34"/>
        <v>0</v>
      </c>
      <c r="AV51" s="626" t="str">
        <f t="shared" si="40"/>
        <v/>
      </c>
      <c r="AW51" s="612" t="str">
        <f t="shared" si="41"/>
        <v/>
      </c>
      <c r="AX51" s="607" t="str">
        <f t="shared" si="42"/>
        <v/>
      </c>
      <c r="AY51" s="632" t="str">
        <f>IF(C51="","",IF(AX51="ผิด","ผิด",IF(AX51="","-",IF(AX51="-","-",IF(AX51&gt;100,"&gt;100",IF(ปก!$D$10="กิจกรรมพัฒนาผู้เรียน",(AX51/$AX$5)*100,AX51))))))</f>
        <v/>
      </c>
      <c r="AZ51" s="633" t="str">
        <f t="shared" si="43"/>
        <v/>
      </c>
      <c r="BA51" s="624" t="str">
        <f>IF($C51="","",IF(ปก!$D$10="กิจกรรมพัฒนาผู้เรียน",เวลา2!$EI52,""))</f>
        <v/>
      </c>
      <c r="BB51" s="1146"/>
      <c r="BC51" s="1143"/>
      <c r="BD51" s="1143"/>
      <c r="BE51" s="1143"/>
      <c r="BF51" s="1143"/>
      <c r="BG51" s="1143"/>
      <c r="BH51" s="1147"/>
      <c r="BI51" s="625"/>
      <c r="BJ51" s="626" t="str">
        <f t="shared" si="44"/>
        <v/>
      </c>
      <c r="BK51" s="1146"/>
      <c r="BL51" s="1143"/>
      <c r="BM51" s="1143"/>
      <c r="BN51" s="1143"/>
      <c r="BO51" s="1143"/>
      <c r="BP51" s="1143"/>
      <c r="BQ51" s="627"/>
      <c r="BR51" s="634">
        <f>SUM(BK51:BQ51)</f>
        <v>0</v>
      </c>
      <c r="BS51" s="626" t="str">
        <f t="shared" si="45"/>
        <v/>
      </c>
      <c r="BT51" s="612" t="str">
        <f t="shared" si="46"/>
        <v/>
      </c>
      <c r="BU51" s="624" t="str">
        <f>IF($C51="","",IF(ปก!$D$10="กิจกรรมพัฒนาผู้เรียน",เวลา2!$EI52,""))</f>
        <v/>
      </c>
      <c r="BV51" s="1146"/>
      <c r="BW51" s="1143"/>
      <c r="BX51" s="1143"/>
      <c r="BY51" s="1143"/>
      <c r="BZ51" s="1143"/>
      <c r="CA51" s="1143"/>
      <c r="CB51" s="1147"/>
      <c r="CC51" s="629"/>
      <c r="CD51" s="626" t="str">
        <f t="shared" si="47"/>
        <v/>
      </c>
      <c r="CE51" s="635"/>
      <c r="CF51" s="1146"/>
      <c r="CG51" s="1143"/>
      <c r="CH51" s="1143"/>
      <c r="CI51" s="1091" t="str">
        <f t="shared" si="48"/>
        <v/>
      </c>
      <c r="CJ51" s="1172" t="str">
        <f t="shared" si="49"/>
        <v/>
      </c>
      <c r="CK51" s="1156"/>
      <c r="CL51" s="1153" t="str">
        <f t="shared" si="50"/>
        <v/>
      </c>
      <c r="CM51" s="626" t="str">
        <f t="shared" si="51"/>
        <v/>
      </c>
      <c r="CN51" s="612" t="str">
        <f t="shared" si="52"/>
        <v/>
      </c>
      <c r="CO51" s="626" t="str">
        <f t="shared" si="53"/>
        <v/>
      </c>
      <c r="CP51" s="693" t="str">
        <f t="shared" si="54"/>
        <v/>
      </c>
      <c r="CQ51" s="612" t="str">
        <f>IF(C51="","",IF(BJ51=0,0,IF(CM51="ผิด","ผิด",IF(CM51="","-",IF(CP51="-","-",IF(CP51&gt;100,"&gt;100",IF(ปก!$D$10="กิจกรรมพัฒนาผู้เรียน",((CP51)/($CP$5)*100),CP51)))))))</f>
        <v/>
      </c>
      <c r="CR51" s="694" t="str">
        <f t="shared" si="55"/>
        <v/>
      </c>
      <c r="CS51" s="695" t="str">
        <f t="shared" si="56"/>
        <v/>
      </c>
      <c r="CT51" s="639" t="str">
        <f>IF(C51="","",IF(BJ51=0,0,IF(CS51="-","-",IF(CM51="ผิด","ผิด",IF(CS51&gt;100,"เกิน",IF(ปก!$D$10="กิจกรรมพัฒนาผู้เรียน",(CS51/$CS$5*100),CS51))))))</f>
        <v/>
      </c>
      <c r="CU51" s="641" t="str">
        <f t="shared" si="57"/>
        <v/>
      </c>
      <c r="CV51" s="641" t="str">
        <f>IF(CM51="","",IF(CM51="ผิด","",IF(ปก!$D$10="กิจกรรมพัฒนาผู้เรียน",(VLOOKUP(CT51,CC$69:CE$71,3)),CU51)))</f>
        <v/>
      </c>
      <c r="CW51" s="1159" t="str">
        <f t="shared" si="58"/>
        <v/>
      </c>
      <c r="CX51" s="643" t="str">
        <f t="shared" si="59"/>
        <v/>
      </c>
      <c r="CY51" s="643" t="str">
        <f t="shared" si="60"/>
        <v/>
      </c>
      <c r="CZ51" s="644"/>
      <c r="DA51" s="1208" t="str">
        <f t="shared" si="61"/>
        <v/>
      </c>
      <c r="DB51" s="1249" t="str">
        <f t="shared" si="32"/>
        <v/>
      </c>
      <c r="DC51" s="1125" t="str">
        <f>IF($C51="","",IF(ปก!$C$10="กิจกรรมพัฒนาผู้เรียน","-",IF($D51="พัก","-",IF($D51="ออก","-",VLOOKUP($CW51,$DU$7:$DW$12,3)))))</f>
        <v/>
      </c>
      <c r="DD51" s="1125" t="str">
        <f>IF($C51="","",IF(ปก!$C$10="กิจกรรมพัฒนาผู้เรียน","-",IF($D51="พัก","-",IF($D51="ออก","-",VLOOKUP($CW51,$DU$7:$DW$12,3)))))</f>
        <v/>
      </c>
      <c r="DE51" s="1125" t="str">
        <f>IF($C51="","",IF(ปก!$C$10="กิจกรรมพัฒนาผู้เรียน","-",IF($D51="พัก","-",IF($D51="ออก","-",VLOOKUP($CW51,$DU$7:$DW$12,3)))))</f>
        <v/>
      </c>
      <c r="DF51" s="1125" t="str">
        <f>IF($C51="","",IF(ปก!$C$10="กิจกรรมพัฒนาผู้เรียน","-",IF($D51="พัก","-",IF($D51="ออก","-",VLOOKUP($CW51,$DU$7:$DW$12,3)))))</f>
        <v/>
      </c>
      <c r="DG51" s="1125" t="str">
        <f>IF($C51="","",IF(ปก!$C$10="กิจกรรมพัฒนาผู้เรียน","-",IF($D51="พัก","-",IF($D51="ออก","-",VLOOKUP($CW51,$DU$7:$DW$12,3)))))</f>
        <v/>
      </c>
      <c r="DH51" s="1187" t="str">
        <f>IF($C51="","",IF(ปก!$C$10="กิจกรรมพัฒนาผู้เรียน","-",IF($D51="พัก","-",IF($D51="ออก","-",(ROUND(MODE(DC51:DG51),0))))))</f>
        <v/>
      </c>
      <c r="DI51" s="1188" t="str">
        <f>IF($C51="","",IF(ปก!$C$10="กิจกรรมพัฒนาผู้เรียน","-",IF($D51="พัก","-",IF($D51="ออก","-",VLOOKUP($CW51,$DU$7:$DW$12,3)))))</f>
        <v/>
      </c>
      <c r="DJ51" s="1188" t="str">
        <f>IF($C51="","",IF(ปก!$C$10="กิจกรรมพัฒนาผู้เรียน","-",IF($D51="พัก","-",IF($D51="ออก","-",VLOOKUP($CW51,$DU$7:$DW$12,3)))))</f>
        <v/>
      </c>
      <c r="DK51" s="1188" t="str">
        <f>IF($C51="","",IF(ปก!$C$10="กิจกรรมพัฒนาผู้เรียน","-",IF($D51="พัก","-",IF($D51="ออก","-",VLOOKUP($CW51,$DU$7:$DW$12,3)))))</f>
        <v/>
      </c>
      <c r="DL51" s="1188" t="str">
        <f>IF($C51="","",IF(ปก!$C$10="กิจกรรมพัฒนาผู้เรียน","-",IF($D51="พัก","-",IF($D51="ออก","-",VLOOKUP($CW51,$DU$7:$DW$12,3)))))</f>
        <v/>
      </c>
      <c r="DM51" s="1188" t="str">
        <f>IF($C51="","",IF(ปก!$C$10="กิจกรรมพัฒนาผู้เรียน","-",IF($D51="พัก","-",IF($D51="ออก","-",VLOOKUP($CW51,$DU$7:$DW$12,3)))))</f>
        <v/>
      </c>
      <c r="DN51" s="1188" t="str">
        <f>IF($C51="","",IF(ปก!$C$10="กิจกรรมพัฒนาผู้เรียน","-",IF($D51="พัก","-",IF($D51="ออก","-",VLOOKUP($CW51,$DU$7:$DW$12,3)))))</f>
        <v/>
      </c>
      <c r="DO51" s="1188" t="str">
        <f>IF($C51="","",IF(ปก!$C$10="กิจกรรมพัฒนาผู้เรียน","-",IF($D51="พัก","-",IF($D51="ออก","-",VLOOKUP($CW51,$DU$7:$DW$12,3)))))</f>
        <v/>
      </c>
      <c r="DP51" s="1188" t="str">
        <f>IF($C51="","",IF(ปก!$C$10="กิจกรรมพัฒนาผู้เรียน","-",IF($D51="พัก","-",IF($D51="ออก","-",VLOOKUP($CW51,$DU$7:$DW$12,3)))))</f>
        <v/>
      </c>
      <c r="DQ51" s="1188" t="str">
        <f>IF($C51="","",IF(ปก!$C$10="กิจกรรมพัฒนาผู้เรียน","-",IF($DQ$2="","",IF($D51="พัก","-",IF($D51="ออก","-",VLOOKUP($CW51,$DU$7:$DW$12,3))))))</f>
        <v/>
      </c>
      <c r="DR51" s="1188" t="str">
        <f>IF($C51="","",IF(ปก!$C$10="กิจกรรมพัฒนาผู้เรียน","-",IF($DR$2="","",IF($D51="พัก","-",IF($D51="ออก","-",VLOOKUP($CW51,$DU$7:$DW$12,3))))))</f>
        <v/>
      </c>
      <c r="DS51" s="1189" t="str">
        <f>IF($C51="","",IF(ปก!$C$10="กิจกรรมพัฒนาผู้เรียน","-",IF($D51="พัก","-",IF($D51="ออก","-",(ROUND(MODE(DI51:DQ51),0))))))</f>
        <v/>
      </c>
      <c r="DT51" s="308"/>
      <c r="DU51" s="708"/>
      <c r="DV51" s="708"/>
      <c r="DW51" s="709"/>
      <c r="DX51" s="708"/>
      <c r="DY51" s="23"/>
      <c r="DZ51" s="23"/>
      <c r="EA51" s="23"/>
      <c r="EB51" s="23"/>
      <c r="EC51" s="23"/>
      <c r="ED51" s="23"/>
      <c r="EE51" s="23"/>
      <c r="EF51" s="23"/>
      <c r="EG51" s="23"/>
      <c r="EH51" s="23"/>
      <c r="EI51" s="23"/>
      <c r="EJ51" s="23"/>
      <c r="EK51" s="23"/>
      <c r="EL51" s="23"/>
      <c r="EM51" s="23"/>
      <c r="EN51" s="23"/>
      <c r="EO51" s="23"/>
      <c r="EP51" s="23"/>
      <c r="EQ51" s="23"/>
      <c r="ER51" s="23"/>
      <c r="ES51" s="23"/>
      <c r="ET51" s="23"/>
      <c r="EU51" s="23"/>
      <c r="EV51" s="23"/>
      <c r="EW51" s="23"/>
      <c r="EX51" s="23"/>
      <c r="EY51" s="23"/>
      <c r="EZ51" s="23"/>
      <c r="FA51" s="23"/>
      <c r="FB51" s="23"/>
      <c r="FC51" s="23"/>
      <c r="FD51" s="23"/>
      <c r="FE51" s="23"/>
      <c r="FF51" s="23"/>
      <c r="FG51" s="23"/>
      <c r="FH51" s="23"/>
      <c r="FI51" s="23"/>
      <c r="FJ51" s="23"/>
      <c r="FK51" s="23"/>
      <c r="FL51" s="23"/>
      <c r="FM51" s="23"/>
      <c r="FN51" s="23"/>
      <c r="FO51" s="23"/>
      <c r="FP51" s="23"/>
      <c r="FQ51" s="23"/>
      <c r="FR51" s="23"/>
      <c r="FS51" s="23"/>
      <c r="FT51" s="23"/>
      <c r="FU51" s="23"/>
      <c r="FV51" s="23"/>
      <c r="FW51" s="23"/>
      <c r="FX51" s="23"/>
      <c r="FY51" s="23"/>
      <c r="FZ51" s="23"/>
      <c r="GA51" s="23"/>
      <c r="GB51" s="23"/>
      <c r="GC51" s="23"/>
      <c r="GD51" s="23"/>
      <c r="GE51" s="23"/>
      <c r="GF51" s="23"/>
      <c r="GG51" s="23"/>
      <c r="GH51" s="23"/>
      <c r="GI51" s="23"/>
      <c r="GJ51" s="23"/>
      <c r="GK51" s="23"/>
      <c r="GL51" s="23"/>
      <c r="GM51" s="23"/>
      <c r="GN51" s="23"/>
      <c r="GO51" s="23"/>
      <c r="GP51" s="23"/>
      <c r="GQ51" s="23"/>
      <c r="GR51" s="23"/>
      <c r="GS51" s="23"/>
      <c r="GT51" s="23"/>
      <c r="GU51" s="23"/>
      <c r="GV51" s="23"/>
      <c r="GW51" s="23"/>
      <c r="GX51" s="23"/>
      <c r="GY51" s="23"/>
      <c r="GZ51" s="23"/>
      <c r="HA51" s="23"/>
      <c r="HB51" s="23"/>
      <c r="HC51" s="23"/>
      <c r="HD51" s="23"/>
      <c r="HE51" s="23"/>
      <c r="HF51" s="23"/>
    </row>
    <row r="52" spans="1:214" s="24" customFormat="1" ht="18" customHeight="1" thickBot="1" x14ac:dyDescent="0.55000000000000004">
      <c r="A52" s="340" t="str">
        <f t="shared" si="62"/>
        <v/>
      </c>
      <c r="B52" s="646"/>
      <c r="C52" s="647"/>
      <c r="D52" s="620" t="str">
        <f t="shared" si="0"/>
        <v/>
      </c>
      <c r="E52" s="690" t="str">
        <f t="shared" si="31"/>
        <v/>
      </c>
      <c r="F52" s="696"/>
      <c r="G52" s="697" t="str">
        <f t="shared" si="35"/>
        <v/>
      </c>
      <c r="H52" s="650" t="str">
        <f>IF($C52="","",IF(ปก!$D$10="กิจกรรมพัฒนาผู้เรียน",เวลา1!$EI53,""))</f>
        <v/>
      </c>
      <c r="I52" s="1148"/>
      <c r="J52" s="1144"/>
      <c r="K52" s="1144"/>
      <c r="L52" s="1144"/>
      <c r="M52" s="1144"/>
      <c r="N52" s="1144"/>
      <c r="O52" s="1144"/>
      <c r="P52" s="1149"/>
      <c r="Q52" s="625"/>
      <c r="R52" s="651" t="str">
        <f t="shared" si="36"/>
        <v/>
      </c>
      <c r="S52" s="1148"/>
      <c r="T52" s="1144"/>
      <c r="U52" s="1144"/>
      <c r="V52" s="1144"/>
      <c r="W52" s="1144"/>
      <c r="X52" s="1144"/>
      <c r="Y52" s="652"/>
      <c r="Z52" s="628">
        <f t="shared" si="33"/>
        <v>0</v>
      </c>
      <c r="AA52" s="651" t="str">
        <f t="shared" si="37"/>
        <v/>
      </c>
      <c r="AB52" s="1019" t="str">
        <f t="shared" si="38"/>
        <v/>
      </c>
      <c r="AC52" s="650" t="str">
        <f>IF($C52="","",IF(ปก!$D$10="กิจกรรมพัฒนาผู้เรียน",เวลา1!$EI53,""))</f>
        <v/>
      </c>
      <c r="AD52" s="1148"/>
      <c r="AE52" s="1144"/>
      <c r="AF52" s="1144"/>
      <c r="AG52" s="1144"/>
      <c r="AH52" s="1144"/>
      <c r="AI52" s="1144"/>
      <c r="AJ52" s="1144"/>
      <c r="AK52" s="1149"/>
      <c r="AL52" s="629"/>
      <c r="AM52" s="651" t="str">
        <f t="shared" si="39"/>
        <v/>
      </c>
      <c r="AN52" s="1148"/>
      <c r="AO52" s="1144"/>
      <c r="AP52" s="1144"/>
      <c r="AQ52" s="1144"/>
      <c r="AR52" s="1144"/>
      <c r="AS52" s="1144"/>
      <c r="AT52" s="653"/>
      <c r="AU52" s="631">
        <f t="shared" si="34"/>
        <v>0</v>
      </c>
      <c r="AV52" s="651" t="str">
        <f t="shared" si="40"/>
        <v/>
      </c>
      <c r="AW52" s="1019" t="str">
        <f t="shared" si="41"/>
        <v/>
      </c>
      <c r="AX52" s="654" t="str">
        <f t="shared" si="42"/>
        <v/>
      </c>
      <c r="AY52" s="655" t="str">
        <f>IF(C52="","",IF(AX52="ผิด","ผิด",IF(AX52="","-",IF(AX52="-","-",IF(AX52&gt;100,"&gt;100",IF(ปก!$D$10="กิจกรรมพัฒนาผู้เรียน",(AX52/$AX$5)*100,AX52))))))</f>
        <v/>
      </c>
      <c r="AZ52" s="656" t="str">
        <f t="shared" si="43"/>
        <v/>
      </c>
      <c r="BA52" s="650" t="str">
        <f>IF($C52="","",IF(ปก!$D$10="กิจกรรมพัฒนาผู้เรียน",เวลา2!$EI53,""))</f>
        <v/>
      </c>
      <c r="BB52" s="1148"/>
      <c r="BC52" s="1144"/>
      <c r="BD52" s="1144"/>
      <c r="BE52" s="1144"/>
      <c r="BF52" s="1144"/>
      <c r="BG52" s="1144"/>
      <c r="BH52" s="1149"/>
      <c r="BI52" s="625"/>
      <c r="BJ52" s="651" t="str">
        <f t="shared" si="44"/>
        <v/>
      </c>
      <c r="BK52" s="1148"/>
      <c r="BL52" s="1144"/>
      <c r="BM52" s="1144"/>
      <c r="BN52" s="1144"/>
      <c r="BO52" s="1144"/>
      <c r="BP52" s="1144"/>
      <c r="BQ52" s="652"/>
      <c r="BR52" s="634">
        <f>SUM(BJ52:BQ52)</f>
        <v>0</v>
      </c>
      <c r="BS52" s="651" t="str">
        <f t="shared" si="45"/>
        <v/>
      </c>
      <c r="BT52" s="1019" t="str">
        <f t="shared" si="46"/>
        <v/>
      </c>
      <c r="BU52" s="650" t="str">
        <f>IF($C52="","",IF(ปก!$D$10="กิจกรรมพัฒนาผู้เรียน",เวลา2!$EI53,""))</f>
        <v/>
      </c>
      <c r="BV52" s="1148"/>
      <c r="BW52" s="1144"/>
      <c r="BX52" s="1144"/>
      <c r="BY52" s="1144"/>
      <c r="BZ52" s="1144"/>
      <c r="CA52" s="1144"/>
      <c r="CB52" s="1149"/>
      <c r="CC52" s="629"/>
      <c r="CD52" s="651" t="str">
        <f t="shared" si="47"/>
        <v/>
      </c>
      <c r="CE52" s="657"/>
      <c r="CF52" s="1148"/>
      <c r="CG52" s="1144"/>
      <c r="CH52" s="1144"/>
      <c r="CI52" s="1092" t="str">
        <f t="shared" si="48"/>
        <v/>
      </c>
      <c r="CJ52" s="1173" t="str">
        <f t="shared" si="49"/>
        <v/>
      </c>
      <c r="CK52" s="1157"/>
      <c r="CL52" s="1154" t="str">
        <f t="shared" si="50"/>
        <v/>
      </c>
      <c r="CM52" s="651" t="str">
        <f t="shared" si="51"/>
        <v/>
      </c>
      <c r="CN52" s="1019" t="str">
        <f t="shared" si="52"/>
        <v/>
      </c>
      <c r="CO52" s="626" t="str">
        <f t="shared" si="53"/>
        <v/>
      </c>
      <c r="CP52" s="698" t="str">
        <f t="shared" si="54"/>
        <v/>
      </c>
      <c r="CQ52" s="659" t="str">
        <f>IF(C52="","",IF(BJ52=0,0,IF(CM52="ผิด","ผิด",IF(CM52="","-",IF(CP52="-","-",IF(CP52&gt;100,"&gt;100",IF(ปก!$D$10="กิจกรรมพัฒนาผู้เรียน",((CP52)/($CP$5)*100),CP52)))))))</f>
        <v/>
      </c>
      <c r="CR52" s="699" t="str">
        <f t="shared" si="55"/>
        <v/>
      </c>
      <c r="CS52" s="700" t="str">
        <f t="shared" si="56"/>
        <v/>
      </c>
      <c r="CT52" s="662" t="str">
        <f>IF(C52="","",IF(BJ52=0,0,IF(CS52="-","-",IF(CM52="ผิด","ผิด",IF(CS52&gt;100,"เกิน",IF(ปก!$D$10="กิจกรรมพัฒนาผู้เรียน",(CS52/$CS$5*100),CS52))))))</f>
        <v/>
      </c>
      <c r="CU52" s="701" t="str">
        <f t="shared" si="57"/>
        <v/>
      </c>
      <c r="CV52" s="641" t="str">
        <f>IF(CM52="","",IF(CM52="ผิด","",IF(ปก!$D$10="กิจกรรมพัฒนาผู้เรียน",(VLOOKUP(CT52,CC$69:CE$71,3)),CU52)))</f>
        <v/>
      </c>
      <c r="CW52" s="1160" t="str">
        <f t="shared" si="58"/>
        <v/>
      </c>
      <c r="CX52" s="665" t="str">
        <f t="shared" si="59"/>
        <v/>
      </c>
      <c r="CY52" s="665" t="str">
        <f t="shared" si="60"/>
        <v/>
      </c>
      <c r="CZ52" s="666"/>
      <c r="DA52" s="1206" t="str">
        <f t="shared" si="61"/>
        <v/>
      </c>
      <c r="DB52" s="1250" t="str">
        <f t="shared" si="32"/>
        <v/>
      </c>
      <c r="DC52" s="1126" t="str">
        <f>IF($C52="","",IF(ปก!$C$10="กิจกรรมพัฒนาผู้เรียน","-",IF($D52="พัก","-",IF($D52="ออก","-",VLOOKUP($CW52,$DU$7:$DW$12,3)))))</f>
        <v/>
      </c>
      <c r="DD52" s="1126" t="str">
        <f>IF($C52="","",IF(ปก!$C$10="กิจกรรมพัฒนาผู้เรียน","-",IF($D52="พัก","-",IF($D52="ออก","-",VLOOKUP($CW52,$DU$7:$DW$12,3)))))</f>
        <v/>
      </c>
      <c r="DE52" s="1126" t="str">
        <f>IF($C52="","",IF(ปก!$C$10="กิจกรรมพัฒนาผู้เรียน","-",IF($D52="พัก","-",IF($D52="ออก","-",VLOOKUP($CW52,$DU$7:$DW$12,3)))))</f>
        <v/>
      </c>
      <c r="DF52" s="1126" t="str">
        <f>IF($C52="","",IF(ปก!$C$10="กิจกรรมพัฒนาผู้เรียน","-",IF($D52="พัก","-",IF($D52="ออก","-",VLOOKUP($CW52,$DU$7:$DW$12,3)))))</f>
        <v/>
      </c>
      <c r="DG52" s="1126" t="str">
        <f>IF($C52="","",IF(ปก!$C$10="กิจกรรมพัฒนาผู้เรียน","-",IF($D52="พัก","-",IF($D52="ออก","-",VLOOKUP($CW52,$DU$7:$DW$12,3)))))</f>
        <v/>
      </c>
      <c r="DH52" s="1190" t="str">
        <f>IF($C52="","",IF(ปก!$C$10="กิจกรรมพัฒนาผู้เรียน","-",IF($D52="พัก","-",IF($D52="ออก","-",(ROUND(MODE(DC52:DG52),0))))))</f>
        <v/>
      </c>
      <c r="DI52" s="1191" t="str">
        <f>IF($C52="","",IF(ปก!$C$10="กิจกรรมพัฒนาผู้เรียน","-",IF($D52="พัก","-",IF($D52="ออก","-",VLOOKUP($CW52,$DU$7:$DW$12,3)))))</f>
        <v/>
      </c>
      <c r="DJ52" s="1191" t="str">
        <f>IF($C52="","",IF(ปก!$C$10="กิจกรรมพัฒนาผู้เรียน","-",IF($D52="พัก","-",IF($D52="ออก","-",VLOOKUP($CW52,$DU$7:$DW$12,3)))))</f>
        <v/>
      </c>
      <c r="DK52" s="1191" t="str">
        <f>IF($C52="","",IF(ปก!$C$10="กิจกรรมพัฒนาผู้เรียน","-",IF($D52="พัก","-",IF($D52="ออก","-",VLOOKUP($CW52,$DU$7:$DW$12,3)))))</f>
        <v/>
      </c>
      <c r="DL52" s="1191" t="str">
        <f>IF($C52="","",IF(ปก!$C$10="กิจกรรมพัฒนาผู้เรียน","-",IF($D52="พัก","-",IF($D52="ออก","-",VLOOKUP($CW52,$DU$7:$DW$12,3)))))</f>
        <v/>
      </c>
      <c r="DM52" s="1191" t="str">
        <f>IF($C52="","",IF(ปก!$C$10="กิจกรรมพัฒนาผู้เรียน","-",IF($D52="พัก","-",IF($D52="ออก","-",VLOOKUP($CW52,$DU$7:$DW$12,3)))))</f>
        <v/>
      </c>
      <c r="DN52" s="1191" t="str">
        <f>IF($C52="","",IF(ปก!$C$10="กิจกรรมพัฒนาผู้เรียน","-",IF($D52="พัก","-",IF($D52="ออก","-",VLOOKUP($CW52,$DU$7:$DW$12,3)))))</f>
        <v/>
      </c>
      <c r="DO52" s="1191" t="str">
        <f>IF($C52="","",IF(ปก!$C$10="กิจกรรมพัฒนาผู้เรียน","-",IF($D52="พัก","-",IF($D52="ออก","-",VLOOKUP($CW52,$DU$7:$DW$12,3)))))</f>
        <v/>
      </c>
      <c r="DP52" s="1191" t="str">
        <f>IF($C52="","",IF(ปก!$C$10="กิจกรรมพัฒนาผู้เรียน","-",IF($D52="พัก","-",IF($D52="ออก","-",VLOOKUP($CW52,$DU$7:$DW$12,3)))))</f>
        <v/>
      </c>
      <c r="DQ52" s="1191" t="str">
        <f>IF($C52="","",IF(ปก!$C$10="กิจกรรมพัฒนาผู้เรียน","-",IF($DQ$2="","",IF($D52="พัก","-",IF($D52="ออก","-",VLOOKUP($CW52,$DU$7:$DW$12,3))))))</f>
        <v/>
      </c>
      <c r="DR52" s="1191" t="str">
        <f>IF($C52="","",IF(ปก!$C$10="กิจกรรมพัฒนาผู้เรียน","-",IF($DR$2="","",IF($D52="พัก","-",IF($D52="ออก","-",VLOOKUP($CW52,$DU$7:$DW$12,3))))))</f>
        <v/>
      </c>
      <c r="DS52" s="1192" t="str">
        <f>IF($C52="","",IF(ปก!$C$10="กิจกรรมพัฒนาผู้เรียน","-",IF($D52="พัก","-",IF($D52="ออก","-",(ROUND(MODE(DI52:DQ52),0))))))</f>
        <v/>
      </c>
      <c r="DT52" s="308"/>
      <c r="DU52" s="708"/>
      <c r="DV52" s="708"/>
      <c r="DW52" s="709"/>
      <c r="DX52" s="708"/>
      <c r="DY52" s="23"/>
      <c r="DZ52" s="23"/>
      <c r="EA52" s="23"/>
      <c r="EB52" s="23"/>
      <c r="EC52" s="23"/>
      <c r="ED52" s="23"/>
      <c r="EE52" s="23"/>
      <c r="EF52" s="23"/>
      <c r="EG52" s="23"/>
      <c r="EH52" s="23"/>
      <c r="EI52" s="23"/>
      <c r="EJ52" s="23"/>
      <c r="EK52" s="23"/>
      <c r="EL52" s="23"/>
      <c r="EM52" s="23"/>
      <c r="EN52" s="23"/>
      <c r="EO52" s="23"/>
      <c r="EP52" s="23"/>
      <c r="EQ52" s="23"/>
      <c r="ER52" s="23"/>
      <c r="ES52" s="23"/>
      <c r="ET52" s="23"/>
      <c r="EU52" s="23"/>
      <c r="EV52" s="23"/>
      <c r="EW52" s="23"/>
      <c r="EX52" s="23"/>
      <c r="EY52" s="23"/>
      <c r="EZ52" s="23"/>
      <c r="FA52" s="23"/>
      <c r="FB52" s="23"/>
      <c r="FC52" s="23"/>
      <c r="FD52" s="23"/>
      <c r="FE52" s="23"/>
      <c r="FF52" s="23"/>
      <c r="FG52" s="23"/>
      <c r="FH52" s="23"/>
      <c r="FI52" s="23"/>
      <c r="FJ52" s="23"/>
      <c r="FK52" s="23"/>
      <c r="FL52" s="23"/>
      <c r="FM52" s="23"/>
      <c r="FN52" s="23"/>
      <c r="FO52" s="23"/>
      <c r="FP52" s="23"/>
      <c r="FQ52" s="23"/>
      <c r="FR52" s="23"/>
      <c r="FS52" s="23"/>
      <c r="FT52" s="23"/>
      <c r="FU52" s="23"/>
      <c r="FV52" s="23"/>
      <c r="FW52" s="23"/>
      <c r="FX52" s="23"/>
      <c r="FY52" s="23"/>
      <c r="FZ52" s="23"/>
      <c r="GA52" s="23"/>
      <c r="GB52" s="23"/>
      <c r="GC52" s="23"/>
      <c r="GD52" s="23"/>
      <c r="GE52" s="23"/>
      <c r="GF52" s="23"/>
      <c r="GG52" s="23"/>
      <c r="GH52" s="23"/>
      <c r="GI52" s="23"/>
      <c r="GJ52" s="23"/>
      <c r="GK52" s="23"/>
      <c r="GL52" s="23"/>
      <c r="GM52" s="23"/>
      <c r="GN52" s="23"/>
      <c r="GO52" s="23"/>
      <c r="GP52" s="23"/>
      <c r="GQ52" s="23"/>
      <c r="GR52" s="23"/>
      <c r="GS52" s="23"/>
      <c r="GT52" s="23"/>
      <c r="GU52" s="23"/>
      <c r="GV52" s="23"/>
      <c r="GW52" s="23"/>
      <c r="GX52" s="23"/>
      <c r="GY52" s="23"/>
      <c r="GZ52" s="23"/>
      <c r="HA52" s="23"/>
      <c r="HB52" s="23"/>
      <c r="HC52" s="23"/>
      <c r="HD52" s="23"/>
      <c r="HE52" s="23"/>
      <c r="HF52" s="23"/>
    </row>
    <row r="53" spans="1:214" s="24" customFormat="1" ht="18" customHeight="1" thickBot="1" x14ac:dyDescent="0.55000000000000004">
      <c r="A53" s="340" t="str">
        <f t="shared" si="62"/>
        <v/>
      </c>
      <c r="B53" s="646"/>
      <c r="C53" s="647"/>
      <c r="D53" s="620" t="str">
        <f t="shared" si="0"/>
        <v/>
      </c>
      <c r="E53" s="690" t="str">
        <f t="shared" si="31"/>
        <v/>
      </c>
      <c r="F53" s="696"/>
      <c r="G53" s="697" t="str">
        <f t="shared" si="35"/>
        <v/>
      </c>
      <c r="H53" s="650" t="str">
        <f>IF($C53="","",IF(ปก!$D$10="กิจกรรมพัฒนาผู้เรียน",เวลา1!$EI54,""))</f>
        <v/>
      </c>
      <c r="I53" s="1148"/>
      <c r="J53" s="1144"/>
      <c r="K53" s="1144"/>
      <c r="L53" s="1144"/>
      <c r="M53" s="1144"/>
      <c r="N53" s="1144"/>
      <c r="O53" s="1144"/>
      <c r="P53" s="1149"/>
      <c r="Q53" s="625"/>
      <c r="R53" s="651" t="str">
        <f t="shared" si="36"/>
        <v/>
      </c>
      <c r="S53" s="1148"/>
      <c r="T53" s="1144"/>
      <c r="U53" s="1144"/>
      <c r="V53" s="1144"/>
      <c r="W53" s="1144"/>
      <c r="X53" s="1144"/>
      <c r="Y53" s="652"/>
      <c r="Z53" s="628">
        <f t="shared" si="33"/>
        <v>0</v>
      </c>
      <c r="AA53" s="651" t="str">
        <f t="shared" si="37"/>
        <v/>
      </c>
      <c r="AB53" s="1019" t="str">
        <f t="shared" si="38"/>
        <v/>
      </c>
      <c r="AC53" s="650" t="str">
        <f>IF($C53="","",IF(ปก!$D$10="กิจกรรมพัฒนาผู้เรียน",เวลา1!$EI54,""))</f>
        <v/>
      </c>
      <c r="AD53" s="1148"/>
      <c r="AE53" s="1144"/>
      <c r="AF53" s="1144"/>
      <c r="AG53" s="1144"/>
      <c r="AH53" s="1144"/>
      <c r="AI53" s="1144"/>
      <c r="AJ53" s="1144"/>
      <c r="AK53" s="1149"/>
      <c r="AL53" s="629"/>
      <c r="AM53" s="651" t="str">
        <f t="shared" si="39"/>
        <v/>
      </c>
      <c r="AN53" s="1148"/>
      <c r="AO53" s="1144"/>
      <c r="AP53" s="1144"/>
      <c r="AQ53" s="1144"/>
      <c r="AR53" s="1144"/>
      <c r="AS53" s="1144"/>
      <c r="AT53" s="653"/>
      <c r="AU53" s="631">
        <f t="shared" si="34"/>
        <v>0</v>
      </c>
      <c r="AV53" s="651" t="str">
        <f t="shared" si="40"/>
        <v/>
      </c>
      <c r="AW53" s="1019" t="str">
        <f t="shared" si="41"/>
        <v/>
      </c>
      <c r="AX53" s="654" t="str">
        <f t="shared" si="42"/>
        <v/>
      </c>
      <c r="AY53" s="655" t="str">
        <f>IF(C53="","",IF(AX53="ผิด","ผิด",IF(AX53="","-",IF(AX53="-","-",IF(AX53&gt;100,"&gt;100",IF(ปก!$D$10="กิจกรรมพัฒนาผู้เรียน",(AX53/$AX$5)*100,AX53))))))</f>
        <v/>
      </c>
      <c r="AZ53" s="656" t="str">
        <f t="shared" si="43"/>
        <v/>
      </c>
      <c r="BA53" s="650" t="str">
        <f>IF($C53="","",IF(ปก!$D$10="กิจกรรมพัฒนาผู้เรียน",เวลา2!$EI54,""))</f>
        <v/>
      </c>
      <c r="BB53" s="1148"/>
      <c r="BC53" s="1144"/>
      <c r="BD53" s="1144"/>
      <c r="BE53" s="1144"/>
      <c r="BF53" s="1144"/>
      <c r="BG53" s="1144"/>
      <c r="BH53" s="1149"/>
      <c r="BI53" s="625"/>
      <c r="BJ53" s="651" t="str">
        <f t="shared" si="44"/>
        <v/>
      </c>
      <c r="BK53" s="1148"/>
      <c r="BL53" s="1144"/>
      <c r="BM53" s="1144"/>
      <c r="BN53" s="1144"/>
      <c r="BO53" s="1144"/>
      <c r="BP53" s="1144"/>
      <c r="BQ53" s="652"/>
      <c r="BR53" s="634">
        <f>SUM(BJ53:BQ53)</f>
        <v>0</v>
      </c>
      <c r="BS53" s="651" t="str">
        <f t="shared" si="45"/>
        <v/>
      </c>
      <c r="BT53" s="1019" t="str">
        <f t="shared" si="46"/>
        <v/>
      </c>
      <c r="BU53" s="650" t="str">
        <f>IF($C53="","",IF(ปก!$D$10="กิจกรรมพัฒนาผู้เรียน",เวลา2!$EI54,""))</f>
        <v/>
      </c>
      <c r="BV53" s="1148"/>
      <c r="BW53" s="1144"/>
      <c r="BX53" s="1144"/>
      <c r="BY53" s="1144"/>
      <c r="BZ53" s="1144"/>
      <c r="CA53" s="1144"/>
      <c r="CB53" s="1149"/>
      <c r="CC53" s="629"/>
      <c r="CD53" s="651" t="str">
        <f t="shared" si="47"/>
        <v/>
      </c>
      <c r="CE53" s="657"/>
      <c r="CF53" s="1148"/>
      <c r="CG53" s="1144"/>
      <c r="CH53" s="1144"/>
      <c r="CI53" s="1092" t="str">
        <f t="shared" si="48"/>
        <v/>
      </c>
      <c r="CJ53" s="1173" t="str">
        <f t="shared" si="49"/>
        <v/>
      </c>
      <c r="CK53" s="1157"/>
      <c r="CL53" s="1154" t="str">
        <f t="shared" si="50"/>
        <v/>
      </c>
      <c r="CM53" s="651" t="str">
        <f t="shared" si="51"/>
        <v/>
      </c>
      <c r="CN53" s="1019" t="str">
        <f t="shared" si="52"/>
        <v/>
      </c>
      <c r="CO53" s="626" t="str">
        <f t="shared" si="53"/>
        <v/>
      </c>
      <c r="CP53" s="698" t="str">
        <f t="shared" si="54"/>
        <v/>
      </c>
      <c r="CQ53" s="659" t="str">
        <f>IF(C53="","",IF(BJ53=0,0,IF(CM53="ผิด","ผิด",IF(CM53="","-",IF(CP53="-","-",IF(CP53&gt;100,"&gt;100",IF(ปก!$D$10="กิจกรรมพัฒนาผู้เรียน",((CP53)/($CP$5)*100),CP53)))))))</f>
        <v/>
      </c>
      <c r="CR53" s="699" t="str">
        <f t="shared" si="55"/>
        <v/>
      </c>
      <c r="CS53" s="700" t="str">
        <f t="shared" si="56"/>
        <v/>
      </c>
      <c r="CT53" s="662" t="str">
        <f>IF(C53="","",IF(BJ53=0,0,IF(CS53="-","-",IF(CM53="ผิด","ผิด",IF(CS53&gt;100,"เกิน",IF(ปก!$D$10="กิจกรรมพัฒนาผู้เรียน",(CS53/$CS$5*100),CS53))))))</f>
        <v/>
      </c>
      <c r="CU53" s="701" t="str">
        <f t="shared" si="57"/>
        <v/>
      </c>
      <c r="CV53" s="641" t="str">
        <f>IF(CM53="","",IF(CM53="ผิด","",IF(ปก!$D$10="กิจกรรมพัฒนาผู้เรียน",(VLOOKUP(CT53,CC$69:CE$71,3)),CU53)))</f>
        <v/>
      </c>
      <c r="CW53" s="1160" t="str">
        <f t="shared" si="58"/>
        <v/>
      </c>
      <c r="CX53" s="665" t="str">
        <f t="shared" si="59"/>
        <v/>
      </c>
      <c r="CY53" s="665" t="str">
        <f t="shared" si="60"/>
        <v/>
      </c>
      <c r="CZ53" s="666"/>
      <c r="DA53" s="1206" t="str">
        <f t="shared" si="61"/>
        <v/>
      </c>
      <c r="DB53" s="1250" t="str">
        <f t="shared" si="32"/>
        <v/>
      </c>
      <c r="DC53" s="1126" t="str">
        <f>IF($C53="","",IF(ปก!$C$10="กิจกรรมพัฒนาผู้เรียน","-",IF($D53="พัก","-",IF($D53="ออก","-",VLOOKUP($CW53,$DU$7:$DW$12,3)))))</f>
        <v/>
      </c>
      <c r="DD53" s="1126" t="str">
        <f>IF($C53="","",IF(ปก!$C$10="กิจกรรมพัฒนาผู้เรียน","-",IF($D53="พัก","-",IF($D53="ออก","-",VLOOKUP($CW53,$DU$7:$DW$12,3)))))</f>
        <v/>
      </c>
      <c r="DE53" s="1126" t="str">
        <f>IF($C53="","",IF(ปก!$C$10="กิจกรรมพัฒนาผู้เรียน","-",IF($D53="พัก","-",IF($D53="ออก","-",VLOOKUP($CW53,$DU$7:$DW$12,3)))))</f>
        <v/>
      </c>
      <c r="DF53" s="1126" t="str">
        <f>IF($C53="","",IF(ปก!$C$10="กิจกรรมพัฒนาผู้เรียน","-",IF($D53="พัก","-",IF($D53="ออก","-",VLOOKUP($CW53,$DU$7:$DW$12,3)))))</f>
        <v/>
      </c>
      <c r="DG53" s="1126" t="str">
        <f>IF($C53="","",IF(ปก!$C$10="กิจกรรมพัฒนาผู้เรียน","-",IF($D53="พัก","-",IF($D53="ออก","-",VLOOKUP($CW53,$DU$7:$DW$12,3)))))</f>
        <v/>
      </c>
      <c r="DH53" s="1190" t="str">
        <f>IF($C53="","",IF(ปก!$C$10="กิจกรรมพัฒนาผู้เรียน","-",IF($D53="พัก","-",IF($D53="ออก","-",(ROUND(MODE(DC53:DG53),0))))))</f>
        <v/>
      </c>
      <c r="DI53" s="1191" t="str">
        <f>IF($C53="","",IF(ปก!$C$10="กิจกรรมพัฒนาผู้เรียน","-",IF($D53="พัก","-",IF($D53="ออก","-",VLOOKUP($CW53,$DU$7:$DW$12,3)))))</f>
        <v/>
      </c>
      <c r="DJ53" s="1191" t="str">
        <f>IF($C53="","",IF(ปก!$C$10="กิจกรรมพัฒนาผู้เรียน","-",IF($D53="พัก","-",IF($D53="ออก","-",VLOOKUP($CW53,$DU$7:$DW$12,3)))))</f>
        <v/>
      </c>
      <c r="DK53" s="1191" t="str">
        <f>IF($C53="","",IF(ปก!$C$10="กิจกรรมพัฒนาผู้เรียน","-",IF($D53="พัก","-",IF($D53="ออก","-",VLOOKUP($CW53,$DU$7:$DW$12,3)))))</f>
        <v/>
      </c>
      <c r="DL53" s="1191" t="str">
        <f>IF($C53="","",IF(ปก!$C$10="กิจกรรมพัฒนาผู้เรียน","-",IF($D53="พัก","-",IF($D53="ออก","-",VLOOKUP($CW53,$DU$7:$DW$12,3)))))</f>
        <v/>
      </c>
      <c r="DM53" s="1191" t="str">
        <f>IF($C53="","",IF(ปก!$C$10="กิจกรรมพัฒนาผู้เรียน","-",IF($D53="พัก","-",IF($D53="ออก","-",VLOOKUP($CW53,$DU$7:$DW$12,3)))))</f>
        <v/>
      </c>
      <c r="DN53" s="1191" t="str">
        <f>IF($C53="","",IF(ปก!$C$10="กิจกรรมพัฒนาผู้เรียน","-",IF($D53="พัก","-",IF($D53="ออก","-",VLOOKUP($CW53,$DU$7:$DW$12,3)))))</f>
        <v/>
      </c>
      <c r="DO53" s="1191" t="str">
        <f>IF($C53="","",IF(ปก!$C$10="กิจกรรมพัฒนาผู้เรียน","-",IF($D53="พัก","-",IF($D53="ออก","-",VLOOKUP($CW53,$DU$7:$DW$12,3)))))</f>
        <v/>
      </c>
      <c r="DP53" s="1191" t="str">
        <f>IF($C53="","",IF(ปก!$C$10="กิจกรรมพัฒนาผู้เรียน","-",IF($D53="พัก","-",IF($D53="ออก","-",VLOOKUP($CW53,$DU$7:$DW$12,3)))))</f>
        <v/>
      </c>
      <c r="DQ53" s="1191" t="str">
        <f>IF($C53="","",IF(ปก!$C$10="กิจกรรมพัฒนาผู้เรียน","-",IF($DQ$2="","",IF($D53="พัก","-",IF($D53="ออก","-",VLOOKUP($CW53,$DU$7:$DW$12,3))))))</f>
        <v/>
      </c>
      <c r="DR53" s="1191" t="str">
        <f>IF($C53="","",IF(ปก!$C$10="กิจกรรมพัฒนาผู้เรียน","-",IF($DR$2="","",IF($D53="พัก","-",IF($D53="ออก","-",VLOOKUP($CW53,$DU$7:$DW$12,3))))))</f>
        <v/>
      </c>
      <c r="DS53" s="1192" t="str">
        <f>IF($C53="","",IF(ปก!$C$10="กิจกรรมพัฒนาผู้เรียน","-",IF($D53="พัก","-",IF($D53="ออก","-",(ROUND(MODE(DI53:DQ53),0))))))</f>
        <v/>
      </c>
      <c r="DT53" s="711" t="s">
        <v>180</v>
      </c>
      <c r="DU53" s="708"/>
      <c r="DV53" s="708"/>
      <c r="DW53" s="709"/>
      <c r="DX53" s="708"/>
      <c r="DY53" s="23"/>
      <c r="DZ53" s="23"/>
      <c r="EA53" s="23"/>
      <c r="EB53" s="23"/>
      <c r="EC53" s="23"/>
      <c r="ED53" s="23"/>
      <c r="EE53" s="23"/>
      <c r="EF53" s="23"/>
      <c r="EG53" s="23"/>
      <c r="EH53" s="23"/>
      <c r="EI53" s="23"/>
      <c r="EJ53" s="23"/>
      <c r="EK53" s="23"/>
      <c r="EL53" s="23"/>
      <c r="EM53" s="23"/>
      <c r="EN53" s="23"/>
      <c r="EO53" s="23"/>
      <c r="EP53" s="23"/>
      <c r="EQ53" s="23"/>
      <c r="ER53" s="23"/>
      <c r="ES53" s="23"/>
      <c r="ET53" s="23"/>
      <c r="EU53" s="23"/>
      <c r="EV53" s="23"/>
      <c r="EW53" s="23"/>
      <c r="EX53" s="23"/>
      <c r="EY53" s="23"/>
      <c r="EZ53" s="23"/>
      <c r="FA53" s="23"/>
      <c r="FB53" s="23"/>
      <c r="FC53" s="23"/>
      <c r="FD53" s="23"/>
      <c r="FE53" s="23"/>
      <c r="FF53" s="23"/>
      <c r="FG53" s="23"/>
      <c r="FH53" s="23"/>
      <c r="FI53" s="23"/>
      <c r="FJ53" s="23"/>
      <c r="FK53" s="23"/>
      <c r="FL53" s="23"/>
      <c r="FM53" s="23"/>
      <c r="FN53" s="23"/>
      <c r="FO53" s="23"/>
      <c r="FP53" s="23"/>
      <c r="FQ53" s="23"/>
      <c r="FR53" s="23"/>
      <c r="FS53" s="23"/>
      <c r="FT53" s="23"/>
      <c r="FU53" s="23"/>
      <c r="FV53" s="23"/>
      <c r="FW53" s="23"/>
      <c r="FX53" s="23"/>
      <c r="FY53" s="23"/>
      <c r="FZ53" s="23"/>
      <c r="GA53" s="23"/>
      <c r="GB53" s="23"/>
      <c r="GC53" s="23"/>
      <c r="GD53" s="23"/>
      <c r="GE53" s="23"/>
      <c r="GF53" s="23"/>
      <c r="GG53" s="23"/>
      <c r="GH53" s="23"/>
      <c r="GI53" s="23"/>
      <c r="GJ53" s="23"/>
      <c r="GK53" s="23"/>
      <c r="GL53" s="23"/>
      <c r="GM53" s="23"/>
      <c r="GN53" s="23"/>
      <c r="GO53" s="23"/>
      <c r="GP53" s="23"/>
      <c r="GQ53" s="23"/>
      <c r="GR53" s="23"/>
      <c r="GS53" s="23"/>
      <c r="GT53" s="23"/>
      <c r="GU53" s="23"/>
      <c r="GV53" s="23"/>
      <c r="GW53" s="23"/>
      <c r="GX53" s="23"/>
      <c r="GY53" s="23"/>
      <c r="GZ53" s="23"/>
      <c r="HA53" s="23"/>
      <c r="HB53" s="23"/>
      <c r="HC53" s="23"/>
      <c r="HD53" s="23"/>
      <c r="HE53" s="23"/>
      <c r="HF53" s="23"/>
    </row>
    <row r="54" spans="1:214" s="24" customFormat="1" ht="18" customHeight="1" thickBot="1" x14ac:dyDescent="0.55000000000000004">
      <c r="A54" s="340" t="str">
        <f t="shared" si="62"/>
        <v/>
      </c>
      <c r="B54" s="646"/>
      <c r="C54" s="647"/>
      <c r="D54" s="620" t="str">
        <f t="shared" si="0"/>
        <v/>
      </c>
      <c r="E54" s="690" t="str">
        <f t="shared" si="31"/>
        <v/>
      </c>
      <c r="F54" s="696"/>
      <c r="G54" s="697" t="str">
        <f t="shared" si="35"/>
        <v/>
      </c>
      <c r="H54" s="650" t="str">
        <f>IF($C54="","",IF(ปก!$D$10="กิจกรรมพัฒนาผู้เรียน",เวลา1!$EI55,""))</f>
        <v/>
      </c>
      <c r="I54" s="1148"/>
      <c r="J54" s="1144"/>
      <c r="K54" s="1144"/>
      <c r="L54" s="1144"/>
      <c r="M54" s="1144"/>
      <c r="N54" s="1144"/>
      <c r="O54" s="1144"/>
      <c r="P54" s="1149"/>
      <c r="Q54" s="625"/>
      <c r="R54" s="651" t="str">
        <f t="shared" si="36"/>
        <v/>
      </c>
      <c r="S54" s="1148"/>
      <c r="T54" s="1144"/>
      <c r="U54" s="1144"/>
      <c r="V54" s="1144"/>
      <c r="W54" s="1144"/>
      <c r="X54" s="1144"/>
      <c r="Y54" s="652"/>
      <c r="Z54" s="628">
        <f t="shared" si="33"/>
        <v>0</v>
      </c>
      <c r="AA54" s="651" t="str">
        <f t="shared" si="37"/>
        <v/>
      </c>
      <c r="AB54" s="1019" t="str">
        <f t="shared" si="38"/>
        <v/>
      </c>
      <c r="AC54" s="650" t="str">
        <f>IF($C54="","",IF(ปก!$D$10="กิจกรรมพัฒนาผู้เรียน",เวลา1!$EI55,""))</f>
        <v/>
      </c>
      <c r="AD54" s="1148"/>
      <c r="AE54" s="1144"/>
      <c r="AF54" s="1144"/>
      <c r="AG54" s="1144"/>
      <c r="AH54" s="1144"/>
      <c r="AI54" s="1144"/>
      <c r="AJ54" s="1144"/>
      <c r="AK54" s="1149"/>
      <c r="AL54" s="629"/>
      <c r="AM54" s="651" t="str">
        <f t="shared" si="39"/>
        <v/>
      </c>
      <c r="AN54" s="1148"/>
      <c r="AO54" s="1144"/>
      <c r="AP54" s="1144"/>
      <c r="AQ54" s="1144"/>
      <c r="AR54" s="1144"/>
      <c r="AS54" s="1144"/>
      <c r="AT54" s="653"/>
      <c r="AU54" s="631">
        <f t="shared" si="34"/>
        <v>0</v>
      </c>
      <c r="AV54" s="651" t="str">
        <f t="shared" si="40"/>
        <v/>
      </c>
      <c r="AW54" s="1019" t="str">
        <f t="shared" si="41"/>
        <v/>
      </c>
      <c r="AX54" s="654" t="str">
        <f t="shared" si="42"/>
        <v/>
      </c>
      <c r="AY54" s="655" t="str">
        <f>IF(C54="","",IF(AX54="ผิด","ผิด",IF(AX54="","-",IF(AX54="-","-",IF(AX54&gt;100,"&gt;100",IF(ปก!$D$10="กิจกรรมพัฒนาผู้เรียน",(AX54/$AX$5)*100,AX54))))))</f>
        <v/>
      </c>
      <c r="AZ54" s="656" t="str">
        <f t="shared" si="43"/>
        <v/>
      </c>
      <c r="BA54" s="650" t="str">
        <f>IF($C54="","",IF(ปก!$D$10="กิจกรรมพัฒนาผู้เรียน",เวลา2!$EI55,""))</f>
        <v/>
      </c>
      <c r="BB54" s="1148"/>
      <c r="BC54" s="1144"/>
      <c r="BD54" s="1144"/>
      <c r="BE54" s="1144"/>
      <c r="BF54" s="1144"/>
      <c r="BG54" s="1144"/>
      <c r="BH54" s="1149"/>
      <c r="BI54" s="625"/>
      <c r="BJ54" s="651" t="str">
        <f t="shared" si="44"/>
        <v/>
      </c>
      <c r="BK54" s="1148"/>
      <c r="BL54" s="1144"/>
      <c r="BM54" s="1144"/>
      <c r="BN54" s="1144"/>
      <c r="BO54" s="1144"/>
      <c r="BP54" s="1144"/>
      <c r="BQ54" s="652"/>
      <c r="BR54" s="634">
        <f>SUM(BJ54:BQ54)</f>
        <v>0</v>
      </c>
      <c r="BS54" s="651" t="str">
        <f t="shared" si="45"/>
        <v/>
      </c>
      <c r="BT54" s="1019" t="str">
        <f t="shared" si="46"/>
        <v/>
      </c>
      <c r="BU54" s="650" t="str">
        <f>IF($C54="","",IF(ปก!$D$10="กิจกรรมพัฒนาผู้เรียน",เวลา2!$EI55,""))</f>
        <v/>
      </c>
      <c r="BV54" s="1148"/>
      <c r="BW54" s="1144"/>
      <c r="BX54" s="1144"/>
      <c r="BY54" s="1144"/>
      <c r="BZ54" s="1144"/>
      <c r="CA54" s="1144"/>
      <c r="CB54" s="1149"/>
      <c r="CC54" s="629"/>
      <c r="CD54" s="651" t="str">
        <f t="shared" si="47"/>
        <v/>
      </c>
      <c r="CE54" s="657"/>
      <c r="CF54" s="1148"/>
      <c r="CG54" s="1144"/>
      <c r="CH54" s="1144"/>
      <c r="CI54" s="1092" t="str">
        <f t="shared" si="48"/>
        <v/>
      </c>
      <c r="CJ54" s="1173" t="str">
        <f t="shared" si="49"/>
        <v/>
      </c>
      <c r="CK54" s="1157"/>
      <c r="CL54" s="1154" t="str">
        <f t="shared" si="50"/>
        <v/>
      </c>
      <c r="CM54" s="651" t="str">
        <f t="shared" si="51"/>
        <v/>
      </c>
      <c r="CN54" s="1019" t="str">
        <f t="shared" si="52"/>
        <v/>
      </c>
      <c r="CO54" s="626" t="str">
        <f t="shared" si="53"/>
        <v/>
      </c>
      <c r="CP54" s="698" t="str">
        <f t="shared" si="54"/>
        <v/>
      </c>
      <c r="CQ54" s="659" t="str">
        <f>IF(C54="","",IF(BJ54=0,0,IF(CM54="ผิด","ผิด",IF(CM54="","-",IF(CP54="-","-",IF(CP54&gt;100,"&gt;100",IF(ปก!$D$10="กิจกรรมพัฒนาผู้เรียน",((CP54)/($CP$5)*100),CP54)))))))</f>
        <v/>
      </c>
      <c r="CR54" s="699" t="str">
        <f t="shared" si="55"/>
        <v/>
      </c>
      <c r="CS54" s="700" t="str">
        <f t="shared" si="56"/>
        <v/>
      </c>
      <c r="CT54" s="662" t="str">
        <f>IF(C54="","",IF(BJ54=0,0,IF(CS54="-","-",IF(CM54="ผิด","ผิด",IF(CS54&gt;100,"เกิน",IF(ปก!$D$10="กิจกรรมพัฒนาผู้เรียน",(CS54/$CS$5*100),CS54))))))</f>
        <v/>
      </c>
      <c r="CU54" s="701" t="str">
        <f t="shared" si="57"/>
        <v/>
      </c>
      <c r="CV54" s="641" t="str">
        <f>IF(CM54="","",IF(CM54="ผิด","",IF(ปก!$D$10="กิจกรรมพัฒนาผู้เรียน",(VLOOKUP(CT54,CC$69:CE$71,3)),CU54)))</f>
        <v/>
      </c>
      <c r="CW54" s="1160" t="str">
        <f t="shared" si="58"/>
        <v/>
      </c>
      <c r="CX54" s="665" t="str">
        <f t="shared" si="59"/>
        <v/>
      </c>
      <c r="CY54" s="665" t="str">
        <f t="shared" si="60"/>
        <v/>
      </c>
      <c r="CZ54" s="666"/>
      <c r="DA54" s="1206" t="str">
        <f t="shared" si="61"/>
        <v/>
      </c>
      <c r="DB54" s="1250" t="str">
        <f t="shared" si="32"/>
        <v/>
      </c>
      <c r="DC54" s="1126" t="str">
        <f>IF($C54="","",IF(ปก!$C$10="กิจกรรมพัฒนาผู้เรียน","-",IF($D54="พัก","-",IF($D54="ออก","-",VLOOKUP($CW54,$DU$7:$DW$12,3)))))</f>
        <v/>
      </c>
      <c r="DD54" s="1126" t="str">
        <f>IF($C54="","",IF(ปก!$C$10="กิจกรรมพัฒนาผู้เรียน","-",IF($D54="พัก","-",IF($D54="ออก","-",VLOOKUP($CW54,$DU$7:$DW$12,3)))))</f>
        <v/>
      </c>
      <c r="DE54" s="1126" t="str">
        <f>IF($C54="","",IF(ปก!$C$10="กิจกรรมพัฒนาผู้เรียน","-",IF($D54="พัก","-",IF($D54="ออก","-",VLOOKUP($CW54,$DU$7:$DW$12,3)))))</f>
        <v/>
      </c>
      <c r="DF54" s="1126" t="str">
        <f>IF($C54="","",IF(ปก!$C$10="กิจกรรมพัฒนาผู้เรียน","-",IF($D54="พัก","-",IF($D54="ออก","-",VLOOKUP($CW54,$DU$7:$DW$12,3)))))</f>
        <v/>
      </c>
      <c r="DG54" s="1126" t="str">
        <f>IF($C54="","",IF(ปก!$C$10="กิจกรรมพัฒนาผู้เรียน","-",IF($D54="พัก","-",IF($D54="ออก","-",VLOOKUP($CW54,$DU$7:$DW$12,3)))))</f>
        <v/>
      </c>
      <c r="DH54" s="1190" t="str">
        <f>IF($C54="","",IF(ปก!$C$10="กิจกรรมพัฒนาผู้เรียน","-",IF($D54="พัก","-",IF($D54="ออก","-",(ROUND(MODE(DC54:DG54),0))))))</f>
        <v/>
      </c>
      <c r="DI54" s="1191" t="str">
        <f>IF($C54="","",IF(ปก!$C$10="กิจกรรมพัฒนาผู้เรียน","-",IF($D54="พัก","-",IF($D54="ออก","-",VLOOKUP($CW54,$DU$7:$DW$12,3)))))</f>
        <v/>
      </c>
      <c r="DJ54" s="1191" t="str">
        <f>IF($C54="","",IF(ปก!$C$10="กิจกรรมพัฒนาผู้เรียน","-",IF($D54="พัก","-",IF($D54="ออก","-",VLOOKUP($CW54,$DU$7:$DW$12,3)))))</f>
        <v/>
      </c>
      <c r="DK54" s="1191" t="str">
        <f>IF($C54="","",IF(ปก!$C$10="กิจกรรมพัฒนาผู้เรียน","-",IF($D54="พัก","-",IF($D54="ออก","-",VLOOKUP($CW54,$DU$7:$DW$12,3)))))</f>
        <v/>
      </c>
      <c r="DL54" s="1191" t="str">
        <f>IF($C54="","",IF(ปก!$C$10="กิจกรรมพัฒนาผู้เรียน","-",IF($D54="พัก","-",IF($D54="ออก","-",VLOOKUP($CW54,$DU$7:$DW$12,3)))))</f>
        <v/>
      </c>
      <c r="DM54" s="1191" t="str">
        <f>IF($C54="","",IF(ปก!$C$10="กิจกรรมพัฒนาผู้เรียน","-",IF($D54="พัก","-",IF($D54="ออก","-",VLOOKUP($CW54,$DU$7:$DW$12,3)))))</f>
        <v/>
      </c>
      <c r="DN54" s="1191" t="str">
        <f>IF($C54="","",IF(ปก!$C$10="กิจกรรมพัฒนาผู้เรียน","-",IF($D54="พัก","-",IF($D54="ออก","-",VLOOKUP($CW54,$DU$7:$DW$12,3)))))</f>
        <v/>
      </c>
      <c r="DO54" s="1191" t="str">
        <f>IF($C54="","",IF(ปก!$C$10="กิจกรรมพัฒนาผู้เรียน","-",IF($D54="พัก","-",IF($D54="ออก","-",VLOOKUP($CW54,$DU$7:$DW$12,3)))))</f>
        <v/>
      </c>
      <c r="DP54" s="1191" t="str">
        <f>IF($C54="","",IF(ปก!$C$10="กิจกรรมพัฒนาผู้เรียน","-",IF($D54="พัก","-",IF($D54="ออก","-",VLOOKUP($CW54,$DU$7:$DW$12,3)))))</f>
        <v/>
      </c>
      <c r="DQ54" s="1191" t="str">
        <f>IF($C54="","",IF(ปก!$C$10="กิจกรรมพัฒนาผู้เรียน","-",IF($DQ$2="","",IF($D54="พัก","-",IF($D54="ออก","-",VLOOKUP($CW54,$DU$7:$DW$12,3))))))</f>
        <v/>
      </c>
      <c r="DR54" s="1191" t="str">
        <f>IF($C54="","",IF(ปก!$C$10="กิจกรรมพัฒนาผู้เรียน","-",IF($DR$2="","",IF($D54="พัก","-",IF($D54="ออก","-",VLOOKUP($CW54,$DU$7:$DW$12,3))))))</f>
        <v/>
      </c>
      <c r="DS54" s="1192" t="str">
        <f>IF($C54="","",IF(ปก!$C$10="กิจกรรมพัฒนาผู้เรียน","-",IF($D54="พัก","-",IF($D54="ออก","-",(ROUND(MODE(DI54:DQ54),0))))))</f>
        <v/>
      </c>
      <c r="DT54" s="711" t="s">
        <v>181</v>
      </c>
      <c r="DU54" s="708"/>
      <c r="DV54" s="708"/>
      <c r="DW54" s="709"/>
      <c r="DX54" s="708"/>
      <c r="DY54" s="23"/>
      <c r="DZ54" s="23"/>
      <c r="EA54" s="23"/>
      <c r="EB54" s="23"/>
      <c r="EC54" s="23"/>
      <c r="ED54" s="23"/>
      <c r="EE54" s="23"/>
      <c r="EF54" s="23"/>
      <c r="EG54" s="23"/>
      <c r="EH54" s="23"/>
      <c r="EI54" s="23"/>
      <c r="EJ54" s="23"/>
      <c r="EK54" s="23"/>
      <c r="EL54" s="23"/>
      <c r="EM54" s="23"/>
      <c r="EN54" s="23"/>
      <c r="EO54" s="23"/>
      <c r="EP54" s="23"/>
      <c r="EQ54" s="23"/>
      <c r="ER54" s="23"/>
      <c r="ES54" s="23"/>
      <c r="ET54" s="23"/>
      <c r="EU54" s="23"/>
      <c r="EV54" s="23"/>
      <c r="EW54" s="23"/>
      <c r="EX54" s="23"/>
      <c r="EY54" s="23"/>
      <c r="EZ54" s="23"/>
      <c r="FA54" s="23"/>
      <c r="FB54" s="23"/>
      <c r="FC54" s="23"/>
      <c r="FD54" s="23"/>
      <c r="FE54" s="23"/>
      <c r="FF54" s="23"/>
      <c r="FG54" s="23"/>
      <c r="FH54" s="23"/>
      <c r="FI54" s="23"/>
      <c r="FJ54" s="23"/>
      <c r="FK54" s="23"/>
      <c r="FL54" s="23"/>
      <c r="FM54" s="23"/>
      <c r="FN54" s="23"/>
      <c r="FO54" s="23"/>
      <c r="FP54" s="23"/>
      <c r="FQ54" s="23"/>
      <c r="FR54" s="23"/>
      <c r="FS54" s="23"/>
      <c r="FT54" s="23"/>
      <c r="FU54" s="23"/>
      <c r="FV54" s="23"/>
      <c r="FW54" s="23"/>
      <c r="FX54" s="23"/>
      <c r="FY54" s="23"/>
      <c r="FZ54" s="23"/>
      <c r="GA54" s="23"/>
      <c r="GB54" s="23"/>
      <c r="GC54" s="23"/>
      <c r="GD54" s="23"/>
      <c r="GE54" s="23"/>
      <c r="GF54" s="23"/>
      <c r="GG54" s="23"/>
      <c r="GH54" s="23"/>
      <c r="GI54" s="23"/>
      <c r="GJ54" s="23"/>
      <c r="GK54" s="23"/>
      <c r="GL54" s="23"/>
      <c r="GM54" s="23"/>
      <c r="GN54" s="23"/>
      <c r="GO54" s="23"/>
      <c r="GP54" s="23"/>
      <c r="GQ54" s="23"/>
      <c r="GR54" s="23"/>
      <c r="GS54" s="23"/>
      <c r="GT54" s="23"/>
      <c r="GU54" s="23"/>
      <c r="GV54" s="23"/>
      <c r="GW54" s="23"/>
      <c r="GX54" s="23"/>
      <c r="GY54" s="23"/>
      <c r="GZ54" s="23"/>
      <c r="HA54" s="23"/>
      <c r="HB54" s="23"/>
      <c r="HC54" s="23"/>
      <c r="HD54" s="23"/>
      <c r="HE54" s="23"/>
      <c r="HF54" s="23"/>
    </row>
    <row r="55" spans="1:214" s="24" customFormat="1" ht="18" customHeight="1" thickBot="1" x14ac:dyDescent="0.55000000000000004">
      <c r="A55" s="351" t="str">
        <f t="shared" si="62"/>
        <v/>
      </c>
      <c r="B55" s="667"/>
      <c r="C55" s="668"/>
      <c r="D55" s="669" t="str">
        <f t="shared" si="0"/>
        <v/>
      </c>
      <c r="E55" s="690" t="str">
        <f t="shared" si="31"/>
        <v/>
      </c>
      <c r="F55" s="702"/>
      <c r="G55" s="703" t="str">
        <f t="shared" si="35"/>
        <v/>
      </c>
      <c r="H55" s="672" t="str">
        <f>IF($C55="","",IF(ปก!$D$10="กิจกรรมพัฒนาผู้เรียน",เวลา1!$EI56,""))</f>
        <v/>
      </c>
      <c r="I55" s="1150"/>
      <c r="J55" s="1145"/>
      <c r="K55" s="1145"/>
      <c r="L55" s="1145"/>
      <c r="M55" s="1145"/>
      <c r="N55" s="1145"/>
      <c r="O55" s="1145"/>
      <c r="P55" s="1151"/>
      <c r="Q55" s="673"/>
      <c r="R55" s="674" t="str">
        <f t="shared" si="36"/>
        <v/>
      </c>
      <c r="S55" s="1150"/>
      <c r="T55" s="1145"/>
      <c r="U55" s="1145"/>
      <c r="V55" s="1145"/>
      <c r="W55" s="1145"/>
      <c r="X55" s="1145"/>
      <c r="Y55" s="675"/>
      <c r="Z55" s="712">
        <f t="shared" si="33"/>
        <v>0</v>
      </c>
      <c r="AA55" s="674" t="str">
        <f t="shared" si="37"/>
        <v/>
      </c>
      <c r="AB55" s="1020" t="str">
        <f t="shared" si="38"/>
        <v/>
      </c>
      <c r="AC55" s="672" t="str">
        <f>IF($C55="","",IF(ปก!$D$10="กิจกรรมพัฒนาผู้เรียน",เวลา1!$EI56,""))</f>
        <v/>
      </c>
      <c r="AD55" s="1150"/>
      <c r="AE55" s="1145"/>
      <c r="AF55" s="1145"/>
      <c r="AG55" s="1145"/>
      <c r="AH55" s="1145"/>
      <c r="AI55" s="1145"/>
      <c r="AJ55" s="1145"/>
      <c r="AK55" s="1151"/>
      <c r="AL55" s="676"/>
      <c r="AM55" s="674" t="str">
        <f t="shared" si="39"/>
        <v/>
      </c>
      <c r="AN55" s="1150"/>
      <c r="AO55" s="1145"/>
      <c r="AP55" s="1145"/>
      <c r="AQ55" s="1145"/>
      <c r="AR55" s="1145"/>
      <c r="AS55" s="1145"/>
      <c r="AT55" s="713"/>
      <c r="AU55" s="714">
        <f t="shared" si="34"/>
        <v>0</v>
      </c>
      <c r="AV55" s="674" t="str">
        <f t="shared" si="40"/>
        <v/>
      </c>
      <c r="AW55" s="1020" t="str">
        <f t="shared" si="41"/>
        <v/>
      </c>
      <c r="AX55" s="677" t="str">
        <f t="shared" si="42"/>
        <v/>
      </c>
      <c r="AY55" s="678" t="str">
        <f>IF(C55="","",IF(AX55="ผิด","ผิด",IF(AX55="","-",IF(AX55="-","-",IF(AX55&gt;100,"&gt;100",IF(ปก!$D$10="กิจกรรมพัฒนาผู้เรียน",(AX55/$AX$5)*100,AX55))))))</f>
        <v/>
      </c>
      <c r="AZ55" s="679" t="str">
        <f t="shared" si="43"/>
        <v/>
      </c>
      <c r="BA55" s="672" t="str">
        <f>IF($C55="","",IF(ปก!$D$10="กิจกรรมพัฒนาผู้เรียน",เวลา2!$EI56,""))</f>
        <v/>
      </c>
      <c r="BB55" s="1150"/>
      <c r="BC55" s="1145"/>
      <c r="BD55" s="1145"/>
      <c r="BE55" s="1145"/>
      <c r="BF55" s="1145"/>
      <c r="BG55" s="1145"/>
      <c r="BH55" s="1151"/>
      <c r="BI55" s="673"/>
      <c r="BJ55" s="674" t="str">
        <f t="shared" si="44"/>
        <v/>
      </c>
      <c r="BK55" s="1150"/>
      <c r="BL55" s="1145"/>
      <c r="BM55" s="1145"/>
      <c r="BN55" s="1145"/>
      <c r="BO55" s="1145"/>
      <c r="BP55" s="1145"/>
      <c r="BQ55" s="675"/>
      <c r="BR55" s="715">
        <f>SUM(BJ55:BQ55)</f>
        <v>0</v>
      </c>
      <c r="BS55" s="674" t="str">
        <f t="shared" si="45"/>
        <v/>
      </c>
      <c r="BT55" s="1020" t="str">
        <f t="shared" si="46"/>
        <v/>
      </c>
      <c r="BU55" s="672" t="str">
        <f>IF($C55="","",IF(ปก!$D$10="กิจกรรมพัฒนาผู้เรียน",เวลา2!$EI56,""))</f>
        <v/>
      </c>
      <c r="BV55" s="1150"/>
      <c r="BW55" s="1145"/>
      <c r="BX55" s="1145"/>
      <c r="BY55" s="1145"/>
      <c r="BZ55" s="1145"/>
      <c r="CA55" s="1145"/>
      <c r="CB55" s="1151"/>
      <c r="CC55" s="676"/>
      <c r="CD55" s="674" t="str">
        <f t="shared" si="47"/>
        <v/>
      </c>
      <c r="CE55" s="680"/>
      <c r="CF55" s="1150"/>
      <c r="CG55" s="1145"/>
      <c r="CH55" s="1145"/>
      <c r="CI55" s="1093" t="str">
        <f t="shared" si="48"/>
        <v/>
      </c>
      <c r="CJ55" s="1174" t="str">
        <f t="shared" si="49"/>
        <v/>
      </c>
      <c r="CK55" s="1158"/>
      <c r="CL55" s="1155" t="str">
        <f t="shared" si="50"/>
        <v/>
      </c>
      <c r="CM55" s="674" t="str">
        <f t="shared" si="51"/>
        <v/>
      </c>
      <c r="CN55" s="1020" t="str">
        <f t="shared" si="52"/>
        <v/>
      </c>
      <c r="CO55" s="601" t="str">
        <f t="shared" si="53"/>
        <v/>
      </c>
      <c r="CP55" s="704" t="str">
        <f t="shared" si="54"/>
        <v/>
      </c>
      <c r="CQ55" s="682" t="str">
        <f>IF(C55="","",IF(BJ55=0,0,IF(CM55="ผิด","ผิด",IF(CM55="","-",IF(CP55="-","-",IF(CP55&gt;100,"&gt;100",IF(ปก!$D$10="กิจกรรมพัฒนาผู้เรียน",((CP55)/($CP$5)*100),CP55)))))))</f>
        <v/>
      </c>
      <c r="CR55" s="705" t="str">
        <f t="shared" si="55"/>
        <v/>
      </c>
      <c r="CS55" s="706" t="str">
        <f t="shared" si="56"/>
        <v/>
      </c>
      <c r="CT55" s="685" t="str">
        <f>IF(C55="","",IF(BJ55=0,0,IF(CS55="-","-",IF(CM55="ผิด","ผิด",IF(CS55&gt;100,"เกิน",IF(ปก!$D$10="กิจกรรมพัฒนาผู้เรียน",(CS55/$CS$5*100),CS55))))))</f>
        <v/>
      </c>
      <c r="CU55" s="707" t="str">
        <f t="shared" si="57"/>
        <v/>
      </c>
      <c r="CV55" s="641" t="str">
        <f>IF(CM55="","",IF(CM55="ผิด","",IF(ปก!$D$10="กิจกรรมพัฒนาผู้เรียน",(VLOOKUP(CT55,CC$69:CE$71,3)),CU55)))</f>
        <v/>
      </c>
      <c r="CW55" s="1161" t="str">
        <f t="shared" si="58"/>
        <v/>
      </c>
      <c r="CX55" s="688" t="str">
        <f t="shared" si="59"/>
        <v/>
      </c>
      <c r="CY55" s="688" t="str">
        <f t="shared" si="60"/>
        <v/>
      </c>
      <c r="CZ55" s="689"/>
      <c r="DA55" s="1207" t="str">
        <f t="shared" si="61"/>
        <v/>
      </c>
      <c r="DB55" s="1251" t="str">
        <f t="shared" si="32"/>
        <v/>
      </c>
      <c r="DC55" s="1127" t="str">
        <f>IF($C55="","",IF(ปก!$C$10="กิจกรรมพัฒนาผู้เรียน","-",IF($D55="พัก","-",IF($D55="ออก","-",VLOOKUP($CW55,$DU$7:$DW$12,3)))))</f>
        <v/>
      </c>
      <c r="DD55" s="1127" t="str">
        <f>IF($C55="","",IF(ปก!$C$10="กิจกรรมพัฒนาผู้เรียน","-",IF($D55="พัก","-",IF($D55="ออก","-",VLOOKUP($CW55,$DU$7:$DW$12,3)))))</f>
        <v/>
      </c>
      <c r="DE55" s="1127" t="str">
        <f>IF($C55="","",IF(ปก!$C$10="กิจกรรมพัฒนาผู้เรียน","-",IF($D55="พัก","-",IF($D55="ออก","-",VLOOKUP($CW55,$DU$7:$DW$12,3)))))</f>
        <v/>
      </c>
      <c r="DF55" s="1127" t="str">
        <f>IF($C55="","",IF(ปก!$C$10="กิจกรรมพัฒนาผู้เรียน","-",IF($D55="พัก","-",IF($D55="ออก","-",VLOOKUP($CW55,$DU$7:$DW$12,3)))))</f>
        <v/>
      </c>
      <c r="DG55" s="1127" t="str">
        <f>IF($C55="","",IF(ปก!$C$10="กิจกรรมพัฒนาผู้เรียน","-",IF($D55="พัก","-",IF($D55="ออก","-",VLOOKUP($CW55,$DU$7:$DW$12,3)))))</f>
        <v/>
      </c>
      <c r="DH55" s="1193" t="str">
        <f>IF($C55="","",IF(ปก!$C$10="กิจกรรมพัฒนาผู้เรียน","-",IF($D55="พัก","-",IF($D55="ออก","-",(ROUND(MODE(DC55:DG55),0))))))</f>
        <v/>
      </c>
      <c r="DI55" s="1194" t="str">
        <f>IF($C55="","",IF(ปก!$C$10="กิจกรรมพัฒนาผู้เรียน","-",IF($D55="พัก","-",IF($D55="ออก","-",VLOOKUP($CW55,$DU$7:$DW$12,3)))))</f>
        <v/>
      </c>
      <c r="DJ55" s="1194" t="str">
        <f>IF($C55="","",IF(ปก!$C$10="กิจกรรมพัฒนาผู้เรียน","-",IF($D55="พัก","-",IF($D55="ออก","-",VLOOKUP($CW55,$DU$7:$DW$12,3)))))</f>
        <v/>
      </c>
      <c r="DK55" s="1194" t="str">
        <f>IF($C55="","",IF(ปก!$C$10="กิจกรรมพัฒนาผู้เรียน","-",IF($D55="พัก","-",IF($D55="ออก","-",VLOOKUP($CW55,$DU$7:$DW$12,3)))))</f>
        <v/>
      </c>
      <c r="DL55" s="1194" t="str">
        <f>IF($C55="","",IF(ปก!$C$10="กิจกรรมพัฒนาผู้เรียน","-",IF($D55="พัก","-",IF($D55="ออก","-",VLOOKUP($CW55,$DU$7:$DW$12,3)))))</f>
        <v/>
      </c>
      <c r="DM55" s="1194" t="str">
        <f>IF($C55="","",IF(ปก!$C$10="กิจกรรมพัฒนาผู้เรียน","-",IF($D55="พัก","-",IF($D55="ออก","-",VLOOKUP($CW55,$DU$7:$DW$12,3)))))</f>
        <v/>
      </c>
      <c r="DN55" s="1194" t="str">
        <f>IF($C55="","",IF(ปก!$C$10="กิจกรรมพัฒนาผู้เรียน","-",IF($D55="พัก","-",IF($D55="ออก","-",VLOOKUP($CW55,$DU$7:$DW$12,3)))))</f>
        <v/>
      </c>
      <c r="DO55" s="1194" t="str">
        <f>IF($C55="","",IF(ปก!$C$10="กิจกรรมพัฒนาผู้เรียน","-",IF($D55="พัก","-",IF($D55="ออก","-",VLOOKUP($CW55,$DU$7:$DW$12,3)))))</f>
        <v/>
      </c>
      <c r="DP55" s="1194" t="str">
        <f>IF($C55="","",IF(ปก!$C$10="กิจกรรมพัฒนาผู้เรียน","-",IF($D55="พัก","-",IF($D55="ออก","-",VLOOKUP($CW55,$DU$7:$DW$12,3)))))</f>
        <v/>
      </c>
      <c r="DQ55" s="1194" t="str">
        <f>IF($C55="","",IF(ปก!$C$10="กิจกรรมพัฒนาผู้เรียน","-",IF($DQ$2="","",IF($D55="พัก","-",IF($D55="ออก","-",VLOOKUP($CW55,$DU$7:$DW$12,3))))))</f>
        <v/>
      </c>
      <c r="DR55" s="1194" t="str">
        <f>IF($C55="","",IF(ปก!$C$10="กิจกรรมพัฒนาผู้เรียน","-",IF($DR$2="","",IF($D55="พัก","-",IF($D55="ออก","-",VLOOKUP($CW55,$DU$7:$DW$12,3))))))</f>
        <v/>
      </c>
      <c r="DS55" s="1195" t="str">
        <f>IF($C55="","",IF(ปก!$C$10="กิจกรรมพัฒนาผู้เรียน","-",IF($D55="พัก","-",IF($D55="ออก","-",(ROUND(MODE(DI55:DQ55),0))))))</f>
        <v/>
      </c>
      <c r="DT55" s="711" t="s">
        <v>179</v>
      </c>
      <c r="DU55" s="708"/>
      <c r="DV55" s="708"/>
      <c r="DW55" s="709"/>
      <c r="DX55" s="708"/>
      <c r="DY55" s="23"/>
      <c r="DZ55" s="23"/>
      <c r="EA55" s="23"/>
      <c r="EB55" s="23"/>
      <c r="EC55" s="23"/>
      <c r="ED55" s="23"/>
      <c r="EE55" s="23"/>
      <c r="EF55" s="23"/>
      <c r="EG55" s="23"/>
      <c r="EH55" s="23"/>
      <c r="EI55" s="23"/>
      <c r="EJ55" s="23"/>
      <c r="EK55" s="23"/>
      <c r="EL55" s="23"/>
      <c r="EM55" s="23"/>
      <c r="EN55" s="23"/>
      <c r="EO55" s="23"/>
      <c r="EP55" s="23"/>
      <c r="EQ55" s="23"/>
      <c r="ER55" s="23"/>
      <c r="ES55" s="23"/>
      <c r="ET55" s="23"/>
      <c r="EU55" s="23"/>
      <c r="EV55" s="23"/>
      <c r="EW55" s="23"/>
      <c r="EX55" s="23"/>
      <c r="EY55" s="23"/>
      <c r="EZ55" s="23"/>
      <c r="FA55" s="23"/>
      <c r="FB55" s="23"/>
      <c r="FC55" s="23"/>
      <c r="FD55" s="23"/>
      <c r="FE55" s="23"/>
      <c r="FF55" s="23"/>
      <c r="FG55" s="23"/>
      <c r="FH55" s="23"/>
      <c r="FI55" s="23"/>
      <c r="FJ55" s="23"/>
      <c r="FK55" s="23"/>
      <c r="FL55" s="23"/>
      <c r="FM55" s="23"/>
      <c r="FN55" s="23"/>
      <c r="FO55" s="23"/>
      <c r="FP55" s="23"/>
      <c r="FQ55" s="23"/>
      <c r="FR55" s="23"/>
      <c r="FS55" s="23"/>
      <c r="FT55" s="23"/>
      <c r="FU55" s="23"/>
      <c r="FV55" s="23"/>
      <c r="FW55" s="23"/>
      <c r="FX55" s="23"/>
      <c r="FY55" s="23"/>
      <c r="FZ55" s="23"/>
      <c r="GA55" s="23"/>
      <c r="GB55" s="23"/>
      <c r="GC55" s="23"/>
      <c r="GD55" s="23"/>
      <c r="GE55" s="23"/>
      <c r="GF55" s="23"/>
      <c r="GG55" s="23"/>
      <c r="GH55" s="23"/>
      <c r="GI55" s="23"/>
      <c r="GJ55" s="23"/>
      <c r="GK55" s="23"/>
      <c r="GL55" s="23"/>
      <c r="GM55" s="23"/>
      <c r="GN55" s="23"/>
      <c r="GO55" s="23"/>
      <c r="GP55" s="23"/>
      <c r="GQ55" s="23"/>
      <c r="GR55" s="23"/>
      <c r="GS55" s="23"/>
      <c r="GT55" s="23"/>
      <c r="GU55" s="23"/>
      <c r="GV55" s="23"/>
      <c r="GW55" s="23"/>
      <c r="GX55" s="23"/>
      <c r="GY55" s="23"/>
      <c r="GZ55" s="23"/>
      <c r="HA55" s="23"/>
      <c r="HB55" s="23"/>
      <c r="HC55" s="23"/>
      <c r="HD55" s="23"/>
      <c r="HE55" s="23"/>
      <c r="HF55" s="23"/>
    </row>
    <row r="56" spans="1:214" s="78" customFormat="1" ht="21" customHeight="1" x14ac:dyDescent="0.5">
      <c r="A56" s="718"/>
      <c r="B56" s="73" t="s">
        <v>14</v>
      </c>
      <c r="C56" s="74" t="s">
        <v>134</v>
      </c>
      <c r="D56" s="72"/>
      <c r="E56" s="72"/>
      <c r="F56" s="72"/>
      <c r="G56" s="72"/>
      <c r="H56" s="72"/>
      <c r="I56" s="72"/>
      <c r="J56" s="72"/>
      <c r="K56" s="72"/>
      <c r="L56" s="133"/>
      <c r="M56" s="72"/>
      <c r="N56" s="142"/>
      <c r="O56" s="72"/>
      <c r="P56" s="72"/>
      <c r="Q56" s="72"/>
      <c r="R56" s="72"/>
      <c r="S56" s="72"/>
      <c r="T56" s="72"/>
      <c r="U56" s="72"/>
      <c r="V56" s="72"/>
      <c r="W56" s="72"/>
      <c r="X56" s="72"/>
      <c r="Y56" s="72"/>
      <c r="Z56" s="72"/>
      <c r="AA56" s="72"/>
      <c r="AB56" s="72"/>
      <c r="AC56" s="72"/>
      <c r="AD56" s="72"/>
      <c r="AE56" s="72"/>
      <c r="AF56" s="72"/>
      <c r="AG56" s="72"/>
      <c r="AH56" s="72"/>
      <c r="AI56" s="72"/>
      <c r="AJ56" s="72"/>
      <c r="AK56" s="72"/>
      <c r="AL56" s="72"/>
      <c r="AM56" s="72"/>
      <c r="AN56" s="72"/>
      <c r="AO56" s="72"/>
      <c r="AP56" s="72"/>
      <c r="AQ56" s="72"/>
      <c r="AR56" s="72"/>
      <c r="AS56" s="72"/>
      <c r="AT56" s="72"/>
      <c r="AU56" s="72"/>
      <c r="AV56" s="72"/>
      <c r="AW56" s="72"/>
      <c r="AX56" s="72"/>
      <c r="AY56" s="131"/>
      <c r="AZ56" s="72"/>
      <c r="BA56" s="72"/>
      <c r="BB56" s="72"/>
      <c r="BC56" s="72"/>
      <c r="BD56" s="72"/>
      <c r="BE56" s="72"/>
      <c r="BF56" s="72"/>
      <c r="BG56" s="72"/>
      <c r="BH56" s="72"/>
      <c r="BI56" s="131"/>
      <c r="BJ56" s="72"/>
      <c r="BK56" s="72"/>
      <c r="BL56" s="72"/>
      <c r="BM56" s="72"/>
      <c r="BN56" s="72"/>
      <c r="BO56" s="72"/>
      <c r="BP56" s="72"/>
      <c r="BQ56" s="72"/>
      <c r="BR56" s="72"/>
      <c r="BS56" s="72"/>
      <c r="BT56" s="72"/>
      <c r="BU56" s="72"/>
      <c r="BV56" s="72"/>
      <c r="BW56" s="72"/>
      <c r="BX56" s="72"/>
      <c r="BY56" s="72"/>
      <c r="BZ56" s="72"/>
      <c r="CA56" s="72"/>
      <c r="CB56" s="72"/>
      <c r="CC56" s="72"/>
      <c r="CD56" s="72"/>
      <c r="CE56" s="72"/>
      <c r="CF56" s="72"/>
      <c r="CG56" s="72"/>
      <c r="CH56" s="72"/>
      <c r="CI56" s="72"/>
      <c r="CJ56" s="72"/>
      <c r="CK56" s="72"/>
      <c r="CL56" s="72"/>
      <c r="CM56" s="72"/>
      <c r="CN56" s="72"/>
      <c r="CO56" s="72"/>
      <c r="CP56" s="72"/>
      <c r="CQ56" s="72"/>
      <c r="CR56" s="72"/>
      <c r="CS56" s="72"/>
      <c r="CT56" s="72"/>
      <c r="CU56" s="76"/>
      <c r="CV56" s="77"/>
      <c r="CW56" s="77"/>
      <c r="CX56" s="77"/>
      <c r="CY56" s="77"/>
      <c r="CZ56" s="77"/>
      <c r="DA56" s="1196"/>
      <c r="DB56" s="1209"/>
      <c r="DC56" s="1196"/>
      <c r="DD56" s="1196"/>
      <c r="DE56" s="1196"/>
      <c r="DF56" s="1196"/>
      <c r="DG56" s="1196"/>
      <c r="DH56" s="1196"/>
      <c r="DI56" s="1196"/>
      <c r="DJ56" s="1196"/>
      <c r="DK56" s="1196"/>
      <c r="DL56" s="1196"/>
      <c r="DM56" s="1196"/>
      <c r="DN56" s="1196"/>
      <c r="DO56" s="1196"/>
      <c r="DP56" s="1196"/>
      <c r="DQ56" s="1196"/>
      <c r="DR56" s="1196"/>
      <c r="DS56" s="1196"/>
    </row>
    <row r="57" spans="1:214" s="78" customFormat="1" ht="21" customHeight="1" x14ac:dyDescent="0.5">
      <c r="A57" s="719"/>
      <c r="B57" s="75"/>
      <c r="C57" s="74" t="s">
        <v>135</v>
      </c>
      <c r="D57" s="72"/>
      <c r="E57" s="72"/>
      <c r="F57" s="72"/>
      <c r="I57" s="72"/>
      <c r="J57" s="72"/>
      <c r="K57" s="72"/>
      <c r="L57" s="133"/>
      <c r="M57" s="72"/>
      <c r="N57" s="142"/>
      <c r="O57" s="72"/>
      <c r="P57" s="72"/>
      <c r="Q57" s="72"/>
      <c r="R57" s="72"/>
      <c r="S57" s="72"/>
      <c r="T57" s="72"/>
      <c r="U57" s="72"/>
      <c r="V57" s="72"/>
      <c r="W57" s="72"/>
      <c r="X57" s="72"/>
      <c r="Y57" s="72"/>
      <c r="Z57" s="72"/>
      <c r="AA57" s="72"/>
      <c r="AB57" s="72"/>
      <c r="AC57" s="72"/>
      <c r="AD57" s="72"/>
      <c r="AE57" s="72"/>
      <c r="AF57" s="72"/>
      <c r="AG57" s="72"/>
      <c r="AH57" s="72"/>
      <c r="AI57" s="72"/>
      <c r="AJ57" s="72"/>
      <c r="AK57" s="72"/>
      <c r="AL57" s="72"/>
      <c r="AM57" s="72"/>
      <c r="AN57" s="72"/>
      <c r="AO57" s="72"/>
      <c r="AP57" s="72"/>
      <c r="AQ57" s="72"/>
      <c r="AR57" s="72"/>
      <c r="AS57" s="72"/>
      <c r="AT57" s="72"/>
      <c r="AU57" s="72"/>
      <c r="AV57" s="72"/>
      <c r="AW57" s="72"/>
      <c r="AX57" s="72"/>
      <c r="AY57" s="131"/>
      <c r="AZ57" s="72"/>
      <c r="BA57" s="72"/>
      <c r="BB57" s="72"/>
      <c r="BC57" s="72"/>
      <c r="BD57" s="72"/>
      <c r="BE57" s="72"/>
      <c r="BF57" s="72"/>
      <c r="BG57" s="72"/>
      <c r="BH57" s="72"/>
      <c r="BI57" s="131"/>
      <c r="BJ57" s="72"/>
      <c r="BK57" s="72"/>
      <c r="BL57" s="72"/>
      <c r="BM57" s="72"/>
      <c r="BN57" s="72"/>
      <c r="BO57" s="72"/>
      <c r="BP57" s="72"/>
      <c r="BQ57" s="72"/>
      <c r="BR57" s="72"/>
      <c r="BS57" s="72"/>
      <c r="BT57" s="72"/>
      <c r="BU57" s="72"/>
      <c r="BV57" s="72"/>
      <c r="BW57" s="72"/>
      <c r="BX57" s="72"/>
      <c r="BY57" s="72"/>
      <c r="BZ57" s="72"/>
      <c r="CA57" s="72"/>
      <c r="CB57" s="72"/>
      <c r="CC57" s="72"/>
      <c r="CD57" s="72"/>
      <c r="CE57" s="72"/>
      <c r="CF57" s="72"/>
      <c r="CG57" s="72"/>
      <c r="CH57" s="72"/>
      <c r="CI57" s="72"/>
      <c r="CJ57" s="72"/>
      <c r="CK57" s="72"/>
      <c r="CL57" s="72"/>
      <c r="CM57" s="72"/>
      <c r="CN57" s="72"/>
      <c r="CO57" s="72"/>
      <c r="CP57" s="72"/>
      <c r="CQ57" s="72"/>
      <c r="CR57" s="72"/>
      <c r="CS57" s="72"/>
      <c r="CT57" s="72"/>
      <c r="CU57" s="76"/>
      <c r="CV57" s="77"/>
      <c r="CW57" s="77"/>
      <c r="CX57" s="77"/>
      <c r="CY57" s="77"/>
      <c r="CZ57" s="77"/>
      <c r="DA57" s="1196"/>
      <c r="DB57" s="1196"/>
      <c r="DC57" s="1196"/>
      <c r="DD57" s="1196"/>
      <c r="DE57" s="1196"/>
      <c r="DF57" s="1196"/>
      <c r="DG57" s="1196"/>
      <c r="DH57" s="1196"/>
      <c r="DI57" s="1196"/>
      <c r="DJ57" s="1196"/>
      <c r="DK57" s="1196"/>
      <c r="DL57" s="1196"/>
      <c r="DM57" s="1196"/>
      <c r="DN57" s="1196"/>
      <c r="DO57" s="1196"/>
      <c r="DP57" s="1196"/>
      <c r="DQ57" s="1196"/>
      <c r="DR57" s="1196"/>
      <c r="DS57" s="1196"/>
    </row>
    <row r="58" spans="1:214" s="78" customFormat="1" ht="21" customHeight="1" x14ac:dyDescent="0.5">
      <c r="A58" s="720"/>
      <c r="B58" s="75"/>
      <c r="C58" s="74" t="s">
        <v>169</v>
      </c>
      <c r="D58" s="72"/>
      <c r="E58" s="72"/>
      <c r="F58" s="72"/>
      <c r="G58" s="72"/>
      <c r="H58" s="72"/>
      <c r="I58" s="72"/>
      <c r="J58" s="72"/>
      <c r="K58" s="72"/>
      <c r="L58" s="72"/>
      <c r="M58" s="72"/>
      <c r="N58" s="151"/>
      <c r="O58" s="72"/>
      <c r="P58" s="72"/>
      <c r="Q58" s="72"/>
      <c r="R58" s="72"/>
      <c r="S58" s="72"/>
      <c r="T58" s="72"/>
      <c r="U58" s="72"/>
      <c r="V58" s="72"/>
      <c r="W58" s="72"/>
      <c r="X58" s="72"/>
      <c r="Y58" s="72"/>
      <c r="Z58" s="72"/>
      <c r="AA58" s="72"/>
      <c r="AB58" s="72"/>
      <c r="AC58" s="72"/>
      <c r="AD58" s="72"/>
      <c r="AE58" s="72"/>
      <c r="AF58" s="72"/>
      <c r="AG58" s="72"/>
      <c r="AH58" s="72"/>
      <c r="AI58" s="72"/>
      <c r="AJ58" s="72"/>
      <c r="AK58" s="72"/>
      <c r="AL58" s="72"/>
      <c r="AM58" s="72"/>
      <c r="AN58" s="72"/>
      <c r="AO58" s="72"/>
      <c r="AP58" s="72"/>
      <c r="AQ58" s="72"/>
      <c r="AR58" s="72"/>
      <c r="AS58" s="72"/>
      <c r="AT58" s="72"/>
      <c r="AU58" s="72"/>
      <c r="AV58" s="72"/>
      <c r="AW58" s="72"/>
      <c r="AX58" s="72"/>
      <c r="AY58" s="131"/>
      <c r="AZ58" s="72"/>
      <c r="BA58" s="72"/>
      <c r="BB58" s="72"/>
      <c r="BC58" s="72"/>
      <c r="BD58" s="72"/>
      <c r="BE58" s="72"/>
      <c r="BF58" s="72"/>
      <c r="BG58" s="72"/>
      <c r="BH58" s="72"/>
      <c r="BI58" s="131"/>
      <c r="BJ58" s="72"/>
      <c r="BK58" s="72"/>
      <c r="BL58" s="72"/>
      <c r="BM58" s="72"/>
      <c r="BN58" s="72"/>
      <c r="BO58" s="72"/>
      <c r="BP58" s="72"/>
      <c r="BQ58" s="72"/>
      <c r="BR58" s="72"/>
      <c r="BS58" s="72"/>
      <c r="BT58" s="72"/>
      <c r="BU58" s="72"/>
      <c r="BV58" s="72"/>
      <c r="BW58" s="72"/>
      <c r="BX58" s="72"/>
      <c r="BY58" s="72"/>
      <c r="BZ58" s="72"/>
      <c r="CA58" s="72"/>
      <c r="CB58" s="72"/>
      <c r="CC58" s="72"/>
      <c r="CD58" s="72"/>
      <c r="CE58" s="72"/>
      <c r="CF58" s="72"/>
      <c r="CG58" s="72"/>
      <c r="CH58" s="72"/>
      <c r="CI58" s="72"/>
      <c r="CJ58" s="72"/>
      <c r="CK58" s="72"/>
      <c r="CL58" s="72"/>
      <c r="CM58" s="72"/>
      <c r="CN58" s="72"/>
      <c r="CO58" s="72"/>
      <c r="CP58" s="72"/>
      <c r="CQ58" s="72"/>
      <c r="CR58" s="72"/>
      <c r="CS58" s="72"/>
      <c r="CT58" s="72"/>
      <c r="CU58" s="76"/>
      <c r="CV58" s="77"/>
      <c r="CW58" s="77"/>
      <c r="CX58" s="77"/>
      <c r="CY58" s="77"/>
      <c r="CZ58" s="77"/>
      <c r="DA58" s="1196"/>
      <c r="DB58" s="1196"/>
      <c r="DC58" s="1196"/>
      <c r="DD58" s="1196"/>
      <c r="DE58" s="1196"/>
      <c r="DF58" s="1196"/>
      <c r="DG58" s="1196"/>
      <c r="DH58" s="1196"/>
      <c r="DI58" s="1196"/>
      <c r="DJ58" s="1196"/>
      <c r="DK58" s="1196"/>
      <c r="DL58" s="1196"/>
      <c r="DM58" s="1196"/>
      <c r="DN58" s="1196"/>
      <c r="DO58" s="1196"/>
      <c r="DP58" s="1196"/>
      <c r="DQ58" s="1196"/>
      <c r="DR58" s="1196"/>
      <c r="DS58" s="1196"/>
    </row>
    <row r="59" spans="1:214" s="209" customFormat="1" ht="18" customHeight="1" x14ac:dyDescent="0.5">
      <c r="A59" s="720"/>
      <c r="B59" s="194"/>
      <c r="C59" s="195"/>
      <c r="E59" s="193"/>
      <c r="F59" s="193"/>
      <c r="G59" s="193"/>
      <c r="H59" s="193"/>
      <c r="I59" s="193"/>
      <c r="J59" s="193"/>
      <c r="K59" s="193"/>
      <c r="L59" s="193"/>
      <c r="M59" s="193"/>
      <c r="N59" s="193"/>
      <c r="O59" s="193"/>
      <c r="P59" s="193"/>
      <c r="Q59" s="196"/>
      <c r="R59" s="193"/>
      <c r="S59" s="193"/>
      <c r="T59" s="193"/>
      <c r="U59" s="193"/>
      <c r="V59" s="193"/>
      <c r="W59" s="193"/>
      <c r="X59" s="197"/>
      <c r="Y59" s="198"/>
      <c r="Z59" s="196"/>
      <c r="AA59" s="196"/>
      <c r="AB59" s="198"/>
      <c r="AC59" s="198"/>
      <c r="AD59" s="198"/>
      <c r="AE59" s="198"/>
      <c r="AF59" s="198"/>
      <c r="AG59" s="198"/>
      <c r="AH59" s="198"/>
      <c r="AI59" s="198"/>
      <c r="AJ59" s="198"/>
      <c r="AK59" s="198"/>
      <c r="AL59" s="196"/>
      <c r="AM59" s="198"/>
      <c r="AN59" s="198"/>
      <c r="AO59" s="198"/>
      <c r="AP59" s="198"/>
      <c r="AQ59" s="198"/>
      <c r="AR59" s="198"/>
      <c r="AS59" s="197"/>
      <c r="AT59" s="193"/>
      <c r="AU59" s="196"/>
      <c r="AV59" s="196"/>
      <c r="AW59" s="193"/>
      <c r="AX59" s="193"/>
      <c r="AY59" s="199"/>
      <c r="AZ59" s="193"/>
      <c r="BA59" s="193"/>
      <c r="BB59" s="193"/>
      <c r="BC59" s="193"/>
      <c r="BD59" s="193"/>
      <c r="BE59" s="193"/>
      <c r="BF59" s="193"/>
      <c r="BG59" s="193"/>
      <c r="BH59" s="193"/>
      <c r="BI59" s="200"/>
      <c r="BJ59" s="193"/>
      <c r="BK59" s="193"/>
      <c r="BL59" s="193"/>
      <c r="BM59" s="193"/>
      <c r="BN59" s="193"/>
      <c r="BO59" s="193"/>
      <c r="BP59" s="197"/>
      <c r="BQ59" s="193"/>
      <c r="BR59" s="193"/>
      <c r="BS59" s="196"/>
      <c r="BT59" s="193"/>
      <c r="BU59" s="193"/>
      <c r="BV59" s="193"/>
      <c r="BW59" s="193"/>
      <c r="BX59" s="193"/>
      <c r="BY59" s="193"/>
      <c r="BZ59" s="193"/>
      <c r="CA59" s="193"/>
      <c r="CB59" s="201"/>
      <c r="CR59" s="204"/>
      <c r="CS59" s="204"/>
      <c r="CU59" s="205"/>
      <c r="CV59" s="206"/>
      <c r="CW59" s="207"/>
      <c r="CX59" s="207"/>
      <c r="CY59" s="207"/>
      <c r="CZ59" s="208"/>
      <c r="DA59" s="1200"/>
      <c r="DB59" s="1210"/>
      <c r="DC59" s="1197"/>
      <c r="DD59" s="1197"/>
      <c r="DE59" s="1197"/>
      <c r="DF59" s="1197"/>
      <c r="DG59" s="1197"/>
      <c r="DH59" s="1198"/>
      <c r="DI59" s="1197"/>
      <c r="DJ59" s="1197"/>
      <c r="DK59" s="1197"/>
      <c r="DL59" s="1197"/>
      <c r="DM59" s="1197"/>
      <c r="DN59" s="1197"/>
      <c r="DO59" s="1197"/>
      <c r="DP59" s="1197"/>
      <c r="DQ59" s="1197"/>
      <c r="DR59" s="1197"/>
      <c r="DS59" s="1198"/>
    </row>
    <row r="60" spans="1:214" s="209" customFormat="1" ht="18" hidden="1" customHeight="1" thickBot="1" x14ac:dyDescent="0.55000000000000004">
      <c r="A60" s="721"/>
      <c r="B60" s="194"/>
      <c r="C60" s="195"/>
      <c r="D60" s="193"/>
      <c r="E60" s="193"/>
      <c r="F60" s="193"/>
      <c r="G60" s="193"/>
      <c r="H60" s="193"/>
      <c r="I60" s="193"/>
      <c r="J60" s="193"/>
      <c r="K60" s="193"/>
      <c r="L60" s="193"/>
      <c r="M60" s="193"/>
      <c r="N60" s="193"/>
      <c r="O60" s="193"/>
      <c r="P60" s="193"/>
      <c r="Q60" s="196"/>
      <c r="R60" s="193"/>
      <c r="S60" s="193"/>
      <c r="T60" s="193"/>
      <c r="U60" s="193"/>
      <c r="V60" s="193"/>
      <c r="W60" s="193"/>
      <c r="X60" s="197"/>
      <c r="Y60" s="198"/>
      <c r="Z60" s="196"/>
      <c r="AA60" s="196"/>
      <c r="AB60" s="198"/>
      <c r="AC60" s="198"/>
      <c r="AD60" s="198"/>
      <c r="AE60" s="198"/>
      <c r="AF60" s="198"/>
      <c r="AG60" s="198"/>
      <c r="AH60" s="198"/>
      <c r="AI60" s="198"/>
      <c r="AJ60" s="198"/>
      <c r="AK60" s="198"/>
      <c r="AL60" s="196"/>
      <c r="AM60" s="198"/>
      <c r="AN60" s="198"/>
      <c r="AO60" s="198"/>
      <c r="AP60" s="198"/>
      <c r="AQ60" s="198"/>
      <c r="AR60" s="198"/>
      <c r="AS60" s="197"/>
      <c r="AT60" s="193"/>
      <c r="AU60" s="196"/>
      <c r="AV60" s="196"/>
      <c r="AW60" s="193"/>
      <c r="AX60" s="193"/>
      <c r="AY60" s="199"/>
      <c r="AZ60" s="193"/>
      <c r="BA60" s="193"/>
      <c r="BB60" s="193"/>
      <c r="BC60" s="193"/>
      <c r="BD60" s="193"/>
      <c r="BE60" s="193"/>
      <c r="BF60" s="193"/>
      <c r="BG60" s="193"/>
      <c r="BH60" s="193"/>
      <c r="BI60" s="200"/>
      <c r="BJ60" s="193"/>
      <c r="BK60" s="193"/>
      <c r="BL60" s="193"/>
      <c r="BM60" s="193"/>
      <c r="BN60" s="193"/>
      <c r="BO60" s="193"/>
      <c r="BP60" s="197"/>
      <c r="BQ60" s="193"/>
      <c r="BR60" s="193"/>
      <c r="BS60" s="196"/>
      <c r="BT60" s="193"/>
      <c r="BU60" s="193"/>
      <c r="BV60" s="193"/>
      <c r="BW60" s="193"/>
      <c r="BX60" s="193"/>
      <c r="BY60" s="193"/>
      <c r="BZ60" s="193"/>
      <c r="CA60" s="193"/>
      <c r="CB60" s="201"/>
      <c r="CC60" s="1078">
        <v>0</v>
      </c>
      <c r="CD60" s="1079">
        <v>49.4</v>
      </c>
      <c r="CE60" s="1080" t="s">
        <v>68</v>
      </c>
      <c r="CF60" s="1080"/>
      <c r="CG60" s="1080"/>
      <c r="CH60" s="1080"/>
      <c r="CI60" s="1080"/>
      <c r="CJ60" s="1080"/>
      <c r="CK60" s="1081"/>
      <c r="CL60" s="1082" t="s">
        <v>4</v>
      </c>
      <c r="CM60" s="1082"/>
      <c r="CN60" s="1083" t="s">
        <v>68</v>
      </c>
      <c r="CO60" s="1084"/>
      <c r="CP60" s="1079">
        <v>4</v>
      </c>
      <c r="CQ60" s="1085">
        <f>COUNTIF($CW$6:$CW$55,"=4")</f>
        <v>0</v>
      </c>
      <c r="CR60" s="1085"/>
      <c r="CS60" s="1085"/>
      <c r="CT60" s="1086">
        <f>SUM(CT6:CT55)</f>
        <v>0</v>
      </c>
      <c r="CU60" s="205"/>
      <c r="CV60" s="206"/>
      <c r="CW60" s="207"/>
      <c r="CX60" s="207"/>
      <c r="CY60" s="207"/>
      <c r="CZ60" s="208"/>
      <c r="DA60" s="1199"/>
      <c r="DB60" s="1211"/>
      <c r="DC60" s="1199"/>
      <c r="DD60" s="1199"/>
      <c r="DE60" s="1199"/>
      <c r="DF60" s="1199"/>
      <c r="DG60" s="1199"/>
      <c r="DH60" s="1199">
        <f>COUNTIF(DH$6:$DH$55,"3")</f>
        <v>3</v>
      </c>
      <c r="DI60" s="1199"/>
      <c r="DJ60" s="1199"/>
      <c r="DK60" s="1199"/>
      <c r="DL60" s="1199"/>
      <c r="DM60" s="1199"/>
      <c r="DN60" s="1199"/>
      <c r="DO60" s="1199"/>
      <c r="DP60" s="1199"/>
      <c r="DQ60" s="1199"/>
      <c r="DR60" s="1199"/>
      <c r="DS60" s="1200">
        <f>COUNTIF(DS$6:$DS$55,"3")</f>
        <v>3</v>
      </c>
    </row>
    <row r="61" spans="1:214" s="209" customFormat="1" ht="18" hidden="1" customHeight="1" x14ac:dyDescent="0.5">
      <c r="A61" s="193"/>
      <c r="B61" s="194"/>
      <c r="C61" s="195"/>
      <c r="D61" s="193"/>
      <c r="E61" s="193"/>
      <c r="F61" s="193"/>
      <c r="G61" s="193"/>
      <c r="H61" s="193"/>
      <c r="I61" s="193"/>
      <c r="J61" s="193"/>
      <c r="K61" s="193"/>
      <c r="L61" s="193"/>
      <c r="M61" s="193"/>
      <c r="N61" s="193"/>
      <c r="O61" s="193"/>
      <c r="P61" s="193"/>
      <c r="Q61" s="196"/>
      <c r="R61" s="193"/>
      <c r="S61" s="193"/>
      <c r="T61" s="193"/>
      <c r="U61" s="193"/>
      <c r="V61" s="193"/>
      <c r="W61" s="193"/>
      <c r="X61" s="197"/>
      <c r="Y61" s="198"/>
      <c r="Z61" s="196"/>
      <c r="AA61" s="196"/>
      <c r="AB61" s="198"/>
      <c r="AC61" s="198"/>
      <c r="AD61" s="198"/>
      <c r="AE61" s="198"/>
      <c r="AF61" s="198"/>
      <c r="AG61" s="198"/>
      <c r="AH61" s="198"/>
      <c r="AI61" s="198"/>
      <c r="AJ61" s="198"/>
      <c r="AK61" s="198"/>
      <c r="AL61" s="196"/>
      <c r="AM61" s="198"/>
      <c r="AN61" s="198"/>
      <c r="AO61" s="198"/>
      <c r="AP61" s="198"/>
      <c r="AQ61" s="198"/>
      <c r="AR61" s="198"/>
      <c r="AS61" s="197"/>
      <c r="AT61" s="193"/>
      <c r="AU61" s="196"/>
      <c r="AV61" s="196"/>
      <c r="AW61" s="193"/>
      <c r="AX61" s="193"/>
      <c r="AY61" s="199"/>
      <c r="AZ61" s="193"/>
      <c r="BA61" s="193"/>
      <c r="BB61" s="193"/>
      <c r="BC61" s="193"/>
      <c r="BD61" s="193"/>
      <c r="BE61" s="193"/>
      <c r="BF61" s="193"/>
      <c r="BG61" s="193"/>
      <c r="BH61" s="193"/>
      <c r="BI61" s="200"/>
      <c r="BJ61" s="193"/>
      <c r="BK61" s="193"/>
      <c r="BL61" s="193"/>
      <c r="BM61" s="193"/>
      <c r="BN61" s="193"/>
      <c r="BO61" s="193"/>
      <c r="BP61" s="197"/>
      <c r="BQ61" s="193"/>
      <c r="BR61" s="193"/>
      <c r="BS61" s="196"/>
      <c r="BT61" s="193"/>
      <c r="BU61" s="193"/>
      <c r="BV61" s="193"/>
      <c r="BW61" s="193"/>
      <c r="BX61" s="193"/>
      <c r="BY61" s="193"/>
      <c r="BZ61" s="193"/>
      <c r="CA61" s="193"/>
      <c r="CB61" s="201"/>
      <c r="CC61" s="1078">
        <v>49.5</v>
      </c>
      <c r="CD61" s="1079">
        <v>54.4</v>
      </c>
      <c r="CE61" s="1080">
        <v>1</v>
      </c>
      <c r="CF61" s="1080"/>
      <c r="CG61" s="1080"/>
      <c r="CH61" s="1080"/>
      <c r="CI61" s="1080"/>
      <c r="CJ61" s="1080"/>
      <c r="CK61" s="1081"/>
      <c r="CL61" s="1082" t="s">
        <v>5</v>
      </c>
      <c r="CM61" s="1082"/>
      <c r="CN61" s="1087">
        <v>1</v>
      </c>
      <c r="CO61" s="1079"/>
      <c r="CP61" s="1079">
        <v>3.5</v>
      </c>
      <c r="CQ61" s="1085">
        <f>COUNTIF($CW$6:$CW$55,"=3.5")</f>
        <v>0</v>
      </c>
      <c r="CR61" s="1085"/>
      <c r="CS61" s="1085"/>
      <c r="CT61" s="1079"/>
      <c r="CU61" s="205"/>
      <c r="CV61" s="206"/>
      <c r="CW61" s="207"/>
      <c r="CX61" s="207"/>
      <c r="CY61" s="207"/>
      <c r="CZ61" s="208"/>
      <c r="DA61" s="1199"/>
      <c r="DB61" s="1211"/>
      <c r="DC61" s="1199"/>
      <c r="DD61" s="1199"/>
      <c r="DE61" s="1199"/>
      <c r="DF61" s="1199"/>
      <c r="DG61" s="1199"/>
      <c r="DH61" s="1199">
        <f>COUNTIF(DH$6:$DH$55,"2")</f>
        <v>6</v>
      </c>
      <c r="DI61" s="1199"/>
      <c r="DJ61" s="1199"/>
      <c r="DK61" s="1199"/>
      <c r="DL61" s="1199"/>
      <c r="DM61" s="1199"/>
      <c r="DN61" s="1199"/>
      <c r="DO61" s="1199"/>
      <c r="DP61" s="1199"/>
      <c r="DQ61" s="1199"/>
      <c r="DR61" s="1199"/>
      <c r="DS61" s="1200">
        <f>COUNTIF(DS$6:$DS$55,"2")</f>
        <v>6</v>
      </c>
    </row>
    <row r="62" spans="1:214" s="209" customFormat="1" ht="18" hidden="1" customHeight="1" x14ac:dyDescent="0.5">
      <c r="A62" s="193"/>
      <c r="B62" s="194"/>
      <c r="C62" s="195"/>
      <c r="D62" s="193">
        <f>50-COUNTA(D6:D55)</f>
        <v>0</v>
      </c>
      <c r="E62" s="193"/>
      <c r="F62" s="193"/>
      <c r="G62" s="193"/>
      <c r="H62" s="193"/>
      <c r="I62" s="193"/>
      <c r="J62" s="193"/>
      <c r="K62" s="193"/>
      <c r="L62" s="193"/>
      <c r="M62" s="193"/>
      <c r="N62" s="193"/>
      <c r="O62" s="193"/>
      <c r="P62" s="193"/>
      <c r="Q62" s="196"/>
      <c r="R62" s="193"/>
      <c r="S62" s="193"/>
      <c r="T62" s="193"/>
      <c r="U62" s="193"/>
      <c r="V62" s="193"/>
      <c r="W62" s="193"/>
      <c r="X62" s="197"/>
      <c r="Y62" s="198"/>
      <c r="Z62" s="196"/>
      <c r="AA62" s="196"/>
      <c r="AB62" s="198"/>
      <c r="AC62" s="198"/>
      <c r="AD62" s="198"/>
      <c r="AE62" s="198"/>
      <c r="AF62" s="198"/>
      <c r="AG62" s="198"/>
      <c r="AH62" s="198"/>
      <c r="AI62" s="198"/>
      <c r="AJ62" s="198"/>
      <c r="AK62" s="198"/>
      <c r="AL62" s="196"/>
      <c r="AM62" s="198"/>
      <c r="AN62" s="198"/>
      <c r="AO62" s="198"/>
      <c r="AP62" s="198"/>
      <c r="AQ62" s="198"/>
      <c r="AR62" s="198"/>
      <c r="AS62" s="197"/>
      <c r="AT62" s="193"/>
      <c r="AU62" s="196"/>
      <c r="AV62" s="196"/>
      <c r="AW62" s="193"/>
      <c r="AX62" s="193"/>
      <c r="AY62" s="199"/>
      <c r="AZ62" s="193"/>
      <c r="BA62" s="193"/>
      <c r="BB62" s="193"/>
      <c r="BC62" s="193"/>
      <c r="BD62" s="193"/>
      <c r="BE62" s="193"/>
      <c r="BF62" s="193"/>
      <c r="BG62" s="193"/>
      <c r="BH62" s="193"/>
      <c r="BI62" s="200"/>
      <c r="BJ62" s="193"/>
      <c r="BK62" s="193"/>
      <c r="BL62" s="193"/>
      <c r="BM62" s="193"/>
      <c r="BN62" s="193"/>
      <c r="BO62" s="193"/>
      <c r="BP62" s="197"/>
      <c r="BQ62" s="193"/>
      <c r="BR62" s="193"/>
      <c r="BS62" s="196"/>
      <c r="BT62" s="193"/>
      <c r="BU62" s="193"/>
      <c r="BV62" s="193"/>
      <c r="BW62" s="193"/>
      <c r="BX62" s="193"/>
      <c r="BY62" s="193"/>
      <c r="BZ62" s="193"/>
      <c r="CA62" s="193"/>
      <c r="CB62" s="201"/>
      <c r="CC62" s="1078">
        <v>54.5</v>
      </c>
      <c r="CD62" s="1079">
        <v>59.4</v>
      </c>
      <c r="CE62" s="1080">
        <v>1.5</v>
      </c>
      <c r="CF62" s="1080"/>
      <c r="CG62" s="1080"/>
      <c r="CH62" s="1080"/>
      <c r="CI62" s="1080"/>
      <c r="CJ62" s="1080"/>
      <c r="CK62" s="1081"/>
      <c r="CL62" s="1082"/>
      <c r="CM62" s="1082"/>
      <c r="CN62" s="1087">
        <v>1.5</v>
      </c>
      <c r="CO62" s="1079"/>
      <c r="CP62" s="1079">
        <v>3</v>
      </c>
      <c r="CQ62" s="1085">
        <f>COUNTIF($CW$6:$CW$55,"=3")</f>
        <v>0</v>
      </c>
      <c r="CR62" s="1085"/>
      <c r="CS62" s="1085"/>
      <c r="CT62" s="1079"/>
      <c r="CU62" s="205"/>
      <c r="CV62" s="206"/>
      <c r="CW62" s="207"/>
      <c r="CX62" s="207"/>
      <c r="CY62" s="207"/>
      <c r="CZ62" s="208"/>
      <c r="DA62" s="1199"/>
      <c r="DB62" s="1211"/>
      <c r="DC62" s="1199"/>
      <c r="DD62" s="1199"/>
      <c r="DE62" s="1199"/>
      <c r="DF62" s="1199"/>
      <c r="DG62" s="1199"/>
      <c r="DH62" s="1199">
        <f>COUNTIF(DH$6:$DH$55,"1")</f>
        <v>2</v>
      </c>
      <c r="DI62" s="1199"/>
      <c r="DJ62" s="1199"/>
      <c r="DK62" s="1199"/>
      <c r="DL62" s="1199"/>
      <c r="DM62" s="1199"/>
      <c r="DN62" s="1199"/>
      <c r="DO62" s="1199"/>
      <c r="DP62" s="1199"/>
      <c r="DQ62" s="1199"/>
      <c r="DR62" s="1199"/>
      <c r="DS62" s="1200">
        <f>COUNTIF(DS$6:$DS$55,"1")</f>
        <v>2</v>
      </c>
    </row>
    <row r="63" spans="1:214" s="209" customFormat="1" ht="18" hidden="1" customHeight="1" x14ac:dyDescent="0.5">
      <c r="A63" s="193"/>
      <c r="B63" s="194"/>
      <c r="C63" s="195"/>
      <c r="D63" s="193"/>
      <c r="E63" s="193"/>
      <c r="F63" s="193"/>
      <c r="G63" s="193"/>
      <c r="H63" s="193"/>
      <c r="I63" s="193"/>
      <c r="J63" s="193"/>
      <c r="K63" s="193"/>
      <c r="L63" s="193"/>
      <c r="M63" s="193"/>
      <c r="N63" s="193"/>
      <c r="O63" s="193"/>
      <c r="P63" s="193"/>
      <c r="Q63" s="196"/>
      <c r="R63" s="193"/>
      <c r="S63" s="193"/>
      <c r="T63" s="193"/>
      <c r="U63" s="193"/>
      <c r="V63" s="193"/>
      <c r="W63" s="193"/>
      <c r="X63" s="197"/>
      <c r="Y63" s="198"/>
      <c r="Z63" s="196"/>
      <c r="AA63" s="196"/>
      <c r="AB63" s="198"/>
      <c r="AC63" s="198"/>
      <c r="AD63" s="198"/>
      <c r="AE63" s="198"/>
      <c r="AF63" s="198"/>
      <c r="AG63" s="198"/>
      <c r="AH63" s="198"/>
      <c r="AI63" s="198"/>
      <c r="AJ63" s="198"/>
      <c r="AK63" s="198"/>
      <c r="AL63" s="196"/>
      <c r="AM63" s="198"/>
      <c r="AN63" s="198"/>
      <c r="AO63" s="198"/>
      <c r="AP63" s="198"/>
      <c r="AQ63" s="198"/>
      <c r="AR63" s="198"/>
      <c r="AS63" s="197"/>
      <c r="AT63" s="193"/>
      <c r="AU63" s="196"/>
      <c r="AV63" s="196"/>
      <c r="AW63" s="193"/>
      <c r="AX63" s="193"/>
      <c r="AY63" s="199"/>
      <c r="AZ63" s="193"/>
      <c r="BA63" s="193"/>
      <c r="BB63" s="193"/>
      <c r="BC63" s="193"/>
      <c r="BD63" s="193"/>
      <c r="BE63" s="193"/>
      <c r="BF63" s="193"/>
      <c r="BG63" s="193"/>
      <c r="BH63" s="193"/>
      <c r="BI63" s="200"/>
      <c r="BJ63" s="193"/>
      <c r="BK63" s="193"/>
      <c r="BL63" s="193"/>
      <c r="BM63" s="193"/>
      <c r="BN63" s="193"/>
      <c r="BO63" s="193"/>
      <c r="BP63" s="197"/>
      <c r="BQ63" s="193"/>
      <c r="BR63" s="193"/>
      <c r="BS63" s="196"/>
      <c r="BT63" s="193"/>
      <c r="BU63" s="193"/>
      <c r="BV63" s="193"/>
      <c r="BW63" s="193"/>
      <c r="BX63" s="193"/>
      <c r="BY63" s="193"/>
      <c r="BZ63" s="193"/>
      <c r="CA63" s="193"/>
      <c r="CB63" s="201"/>
      <c r="CC63" s="1078">
        <v>59.5</v>
      </c>
      <c r="CD63" s="1079">
        <v>64.400000000000006</v>
      </c>
      <c r="CE63" s="1080">
        <v>2</v>
      </c>
      <c r="CF63" s="1080"/>
      <c r="CG63" s="1080"/>
      <c r="CH63" s="1080"/>
      <c r="CI63" s="1080"/>
      <c r="CJ63" s="1080"/>
      <c r="CK63" s="1081"/>
      <c r="CL63" s="1082"/>
      <c r="CM63" s="1082"/>
      <c r="CN63" s="1087">
        <v>2</v>
      </c>
      <c r="CO63" s="1079"/>
      <c r="CP63" s="1079">
        <v>2.5</v>
      </c>
      <c r="CQ63" s="1085">
        <f>COUNTIF($CW$6:$CW$55,"=2.5")</f>
        <v>0</v>
      </c>
      <c r="CR63" s="1085"/>
      <c r="CS63" s="1085"/>
      <c r="CT63" s="1079"/>
      <c r="CU63" s="205"/>
      <c r="CV63" s="206"/>
      <c r="CW63" s="207"/>
      <c r="CX63" s="207"/>
      <c r="CY63" s="207"/>
      <c r="CZ63" s="208"/>
      <c r="DA63" s="1199"/>
      <c r="DB63" s="1211"/>
      <c r="DC63" s="1199"/>
      <c r="DD63" s="1199"/>
      <c r="DE63" s="1199"/>
      <c r="DF63" s="1199"/>
      <c r="DG63" s="1199"/>
      <c r="DH63" s="1199">
        <f>COUNTIF(DH$6:$DH$55,"0")</f>
        <v>0</v>
      </c>
      <c r="DI63" s="1199"/>
      <c r="DJ63" s="1199"/>
      <c r="DK63" s="1199"/>
      <c r="DL63" s="1199"/>
      <c r="DM63" s="1199"/>
      <c r="DN63" s="1199"/>
      <c r="DO63" s="1199"/>
      <c r="DP63" s="1199"/>
      <c r="DQ63" s="1199"/>
      <c r="DR63" s="1199"/>
      <c r="DS63" s="1200">
        <f>COUNTIF(DS$6:$DS$55,"0")</f>
        <v>0</v>
      </c>
    </row>
    <row r="64" spans="1:214" s="209" customFormat="1" ht="18" hidden="1" customHeight="1" x14ac:dyDescent="0.5">
      <c r="A64" s="193"/>
      <c r="B64" s="194"/>
      <c r="C64" s="195"/>
      <c r="D64" s="193"/>
      <c r="E64" s="193"/>
      <c r="F64" s="193"/>
      <c r="G64" s="193"/>
      <c r="H64" s="193"/>
      <c r="I64" s="193"/>
      <c r="J64" s="193"/>
      <c r="K64" s="193"/>
      <c r="L64" s="193"/>
      <c r="M64" s="193"/>
      <c r="N64" s="193"/>
      <c r="O64" s="193"/>
      <c r="P64" s="193"/>
      <c r="Q64" s="196"/>
      <c r="R64" s="193"/>
      <c r="S64" s="193"/>
      <c r="T64" s="193"/>
      <c r="U64" s="193"/>
      <c r="V64" s="193"/>
      <c r="W64" s="193"/>
      <c r="X64" s="197"/>
      <c r="Y64" s="198"/>
      <c r="Z64" s="196"/>
      <c r="AA64" s="196"/>
      <c r="AB64" s="198"/>
      <c r="AC64" s="198"/>
      <c r="AD64" s="198"/>
      <c r="AE64" s="198"/>
      <c r="AF64" s="198"/>
      <c r="AG64" s="198"/>
      <c r="AH64" s="198"/>
      <c r="AI64" s="198"/>
      <c r="AJ64" s="198"/>
      <c r="AK64" s="198"/>
      <c r="AL64" s="196"/>
      <c r="AM64" s="198"/>
      <c r="AN64" s="198"/>
      <c r="AO64" s="198"/>
      <c r="AP64" s="198"/>
      <c r="AQ64" s="198"/>
      <c r="AR64" s="198"/>
      <c r="AS64" s="197"/>
      <c r="AT64" s="193"/>
      <c r="AU64" s="196"/>
      <c r="AV64" s="196"/>
      <c r="AW64" s="193"/>
      <c r="AX64" s="193"/>
      <c r="AY64" s="199"/>
      <c r="AZ64" s="193"/>
      <c r="BA64" s="193"/>
      <c r="BB64" s="193"/>
      <c r="BC64" s="193"/>
      <c r="BD64" s="193"/>
      <c r="BE64" s="193"/>
      <c r="BF64" s="193"/>
      <c r="BG64" s="193"/>
      <c r="BH64" s="193"/>
      <c r="BI64" s="200"/>
      <c r="BJ64" s="193"/>
      <c r="BK64" s="193"/>
      <c r="BL64" s="193"/>
      <c r="BM64" s="193"/>
      <c r="BN64" s="193"/>
      <c r="BO64" s="193"/>
      <c r="BP64" s="197"/>
      <c r="BQ64" s="193"/>
      <c r="BR64" s="193"/>
      <c r="BS64" s="196"/>
      <c r="BT64" s="193"/>
      <c r="BU64" s="193"/>
      <c r="BV64" s="193"/>
      <c r="BW64" s="193"/>
      <c r="BX64" s="193"/>
      <c r="BY64" s="193"/>
      <c r="BZ64" s="193"/>
      <c r="CA64" s="193"/>
      <c r="CB64" s="201"/>
      <c r="CC64" s="1078">
        <v>64.5</v>
      </c>
      <c r="CD64" s="1079">
        <v>69.400000000000006</v>
      </c>
      <c r="CE64" s="1080">
        <v>2.5</v>
      </c>
      <c r="CF64" s="1080"/>
      <c r="CG64" s="1080"/>
      <c r="CH64" s="1080"/>
      <c r="CI64" s="1080"/>
      <c r="CJ64" s="1080"/>
      <c r="CK64" s="1081"/>
      <c r="CL64" s="1082"/>
      <c r="CM64" s="1082"/>
      <c r="CN64" s="1087">
        <v>2.5</v>
      </c>
      <c r="CO64" s="1079"/>
      <c r="CP64" s="1079">
        <v>2</v>
      </c>
      <c r="CQ64" s="1085">
        <f>COUNTIF($CW$6:$CW$55,"=2")</f>
        <v>0</v>
      </c>
      <c r="CR64" s="1085"/>
      <c r="CS64" s="1085"/>
      <c r="CT64" s="1079"/>
      <c r="CU64" s="205"/>
      <c r="CV64" s="206"/>
      <c r="CW64" s="207"/>
      <c r="CX64" s="207"/>
      <c r="CY64" s="207"/>
      <c r="CZ64" s="208"/>
      <c r="DA64" s="1199"/>
      <c r="DB64" s="1211"/>
      <c r="DC64" s="1199"/>
      <c r="DD64" s="1199"/>
      <c r="DE64" s="1199"/>
      <c r="DF64" s="1199"/>
      <c r="DG64" s="1199"/>
      <c r="DH64" s="1199"/>
      <c r="DI64" s="1199"/>
      <c r="DJ64" s="1199"/>
      <c r="DK64" s="1199"/>
      <c r="DL64" s="1199"/>
      <c r="DM64" s="1199"/>
      <c r="DN64" s="1199"/>
      <c r="DO64" s="1199"/>
      <c r="DP64" s="1199"/>
      <c r="DQ64" s="1199"/>
      <c r="DR64" s="1199"/>
      <c r="DS64" s="1200"/>
    </row>
    <row r="65" spans="1:123" s="209" customFormat="1" ht="18" hidden="1" customHeight="1" x14ac:dyDescent="0.5">
      <c r="A65" s="193"/>
      <c r="B65" s="194"/>
      <c r="C65" s="195"/>
      <c r="D65" s="193"/>
      <c r="E65" s="193"/>
      <c r="F65" s="193"/>
      <c r="G65" s="193"/>
      <c r="H65" s="193"/>
      <c r="I65" s="193"/>
      <c r="J65" s="193"/>
      <c r="K65" s="193"/>
      <c r="L65" s="193"/>
      <c r="M65" s="193"/>
      <c r="N65" s="193"/>
      <c r="O65" s="193"/>
      <c r="P65" s="193"/>
      <c r="Q65" s="196"/>
      <c r="R65" s="193"/>
      <c r="S65" s="193"/>
      <c r="T65" s="193"/>
      <c r="U65" s="193"/>
      <c r="V65" s="193"/>
      <c r="W65" s="193"/>
      <c r="X65" s="197"/>
      <c r="Y65" s="198"/>
      <c r="Z65" s="196"/>
      <c r="AA65" s="196"/>
      <c r="AB65" s="198"/>
      <c r="AC65" s="198"/>
      <c r="AD65" s="198"/>
      <c r="AE65" s="198"/>
      <c r="AF65" s="198"/>
      <c r="AG65" s="198"/>
      <c r="AH65" s="198"/>
      <c r="AI65" s="198"/>
      <c r="AJ65" s="198"/>
      <c r="AK65" s="198"/>
      <c r="AL65" s="196"/>
      <c r="AM65" s="198"/>
      <c r="AN65" s="198"/>
      <c r="AO65" s="198"/>
      <c r="AP65" s="198"/>
      <c r="AQ65" s="198"/>
      <c r="AR65" s="198"/>
      <c r="AS65" s="197"/>
      <c r="AT65" s="193"/>
      <c r="AU65" s="196"/>
      <c r="AV65" s="196"/>
      <c r="AW65" s="193"/>
      <c r="AX65" s="193"/>
      <c r="AY65" s="199"/>
      <c r="AZ65" s="193"/>
      <c r="BA65" s="193"/>
      <c r="BB65" s="193"/>
      <c r="BC65" s="193"/>
      <c r="BD65" s="193"/>
      <c r="BE65" s="193"/>
      <c r="BF65" s="193"/>
      <c r="BG65" s="193"/>
      <c r="BH65" s="193"/>
      <c r="BI65" s="200"/>
      <c r="BJ65" s="193"/>
      <c r="BK65" s="193"/>
      <c r="BL65" s="193"/>
      <c r="BM65" s="193"/>
      <c r="BN65" s="193"/>
      <c r="BO65" s="193"/>
      <c r="BP65" s="197"/>
      <c r="BQ65" s="193"/>
      <c r="BR65" s="193"/>
      <c r="BS65" s="196"/>
      <c r="BT65" s="193"/>
      <c r="BU65" s="193"/>
      <c r="BV65" s="193"/>
      <c r="BW65" s="193"/>
      <c r="BX65" s="193"/>
      <c r="BY65" s="193"/>
      <c r="BZ65" s="193"/>
      <c r="CA65" s="193"/>
      <c r="CB65" s="201"/>
      <c r="CC65" s="1078">
        <v>69.5</v>
      </c>
      <c r="CD65" s="1079">
        <v>74.400000000000006</v>
      </c>
      <c r="CE65" s="1080">
        <v>3</v>
      </c>
      <c r="CF65" s="1080"/>
      <c r="CG65" s="1080"/>
      <c r="CH65" s="1080"/>
      <c r="CI65" s="1080"/>
      <c r="CJ65" s="1080"/>
      <c r="CK65" s="1081"/>
      <c r="CL65" s="1082"/>
      <c r="CM65" s="1082"/>
      <c r="CN65" s="1087">
        <v>3</v>
      </c>
      <c r="CO65" s="1079"/>
      <c r="CP65" s="1079">
        <v>1.5</v>
      </c>
      <c r="CQ65" s="1085">
        <f>COUNTIF($CW$6:$CW$55,"=1.5")</f>
        <v>0</v>
      </c>
      <c r="CR65" s="1085"/>
      <c r="CS65" s="1085"/>
      <c r="CT65" s="1079"/>
      <c r="CU65" s="205"/>
      <c r="CV65" s="206"/>
      <c r="CW65" s="207"/>
      <c r="CX65" s="207"/>
      <c r="CY65" s="207"/>
      <c r="CZ65" s="208"/>
      <c r="DA65" s="1199"/>
      <c r="DB65" s="1211"/>
      <c r="DC65" s="1199"/>
      <c r="DD65" s="1199"/>
      <c r="DE65" s="1199"/>
      <c r="DF65" s="1199"/>
      <c r="DG65" s="1199"/>
      <c r="DH65" s="1199"/>
      <c r="DI65" s="1199"/>
      <c r="DJ65" s="1199"/>
      <c r="DK65" s="1199"/>
      <c r="DL65" s="1199"/>
      <c r="DM65" s="1199"/>
      <c r="DN65" s="1199"/>
      <c r="DO65" s="1199"/>
      <c r="DP65" s="1199"/>
      <c r="DQ65" s="1199"/>
      <c r="DR65" s="1199"/>
      <c r="DS65" s="1200"/>
    </row>
    <row r="66" spans="1:123" s="209" customFormat="1" ht="18" hidden="1" customHeight="1" x14ac:dyDescent="0.5">
      <c r="A66" s="193"/>
      <c r="B66" s="194"/>
      <c r="C66" s="195"/>
      <c r="D66" s="193"/>
      <c r="E66" s="193"/>
      <c r="F66" s="193"/>
      <c r="G66" s="193"/>
      <c r="H66" s="193"/>
      <c r="I66" s="193"/>
      <c r="J66" s="193"/>
      <c r="K66" s="193"/>
      <c r="L66" s="193"/>
      <c r="M66" s="193"/>
      <c r="N66" s="193"/>
      <c r="O66" s="193"/>
      <c r="P66" s="193"/>
      <c r="Q66" s="196"/>
      <c r="R66" s="193"/>
      <c r="S66" s="193"/>
      <c r="T66" s="193"/>
      <c r="U66" s="193"/>
      <c r="V66" s="193"/>
      <c r="W66" s="193"/>
      <c r="X66" s="197"/>
      <c r="Y66" s="198"/>
      <c r="Z66" s="196"/>
      <c r="AA66" s="196"/>
      <c r="AB66" s="198"/>
      <c r="AC66" s="198"/>
      <c r="AD66" s="198"/>
      <c r="AE66" s="198"/>
      <c r="AF66" s="198"/>
      <c r="AG66" s="198"/>
      <c r="AH66" s="198"/>
      <c r="AI66" s="198"/>
      <c r="AJ66" s="198"/>
      <c r="AK66" s="198"/>
      <c r="AL66" s="196"/>
      <c r="AM66" s="198"/>
      <c r="AN66" s="198"/>
      <c r="AO66" s="198"/>
      <c r="AP66" s="198"/>
      <c r="AQ66" s="198"/>
      <c r="AR66" s="198"/>
      <c r="AS66" s="197"/>
      <c r="AT66" s="193"/>
      <c r="AU66" s="196"/>
      <c r="AV66" s="196"/>
      <c r="AW66" s="193"/>
      <c r="AX66" s="193"/>
      <c r="AY66" s="199"/>
      <c r="AZ66" s="193"/>
      <c r="BA66" s="193"/>
      <c r="BB66" s="193"/>
      <c r="BC66" s="193"/>
      <c r="BD66" s="193"/>
      <c r="BE66" s="193"/>
      <c r="BF66" s="193"/>
      <c r="BG66" s="193"/>
      <c r="BH66" s="193"/>
      <c r="BI66" s="200"/>
      <c r="BJ66" s="193"/>
      <c r="BK66" s="193"/>
      <c r="BL66" s="193"/>
      <c r="BM66" s="193"/>
      <c r="BN66" s="193"/>
      <c r="BO66" s="193"/>
      <c r="BP66" s="197"/>
      <c r="BQ66" s="193"/>
      <c r="BR66" s="193"/>
      <c r="BS66" s="196"/>
      <c r="BT66" s="193"/>
      <c r="BU66" s="193"/>
      <c r="BV66" s="193"/>
      <c r="BW66" s="193"/>
      <c r="BX66" s="193"/>
      <c r="BY66" s="193"/>
      <c r="BZ66" s="193"/>
      <c r="CA66" s="193"/>
      <c r="CB66" s="201"/>
      <c r="CC66" s="1078">
        <v>74.5</v>
      </c>
      <c r="CD66" s="1079">
        <v>79.400000000000006</v>
      </c>
      <c r="CE66" s="1080">
        <v>3.5</v>
      </c>
      <c r="CF66" s="1080"/>
      <c r="CG66" s="1080"/>
      <c r="CH66" s="1080"/>
      <c r="CI66" s="1080"/>
      <c r="CJ66" s="1080"/>
      <c r="CK66" s="1081"/>
      <c r="CL66" s="1082"/>
      <c r="CM66" s="1082"/>
      <c r="CN66" s="1087">
        <v>3.5</v>
      </c>
      <c r="CO66" s="1079"/>
      <c r="CP66" s="1079">
        <v>1</v>
      </c>
      <c r="CQ66" s="1085">
        <f>COUNTIF($CW$6:$CW$55,"=1")</f>
        <v>0</v>
      </c>
      <c r="CR66" s="1085"/>
      <c r="CS66" s="1085"/>
      <c r="CT66" s="1079"/>
      <c r="CU66" s="205"/>
      <c r="CV66" s="206"/>
      <c r="CW66" s="207"/>
      <c r="CX66" s="207"/>
      <c r="CY66" s="207"/>
      <c r="CZ66" s="208"/>
      <c r="DA66" s="1199"/>
      <c r="DB66" s="1211"/>
      <c r="DC66" s="1199"/>
      <c r="DD66" s="1199"/>
      <c r="DE66" s="1199"/>
      <c r="DF66" s="1199"/>
      <c r="DG66" s="1199"/>
      <c r="DH66" s="1199"/>
      <c r="DI66" s="1199"/>
      <c r="DJ66" s="1199"/>
      <c r="DK66" s="1199"/>
      <c r="DL66" s="1199"/>
      <c r="DM66" s="1199"/>
      <c r="DN66" s="1199"/>
      <c r="DO66" s="1199"/>
      <c r="DP66" s="1199"/>
      <c r="DQ66" s="1199"/>
      <c r="DR66" s="1199"/>
      <c r="DS66" s="1200"/>
    </row>
    <row r="67" spans="1:123" s="209" customFormat="1" ht="18" hidden="1" customHeight="1" x14ac:dyDescent="0.5">
      <c r="A67" s="193"/>
      <c r="B67" s="194"/>
      <c r="C67" s="195"/>
      <c r="D67" s="193"/>
      <c r="E67" s="193"/>
      <c r="F67" s="193"/>
      <c r="G67" s="193"/>
      <c r="H67" s="193"/>
      <c r="I67" s="193"/>
      <c r="J67" s="193"/>
      <c r="K67" s="193"/>
      <c r="L67" s="193"/>
      <c r="M67" s="193"/>
      <c r="N67" s="193"/>
      <c r="O67" s="193"/>
      <c r="P67" s="193"/>
      <c r="Q67" s="196"/>
      <c r="R67" s="193"/>
      <c r="S67" s="193"/>
      <c r="T67" s="193"/>
      <c r="U67" s="193"/>
      <c r="V67" s="193"/>
      <c r="W67" s="193"/>
      <c r="X67" s="197"/>
      <c r="Y67" s="198"/>
      <c r="Z67" s="196"/>
      <c r="AA67" s="196"/>
      <c r="AB67" s="198"/>
      <c r="AC67" s="198"/>
      <c r="AD67" s="198"/>
      <c r="AE67" s="198"/>
      <c r="AF67" s="198"/>
      <c r="AG67" s="198"/>
      <c r="AH67" s="198"/>
      <c r="AI67" s="198"/>
      <c r="AJ67" s="198"/>
      <c r="AK67" s="198"/>
      <c r="AL67" s="196"/>
      <c r="AM67" s="198"/>
      <c r="AN67" s="198"/>
      <c r="AO67" s="198"/>
      <c r="AP67" s="198"/>
      <c r="AQ67" s="198"/>
      <c r="AR67" s="198"/>
      <c r="AS67" s="197"/>
      <c r="AT67" s="193"/>
      <c r="AU67" s="196"/>
      <c r="AV67" s="196"/>
      <c r="AW67" s="193"/>
      <c r="AX67" s="193"/>
      <c r="AY67" s="199"/>
      <c r="AZ67" s="193"/>
      <c r="BA67" s="193"/>
      <c r="BB67" s="193"/>
      <c r="BC67" s="193"/>
      <c r="BD67" s="193"/>
      <c r="BE67" s="193"/>
      <c r="BF67" s="193"/>
      <c r="BG67" s="193"/>
      <c r="BH67" s="193"/>
      <c r="BI67" s="200"/>
      <c r="BJ67" s="193"/>
      <c r="BK67" s="193"/>
      <c r="BL67" s="193"/>
      <c r="BM67" s="193"/>
      <c r="BN67" s="193"/>
      <c r="BO67" s="193"/>
      <c r="BP67" s="197"/>
      <c r="BQ67" s="193"/>
      <c r="BR67" s="193"/>
      <c r="BS67" s="196"/>
      <c r="BT67" s="193"/>
      <c r="BU67" s="193"/>
      <c r="BV67" s="193"/>
      <c r="BW67" s="193"/>
      <c r="BX67" s="193"/>
      <c r="BY67" s="193"/>
      <c r="BZ67" s="193"/>
      <c r="CA67" s="193"/>
      <c r="CB67" s="201"/>
      <c r="CC67" s="1078">
        <v>79.5</v>
      </c>
      <c r="CD67" s="1079">
        <v>100</v>
      </c>
      <c r="CE67" s="1080">
        <v>4</v>
      </c>
      <c r="CF67" s="1080"/>
      <c r="CG67" s="1080"/>
      <c r="CH67" s="1080"/>
      <c r="CI67" s="1080"/>
      <c r="CJ67" s="1080"/>
      <c r="CK67" s="1081"/>
      <c r="CL67" s="1082"/>
      <c r="CM67" s="1082"/>
      <c r="CN67" s="1087">
        <v>4</v>
      </c>
      <c r="CO67" s="1079"/>
      <c r="CP67" s="1084">
        <v>0.5</v>
      </c>
      <c r="CQ67" s="1085">
        <f>COUNTIF($CW$6:$CW$55,"=0")</f>
        <v>11</v>
      </c>
      <c r="CR67" s="1085"/>
      <c r="CS67" s="1085"/>
      <c r="CT67" s="1079"/>
      <c r="CU67" s="205"/>
      <c r="CV67" s="206"/>
      <c r="CW67" s="207"/>
      <c r="CX67" s="207"/>
      <c r="CY67" s="207"/>
      <c r="CZ67" s="208"/>
      <c r="DA67" s="1199"/>
      <c r="DB67" s="1211"/>
      <c r="DC67" s="1199"/>
      <c r="DD67" s="1199"/>
      <c r="DE67" s="1199"/>
      <c r="DF67" s="1199"/>
      <c r="DG67" s="1199"/>
      <c r="DH67" s="1199"/>
      <c r="DI67" s="1199"/>
      <c r="DJ67" s="1199"/>
      <c r="DK67" s="1199"/>
      <c r="DL67" s="1199"/>
      <c r="DM67" s="1199"/>
      <c r="DN67" s="1199"/>
      <c r="DO67" s="1199"/>
      <c r="DP67" s="1199"/>
      <c r="DQ67" s="1199"/>
      <c r="DR67" s="1199"/>
      <c r="DS67" s="1200"/>
    </row>
    <row r="68" spans="1:123" s="209" customFormat="1" ht="18" hidden="1" customHeight="1" x14ac:dyDescent="0.5">
      <c r="A68" s="193"/>
      <c r="B68" s="194"/>
      <c r="C68" s="195"/>
      <c r="D68" s="193"/>
      <c r="E68" s="193"/>
      <c r="F68" s="193"/>
      <c r="G68" s="193"/>
      <c r="H68" s="193"/>
      <c r="I68" s="193"/>
      <c r="J68" s="193"/>
      <c r="K68" s="193"/>
      <c r="L68" s="193"/>
      <c r="M68" s="193"/>
      <c r="N68" s="193"/>
      <c r="O68" s="193"/>
      <c r="P68" s="193"/>
      <c r="Q68" s="196"/>
      <c r="R68" s="193"/>
      <c r="S68" s="193"/>
      <c r="T68" s="193"/>
      <c r="U68" s="193"/>
      <c r="V68" s="193"/>
      <c r="W68" s="193"/>
      <c r="X68" s="197"/>
      <c r="Y68" s="198"/>
      <c r="Z68" s="196"/>
      <c r="AA68" s="196"/>
      <c r="AB68" s="198"/>
      <c r="AC68" s="198"/>
      <c r="AD68" s="198"/>
      <c r="AE68" s="198"/>
      <c r="AF68" s="198"/>
      <c r="AG68" s="198"/>
      <c r="AH68" s="198"/>
      <c r="AI68" s="198"/>
      <c r="AJ68" s="198"/>
      <c r="AK68" s="198"/>
      <c r="AL68" s="196"/>
      <c r="AM68" s="198"/>
      <c r="AN68" s="198"/>
      <c r="AO68" s="198"/>
      <c r="AP68" s="198"/>
      <c r="AQ68" s="198"/>
      <c r="AR68" s="198"/>
      <c r="AS68" s="203"/>
      <c r="AT68" s="201"/>
      <c r="AU68" s="202"/>
      <c r="AV68" s="202"/>
      <c r="AW68" s="201"/>
      <c r="AX68" s="201"/>
      <c r="AY68" s="210"/>
      <c r="AZ68" s="201"/>
      <c r="BA68" s="193"/>
      <c r="BB68" s="193"/>
      <c r="BC68" s="193"/>
      <c r="BD68" s="193"/>
      <c r="BE68" s="193"/>
      <c r="BF68" s="193"/>
      <c r="BG68" s="193"/>
      <c r="BH68" s="193"/>
      <c r="BI68" s="200"/>
      <c r="BJ68" s="193"/>
      <c r="BK68" s="193"/>
      <c r="BL68" s="193"/>
      <c r="BM68" s="193"/>
      <c r="BN68" s="193"/>
      <c r="BO68" s="193"/>
      <c r="BP68" s="197"/>
      <c r="BQ68" s="193"/>
      <c r="BR68" s="193"/>
      <c r="BS68" s="202"/>
      <c r="BT68" s="193"/>
      <c r="BU68" s="193"/>
      <c r="BV68" s="193"/>
      <c r="BW68" s="193"/>
      <c r="BX68" s="193"/>
      <c r="BY68" s="193"/>
      <c r="BZ68" s="193"/>
      <c r="CA68" s="193"/>
      <c r="CB68" s="201"/>
      <c r="CC68" s="1078">
        <v>100.01</v>
      </c>
      <c r="CD68" s="1079">
        <v>200</v>
      </c>
      <c r="CE68" s="1080" t="s">
        <v>67</v>
      </c>
      <c r="CF68" s="1080"/>
      <c r="CG68" s="1080"/>
      <c r="CH68" s="1080"/>
      <c r="CI68" s="1080"/>
      <c r="CJ68" s="1080"/>
      <c r="CK68" s="1081"/>
      <c r="CL68" s="1082"/>
      <c r="CM68" s="1082"/>
      <c r="CN68" s="1079" t="s">
        <v>67</v>
      </c>
      <c r="CO68" s="1079"/>
      <c r="CP68" s="1079" t="s">
        <v>4</v>
      </c>
      <c r="CQ68" s="1085">
        <f>COUNTIF($CW$6:$CW$55,"=ร")</f>
        <v>0</v>
      </c>
      <c r="CR68" s="1085"/>
      <c r="CS68" s="1085"/>
      <c r="CT68" s="1079"/>
      <c r="CU68" s="205"/>
      <c r="CV68" s="206"/>
      <c r="CW68" s="207"/>
      <c r="CX68" s="207"/>
      <c r="CY68" s="207"/>
      <c r="CZ68" s="208"/>
      <c r="DA68" s="1199"/>
      <c r="DB68" s="1211"/>
      <c r="DC68" s="1199"/>
      <c r="DD68" s="1199"/>
      <c r="DE68" s="1199"/>
      <c r="DF68" s="1199"/>
      <c r="DG68" s="1199"/>
      <c r="DH68" s="1199"/>
      <c r="DI68" s="1199"/>
      <c r="DJ68" s="1199"/>
      <c r="DK68" s="1199"/>
      <c r="DL68" s="1199"/>
      <c r="DM68" s="1199"/>
      <c r="DN68" s="1199"/>
      <c r="DO68" s="1199"/>
      <c r="DP68" s="1199"/>
      <c r="DQ68" s="1199"/>
      <c r="DR68" s="1199"/>
      <c r="DS68" s="1200"/>
    </row>
    <row r="69" spans="1:123" s="209" customFormat="1" ht="18" hidden="1" customHeight="1" x14ac:dyDescent="0.5">
      <c r="A69" s="193"/>
      <c r="B69" s="194"/>
      <c r="C69" s="195"/>
      <c r="D69" s="193"/>
      <c r="E69" s="193"/>
      <c r="F69" s="193"/>
      <c r="G69" s="193"/>
      <c r="H69" s="193"/>
      <c r="I69" s="193"/>
      <c r="J69" s="193"/>
      <c r="K69" s="193"/>
      <c r="L69" s="193"/>
      <c r="M69" s="193"/>
      <c r="N69" s="193"/>
      <c r="O69" s="193"/>
      <c r="P69" s="193"/>
      <c r="Q69" s="196"/>
      <c r="R69" s="193"/>
      <c r="S69" s="193"/>
      <c r="T69" s="193"/>
      <c r="U69" s="193"/>
      <c r="V69" s="193"/>
      <c r="W69" s="193"/>
      <c r="X69" s="197"/>
      <c r="Y69" s="198"/>
      <c r="Z69" s="196"/>
      <c r="AA69" s="196"/>
      <c r="AB69" s="198"/>
      <c r="AC69" s="198"/>
      <c r="AD69" s="198"/>
      <c r="AE69" s="198"/>
      <c r="AF69" s="198"/>
      <c r="AG69" s="198"/>
      <c r="AH69" s="198"/>
      <c r="AI69" s="198"/>
      <c r="AJ69" s="198"/>
      <c r="AK69" s="198"/>
      <c r="AL69" s="196"/>
      <c r="AM69" s="198"/>
      <c r="AN69" s="198"/>
      <c r="AO69" s="198"/>
      <c r="AP69" s="198"/>
      <c r="AQ69" s="198"/>
      <c r="AR69" s="198"/>
      <c r="AS69" s="203"/>
      <c r="AT69" s="201"/>
      <c r="AU69" s="202"/>
      <c r="AV69" s="202"/>
      <c r="AW69" s="201"/>
      <c r="AX69" s="201"/>
      <c r="AY69" s="210"/>
      <c r="AZ69" s="201"/>
      <c r="BA69" s="193"/>
      <c r="BB69" s="193"/>
      <c r="BC69" s="193"/>
      <c r="BD69" s="193"/>
      <c r="BE69" s="193"/>
      <c r="BF69" s="193"/>
      <c r="BG69" s="193"/>
      <c r="BH69" s="193"/>
      <c r="BI69" s="200"/>
      <c r="BJ69" s="193"/>
      <c r="BK69" s="193"/>
      <c r="BL69" s="193"/>
      <c r="BM69" s="193"/>
      <c r="BN69" s="193"/>
      <c r="BO69" s="193"/>
      <c r="BP69" s="197"/>
      <c r="BQ69" s="193"/>
      <c r="BR69" s="193"/>
      <c r="BS69" s="202"/>
      <c r="BT69" s="193"/>
      <c r="BU69" s="193"/>
      <c r="BV69" s="193"/>
      <c r="BW69" s="193"/>
      <c r="BX69" s="193"/>
      <c r="BY69" s="193"/>
      <c r="BZ69" s="193"/>
      <c r="CA69" s="193"/>
      <c r="CB69" s="201"/>
      <c r="CC69" s="1078">
        <v>0</v>
      </c>
      <c r="CD69" s="1079">
        <v>49.49</v>
      </c>
      <c r="CE69" s="1080" t="s">
        <v>155</v>
      </c>
      <c r="CF69" s="1080"/>
      <c r="CG69" s="1080"/>
      <c r="CH69" s="1080"/>
      <c r="CI69" s="1080"/>
      <c r="CJ69" s="1080"/>
      <c r="CK69" s="1081"/>
      <c r="CL69" s="1082"/>
      <c r="CM69" s="1082"/>
      <c r="CN69" s="1079"/>
      <c r="CO69" s="1079"/>
      <c r="CP69" s="1079" t="s">
        <v>5</v>
      </c>
      <c r="CQ69" s="1085">
        <f>COUNTIF($CW$6:$CW$55,"=มส")</f>
        <v>0</v>
      </c>
      <c r="CR69" s="1088"/>
      <c r="CS69" s="1088"/>
      <c r="CT69" s="1079"/>
      <c r="CU69" s="205"/>
      <c r="CV69" s="206"/>
      <c r="CW69" s="207"/>
      <c r="CX69" s="207"/>
      <c r="CY69" s="207"/>
      <c r="CZ69" s="208"/>
      <c r="DA69" s="1199"/>
      <c r="DB69" s="1211"/>
      <c r="DC69" s="1199"/>
      <c r="DD69" s="1199"/>
      <c r="DE69" s="1199"/>
      <c r="DF69" s="1199"/>
      <c r="DG69" s="1199"/>
      <c r="DH69" s="1199"/>
      <c r="DI69" s="1199"/>
      <c r="DJ69" s="1199"/>
      <c r="DK69" s="1199"/>
      <c r="DL69" s="1199"/>
      <c r="DM69" s="1199"/>
      <c r="DN69" s="1199"/>
      <c r="DO69" s="1199"/>
      <c r="DP69" s="1199"/>
      <c r="DQ69" s="1199"/>
      <c r="DR69" s="1199"/>
      <c r="DS69" s="1200"/>
    </row>
    <row r="70" spans="1:123" s="209" customFormat="1" ht="18" hidden="1" customHeight="1" x14ac:dyDescent="0.5">
      <c r="A70" s="193"/>
      <c r="B70" s="194"/>
      <c r="C70" s="195"/>
      <c r="D70" s="218">
        <f>COUNTIF(D$6:D$65,"ออก")</f>
        <v>0</v>
      </c>
      <c r="E70" s="193"/>
      <c r="F70" s="193"/>
      <c r="G70" s="193"/>
      <c r="H70" s="193"/>
      <c r="I70" s="193"/>
      <c r="J70" s="193"/>
      <c r="K70" s="193"/>
      <c r="L70" s="193"/>
      <c r="M70" s="193"/>
      <c r="N70" s="193"/>
      <c r="O70" s="193"/>
      <c r="P70" s="193"/>
      <c r="Q70" s="196"/>
      <c r="R70" s="193"/>
      <c r="S70" s="193"/>
      <c r="T70" s="193"/>
      <c r="U70" s="193"/>
      <c r="V70" s="193"/>
      <c r="W70" s="193"/>
      <c r="X70" s="197"/>
      <c r="Y70" s="198"/>
      <c r="Z70" s="196"/>
      <c r="AA70" s="196"/>
      <c r="AB70" s="198"/>
      <c r="AC70" s="198"/>
      <c r="AD70" s="198"/>
      <c r="AE70" s="198"/>
      <c r="AF70" s="198"/>
      <c r="AG70" s="198"/>
      <c r="AH70" s="198"/>
      <c r="AI70" s="198"/>
      <c r="AJ70" s="198"/>
      <c r="AK70" s="198"/>
      <c r="AL70" s="196"/>
      <c r="AM70" s="198"/>
      <c r="AN70" s="198"/>
      <c r="AO70" s="198"/>
      <c r="AP70" s="198"/>
      <c r="AQ70" s="198"/>
      <c r="AR70" s="198"/>
      <c r="AS70" s="203"/>
      <c r="AT70" s="201"/>
      <c r="AU70" s="202"/>
      <c r="AV70" s="202"/>
      <c r="AW70" s="201"/>
      <c r="AX70" s="201">
        <f>COUNTIF(AY6:AY55,"=0")</f>
        <v>6</v>
      </c>
      <c r="AY70" s="210"/>
      <c r="AZ70" s="201"/>
      <c r="BA70" s="193"/>
      <c r="BB70" s="193"/>
      <c r="BC70" s="193"/>
      <c r="BD70" s="193"/>
      <c r="BE70" s="193"/>
      <c r="BF70" s="193"/>
      <c r="BG70" s="193"/>
      <c r="BH70" s="193"/>
      <c r="BI70" s="200"/>
      <c r="BJ70" s="193"/>
      <c r="BK70" s="193"/>
      <c r="BL70" s="193"/>
      <c r="BM70" s="193"/>
      <c r="BN70" s="193"/>
      <c r="BO70" s="193"/>
      <c r="BP70" s="197"/>
      <c r="BQ70" s="193"/>
      <c r="BR70" s="193"/>
      <c r="BS70" s="202"/>
      <c r="BT70" s="193"/>
      <c r="BU70" s="193"/>
      <c r="BV70" s="193"/>
      <c r="BW70" s="193"/>
      <c r="BX70" s="193"/>
      <c r="BY70" s="193"/>
      <c r="BZ70" s="193"/>
      <c r="CA70" s="193"/>
      <c r="CB70" s="201"/>
      <c r="CC70" s="1078">
        <v>49.51</v>
      </c>
      <c r="CD70" s="1079">
        <v>100</v>
      </c>
      <c r="CE70" s="1080" t="s">
        <v>154</v>
      </c>
      <c r="CF70" s="1080"/>
      <c r="CG70" s="1080"/>
      <c r="CH70" s="1080"/>
      <c r="CI70" s="1080"/>
      <c r="CJ70" s="1080"/>
      <c r="CK70" s="1081"/>
      <c r="CL70" s="1082"/>
      <c r="CM70" s="1082"/>
      <c r="CN70" s="1079"/>
      <c r="CO70" s="1079"/>
      <c r="CP70" s="1079" t="s">
        <v>154</v>
      </c>
      <c r="CQ70" s="1088">
        <f>COUNTIF($CW$6:$CW$55,"=ผ")</f>
        <v>0</v>
      </c>
      <c r="CR70" s="1085"/>
      <c r="CS70" s="1085"/>
      <c r="CT70" s="1079"/>
      <c r="CU70" s="205"/>
      <c r="CV70" s="206"/>
      <c r="CW70" s="207"/>
      <c r="CX70" s="207"/>
      <c r="CY70" s="207"/>
      <c r="CZ70" s="208"/>
      <c r="DA70" s="1199"/>
      <c r="DB70" s="1211"/>
      <c r="DC70" s="1199"/>
      <c r="DD70" s="1199"/>
      <c r="DE70" s="1199"/>
      <c r="DF70" s="1199"/>
      <c r="DG70" s="1199"/>
      <c r="DH70" s="1199"/>
      <c r="DI70" s="1199"/>
      <c r="DJ70" s="1199"/>
      <c r="DK70" s="1199"/>
      <c r="DL70" s="1199"/>
      <c r="DM70" s="1199"/>
      <c r="DN70" s="1199"/>
      <c r="DO70" s="1199"/>
      <c r="DP70" s="1199"/>
      <c r="DQ70" s="1199"/>
      <c r="DR70" s="1199"/>
      <c r="DS70" s="1200"/>
    </row>
    <row r="71" spans="1:123" s="209" customFormat="1" ht="18" hidden="1" customHeight="1" x14ac:dyDescent="0.5">
      <c r="A71" s="193"/>
      <c r="B71" s="194"/>
      <c r="C71" s="195"/>
      <c r="D71" s="218">
        <f>COUNTIF(D$6:D$65,"พัก")</f>
        <v>0</v>
      </c>
      <c r="E71" s="193"/>
      <c r="F71" s="193"/>
      <c r="G71" s="193"/>
      <c r="H71" s="193"/>
      <c r="I71" s="193"/>
      <c r="J71" s="193"/>
      <c r="K71" s="193"/>
      <c r="L71" s="193"/>
      <c r="M71" s="193"/>
      <c r="N71" s="193"/>
      <c r="O71" s="193"/>
      <c r="P71" s="193"/>
      <c r="Q71" s="196"/>
      <c r="R71" s="193"/>
      <c r="S71" s="193"/>
      <c r="T71" s="193"/>
      <c r="U71" s="193"/>
      <c r="V71" s="193"/>
      <c r="W71" s="193"/>
      <c r="X71" s="197"/>
      <c r="Y71" s="198"/>
      <c r="Z71" s="196"/>
      <c r="AA71" s="196"/>
      <c r="AB71" s="198"/>
      <c r="AC71" s="198"/>
      <c r="AD71" s="198"/>
      <c r="AE71" s="198"/>
      <c r="AF71" s="198"/>
      <c r="AG71" s="198"/>
      <c r="AH71" s="198"/>
      <c r="AI71" s="198"/>
      <c r="AJ71" s="198"/>
      <c r="AK71" s="198"/>
      <c r="AL71" s="196"/>
      <c r="AM71" s="198"/>
      <c r="AN71" s="198"/>
      <c r="AO71" s="198"/>
      <c r="AP71" s="198"/>
      <c r="AQ71" s="198"/>
      <c r="AR71" s="198"/>
      <c r="AS71" s="203"/>
      <c r="AT71" s="201"/>
      <c r="AU71" s="202"/>
      <c r="AV71" s="202"/>
      <c r="AW71" s="201"/>
      <c r="AX71" s="201">
        <f>IF(AX5&gt;100,"ผิด",0)</f>
        <v>0</v>
      </c>
      <c r="AY71" s="210"/>
      <c r="AZ71" s="201"/>
      <c r="BA71" s="193"/>
      <c r="BB71" s="193"/>
      <c r="BC71" s="193"/>
      <c r="BD71" s="193"/>
      <c r="BE71" s="193"/>
      <c r="BF71" s="193"/>
      <c r="BG71" s="193"/>
      <c r="BH71" s="193"/>
      <c r="BI71" s="200"/>
      <c r="BJ71" s="193"/>
      <c r="BK71" s="193"/>
      <c r="BL71" s="193"/>
      <c r="BM71" s="193"/>
      <c r="BN71" s="193"/>
      <c r="BO71" s="193"/>
      <c r="BP71" s="197"/>
      <c r="BQ71" s="193"/>
      <c r="BR71" s="193"/>
      <c r="BS71" s="202"/>
      <c r="BT71" s="193"/>
      <c r="BU71" s="193"/>
      <c r="BV71" s="193"/>
      <c r="BW71" s="193"/>
      <c r="BX71" s="193"/>
      <c r="BY71" s="193"/>
      <c r="BZ71" s="193"/>
      <c r="CA71" s="193"/>
      <c r="CB71" s="201"/>
      <c r="CC71" s="1078">
        <v>100.01</v>
      </c>
      <c r="CD71" s="1079"/>
      <c r="CE71" s="1080" t="s">
        <v>67</v>
      </c>
      <c r="CF71" s="1080"/>
      <c r="CG71" s="1080"/>
      <c r="CH71" s="1080"/>
      <c r="CI71" s="1080"/>
      <c r="CJ71" s="1080"/>
      <c r="CK71" s="1081"/>
      <c r="CL71" s="1082"/>
      <c r="CM71" s="1082"/>
      <c r="CN71" s="1079"/>
      <c r="CO71" s="1079"/>
      <c r="CP71" s="1079" t="s">
        <v>155</v>
      </c>
      <c r="CQ71" s="1085">
        <f>COUNTIF($CW$6:$CW$55,"=มผ")</f>
        <v>0</v>
      </c>
      <c r="CR71" s="1085"/>
      <c r="CS71" s="1085"/>
      <c r="CT71" s="1079"/>
      <c r="CU71" s="205"/>
      <c r="CV71" s="206"/>
      <c r="CW71" s="207"/>
      <c r="CX71" s="207"/>
      <c r="CY71" s="207"/>
      <c r="CZ71" s="208"/>
      <c r="DA71" s="1199"/>
      <c r="DB71" s="1211"/>
      <c r="DC71" s="1199"/>
      <c r="DD71" s="1199"/>
      <c r="DE71" s="1199"/>
      <c r="DF71" s="1199"/>
      <c r="DG71" s="1199"/>
      <c r="DH71" s="1199"/>
      <c r="DI71" s="1199"/>
      <c r="DJ71" s="1199"/>
      <c r="DK71" s="1199"/>
      <c r="DL71" s="1199"/>
      <c r="DM71" s="1199"/>
      <c r="DN71" s="1199"/>
      <c r="DO71" s="1199"/>
      <c r="DP71" s="1199"/>
      <c r="DQ71" s="1199"/>
      <c r="DR71" s="1199"/>
      <c r="DS71" s="1200"/>
    </row>
    <row r="72" spans="1:123" s="209" customFormat="1" ht="18" hidden="1" customHeight="1" x14ac:dyDescent="0.5">
      <c r="A72" s="193"/>
      <c r="B72" s="194"/>
      <c r="C72" s="195"/>
      <c r="D72" s="218">
        <f>SUM(D70:D71)</f>
        <v>0</v>
      </c>
      <c r="E72" s="193"/>
      <c r="F72" s="193"/>
      <c r="G72" s="193"/>
      <c r="H72" s="193"/>
      <c r="I72" s="193"/>
      <c r="J72" s="193"/>
      <c r="K72" s="193"/>
      <c r="L72" s="193"/>
      <c r="M72" s="193"/>
      <c r="N72" s="193"/>
      <c r="O72" s="193"/>
      <c r="P72" s="193"/>
      <c r="Q72" s="196"/>
      <c r="R72" s="193"/>
      <c r="S72" s="193"/>
      <c r="T72" s="193"/>
      <c r="U72" s="193"/>
      <c r="V72" s="193"/>
      <c r="W72" s="193"/>
      <c r="X72" s="197"/>
      <c r="Y72" s="198"/>
      <c r="Z72" s="196">
        <f>COUNTIF(AA6:AA55,0)</f>
        <v>11</v>
      </c>
      <c r="AA72" s="196"/>
      <c r="AB72" s="198"/>
      <c r="AC72" s="198"/>
      <c r="AD72" s="198"/>
      <c r="AE72" s="198"/>
      <c r="AF72" s="198"/>
      <c r="AG72" s="198"/>
      <c r="AH72" s="198"/>
      <c r="AI72" s="198"/>
      <c r="AJ72" s="198"/>
      <c r="AK72" s="198"/>
      <c r="AL72" s="196"/>
      <c r="AM72" s="198"/>
      <c r="AN72" s="198"/>
      <c r="AO72" s="198"/>
      <c r="AP72" s="198"/>
      <c r="AQ72" s="198"/>
      <c r="AR72" s="198"/>
      <c r="AS72" s="203"/>
      <c r="AT72" s="201"/>
      <c r="AU72" s="202">
        <f>COUNTIF(AV6:AV55,0)</f>
        <v>1</v>
      </c>
      <c r="AV72" s="202"/>
      <c r="AW72" s="211"/>
      <c r="AX72" s="201">
        <f>COUNTIF(AX6:AX55,"&gt;100")</f>
        <v>0</v>
      </c>
      <c r="AY72" s="210" t="str">
        <f>IF(AY5&gt;50,"ผิด",0)</f>
        <v>ผิด</v>
      </c>
      <c r="AZ72" s="201"/>
      <c r="BA72" s="193"/>
      <c r="BB72" s="193"/>
      <c r="BC72" s="193"/>
      <c r="BD72" s="193"/>
      <c r="BE72" s="193"/>
      <c r="BF72" s="193"/>
      <c r="BG72" s="193"/>
      <c r="BH72" s="193"/>
      <c r="BI72" s="200"/>
      <c r="BJ72" s="193"/>
      <c r="BK72" s="193"/>
      <c r="BL72" s="193"/>
      <c r="BM72" s="193"/>
      <c r="BN72" s="193"/>
      <c r="BO72" s="193"/>
      <c r="BP72" s="197"/>
      <c r="BQ72" s="193"/>
      <c r="BR72" s="212">
        <f>COUNTIF(BS6:BS55,0)</f>
        <v>11</v>
      </c>
      <c r="BS72" s="202"/>
      <c r="BT72" s="193"/>
      <c r="BU72" s="193"/>
      <c r="BV72" s="193"/>
      <c r="BW72" s="193"/>
      <c r="BX72" s="193"/>
      <c r="BY72" s="193"/>
      <c r="BZ72" s="193"/>
      <c r="CA72" s="193"/>
      <c r="CB72" s="201"/>
      <c r="CC72" s="1078"/>
      <c r="CD72" s="1079"/>
      <c r="CE72" s="1080"/>
      <c r="CF72" s="1080"/>
      <c r="CG72" s="1080"/>
      <c r="CH72" s="1080"/>
      <c r="CI72" s="1080"/>
      <c r="CJ72" s="1080"/>
      <c r="CK72" s="1081"/>
      <c r="CL72" s="1082"/>
      <c r="CM72" s="1082"/>
      <c r="CN72" s="1079"/>
      <c r="CO72" s="1079"/>
      <c r="CP72" s="1079" t="s">
        <v>22</v>
      </c>
      <c r="CQ72" s="1085">
        <f>COUNTIF($CU$6:$CU$55,"ผิด")</f>
        <v>0</v>
      </c>
      <c r="CR72" s="1085"/>
      <c r="CS72" s="1085"/>
      <c r="CT72" s="1079"/>
      <c r="CU72" s="205"/>
      <c r="CV72" s="206"/>
      <c r="CW72" s="207"/>
      <c r="CX72" s="207"/>
      <c r="CY72" s="207"/>
      <c r="CZ72" s="208"/>
      <c r="DA72" s="1199"/>
      <c r="DB72" s="1211"/>
      <c r="DC72" s="1199"/>
      <c r="DD72" s="1199"/>
      <c r="DE72" s="1199"/>
      <c r="DF72" s="1199"/>
      <c r="DG72" s="1201" t="s">
        <v>22</v>
      </c>
      <c r="DH72" s="1201">
        <f>COUNTIF($BE$6:$BE$55,"ผิด")</f>
        <v>0</v>
      </c>
      <c r="DI72" s="1199"/>
      <c r="DJ72" s="1199"/>
      <c r="DK72" s="1199"/>
      <c r="DL72" s="1199"/>
      <c r="DM72" s="1199"/>
      <c r="DN72" s="1199"/>
      <c r="DO72" s="1199"/>
      <c r="DP72" s="1199"/>
      <c r="DQ72" s="1199"/>
      <c r="DR72" s="1199"/>
      <c r="DS72" s="1202"/>
    </row>
    <row r="73" spans="1:123" s="217" customFormat="1" ht="18" hidden="1" customHeight="1" x14ac:dyDescent="0.5">
      <c r="A73" s="198"/>
      <c r="B73" s="194"/>
      <c r="C73" s="195"/>
      <c r="D73" s="198"/>
      <c r="E73" s="198"/>
      <c r="F73" s="198"/>
      <c r="G73" s="198"/>
      <c r="H73" s="198"/>
      <c r="I73" s="198"/>
      <c r="J73" s="198"/>
      <c r="K73" s="198"/>
      <c r="L73" s="198"/>
      <c r="M73" s="198"/>
      <c r="N73" s="198"/>
      <c r="O73" s="198"/>
      <c r="P73" s="198"/>
      <c r="Q73" s="196"/>
      <c r="R73" s="198"/>
      <c r="S73" s="198"/>
      <c r="T73" s="198"/>
      <c r="U73" s="198"/>
      <c r="V73" s="198"/>
      <c r="W73" s="198"/>
      <c r="X73" s="197"/>
      <c r="Y73" s="198"/>
      <c r="Z73" s="196"/>
      <c r="AA73" s="196"/>
      <c r="AB73" s="198"/>
      <c r="AC73" s="198"/>
      <c r="AD73" s="198"/>
      <c r="AE73" s="198"/>
      <c r="AF73" s="198"/>
      <c r="AG73" s="198"/>
      <c r="AH73" s="198"/>
      <c r="AI73" s="198"/>
      <c r="AJ73" s="198"/>
      <c r="AK73" s="198"/>
      <c r="AL73" s="196"/>
      <c r="AM73" s="198"/>
      <c r="AN73" s="198"/>
      <c r="AO73" s="198"/>
      <c r="AP73" s="198"/>
      <c r="AQ73" s="198"/>
      <c r="AR73" s="198"/>
      <c r="AS73" s="203"/>
      <c r="AT73" s="211"/>
      <c r="AU73" s="202"/>
      <c r="AV73" s="202"/>
      <c r="AW73" s="211"/>
      <c r="AX73" s="211"/>
      <c r="AY73" s="213"/>
      <c r="AZ73" s="211"/>
      <c r="BA73" s="198"/>
      <c r="BB73" s="198"/>
      <c r="BC73" s="198"/>
      <c r="BD73" s="198"/>
      <c r="BE73" s="198"/>
      <c r="BF73" s="198"/>
      <c r="BG73" s="198"/>
      <c r="BH73" s="198"/>
      <c r="BI73" s="200"/>
      <c r="BJ73" s="198"/>
      <c r="BK73" s="198"/>
      <c r="BL73" s="198"/>
      <c r="BM73" s="198"/>
      <c r="BN73" s="198"/>
      <c r="BO73" s="198"/>
      <c r="BP73" s="197"/>
      <c r="BQ73" s="198"/>
      <c r="BR73" s="198"/>
      <c r="BS73" s="202"/>
      <c r="BT73" s="198"/>
      <c r="BU73" s="198"/>
      <c r="BV73" s="198"/>
      <c r="BW73" s="198"/>
      <c r="BX73" s="198"/>
      <c r="BY73" s="198"/>
      <c r="BZ73" s="198"/>
      <c r="CA73" s="198"/>
      <c r="CB73" s="211"/>
      <c r="CC73" s="1078"/>
      <c r="CD73" s="1089">
        <f>COUNTIF(CE6:CE55,0)</f>
        <v>0</v>
      </c>
      <c r="CE73" s="1080"/>
      <c r="CF73" s="1080"/>
      <c r="CG73" s="1080"/>
      <c r="CH73" s="1080"/>
      <c r="CI73" s="1080"/>
      <c r="CJ73" s="1080"/>
      <c r="CK73" s="1081"/>
      <c r="CL73" s="1082">
        <f>COUNTIF(CM6:CM55,0)</f>
        <v>11</v>
      </c>
      <c r="CM73" s="1082"/>
      <c r="CN73" s="1079"/>
      <c r="CO73" s="1079"/>
      <c r="CP73" s="1079"/>
      <c r="CQ73" s="1085">
        <f>IF(CS5&gt;100,"ผิด",0)</f>
        <v>0</v>
      </c>
      <c r="CR73" s="1088"/>
      <c r="CS73" s="1088"/>
      <c r="CT73" s="1089"/>
      <c r="CU73" s="214"/>
      <c r="CV73" s="215"/>
      <c r="CW73" s="207"/>
      <c r="CX73" s="207"/>
      <c r="CY73" s="207"/>
      <c r="CZ73" s="216"/>
      <c r="DA73" s="1199"/>
      <c r="DB73" s="1211"/>
      <c r="DC73" s="1199"/>
      <c r="DD73" s="1199"/>
      <c r="DE73" s="1199"/>
      <c r="DF73" s="1199"/>
      <c r="DG73" s="1201"/>
      <c r="DH73" s="1201"/>
      <c r="DI73" s="1199"/>
      <c r="DJ73" s="1199"/>
      <c r="DK73" s="1199"/>
      <c r="DL73" s="1199"/>
      <c r="DM73" s="1199"/>
      <c r="DN73" s="1199"/>
      <c r="DO73" s="1199"/>
      <c r="DP73" s="1199"/>
      <c r="DQ73" s="1199"/>
      <c r="DR73" s="1199"/>
      <c r="DS73" s="1202"/>
    </row>
    <row r="74" spans="1:123" s="217" customFormat="1" ht="18" hidden="1" customHeight="1" x14ac:dyDescent="0.5">
      <c r="A74" s="198"/>
      <c r="B74" s="194"/>
      <c r="C74" s="195"/>
      <c r="D74" s="198"/>
      <c r="E74" s="198"/>
      <c r="F74" s="198"/>
      <c r="G74" s="198"/>
      <c r="H74" s="198"/>
      <c r="I74" s="198"/>
      <c r="J74" s="198"/>
      <c r="K74" s="198"/>
      <c r="L74" s="198"/>
      <c r="M74" s="198"/>
      <c r="N74" s="198"/>
      <c r="O74" s="198"/>
      <c r="P74" s="198"/>
      <c r="Q74" s="196"/>
      <c r="R74" s="198"/>
      <c r="S74" s="198"/>
      <c r="T74" s="198"/>
      <c r="U74" s="198"/>
      <c r="V74" s="198"/>
      <c r="W74" s="198"/>
      <c r="X74" s="197"/>
      <c r="Y74" s="198"/>
      <c r="Z74" s="196"/>
      <c r="AA74" s="196"/>
      <c r="AB74" s="198"/>
      <c r="AC74" s="198"/>
      <c r="AD74" s="198"/>
      <c r="AE74" s="198"/>
      <c r="AF74" s="198"/>
      <c r="AG74" s="198"/>
      <c r="AH74" s="198"/>
      <c r="AI74" s="198"/>
      <c r="AJ74" s="198"/>
      <c r="AK74" s="198"/>
      <c r="AL74" s="196"/>
      <c r="AM74" s="198"/>
      <c r="AN74" s="198"/>
      <c r="AO74" s="198"/>
      <c r="AP74" s="198"/>
      <c r="AQ74" s="198"/>
      <c r="AR74" s="198"/>
      <c r="AS74" s="203"/>
      <c r="AT74" s="211"/>
      <c r="AU74" s="202"/>
      <c r="AV74" s="202"/>
      <c r="AW74" s="211"/>
      <c r="AX74" s="211"/>
      <c r="AY74" s="213"/>
      <c r="AZ74" s="211"/>
      <c r="BA74" s="198"/>
      <c r="BB74" s="198"/>
      <c r="BC74" s="198"/>
      <c r="BD74" s="198"/>
      <c r="BE74" s="198"/>
      <c r="BF74" s="198"/>
      <c r="BG74" s="198"/>
      <c r="BH74" s="198"/>
      <c r="BI74" s="200"/>
      <c r="BJ74" s="198"/>
      <c r="BK74" s="198"/>
      <c r="BL74" s="198"/>
      <c r="BM74" s="198"/>
      <c r="BN74" s="198"/>
      <c r="BO74" s="198"/>
      <c r="BP74" s="197"/>
      <c r="BQ74" s="198"/>
      <c r="BR74" s="198"/>
      <c r="BS74" s="202"/>
      <c r="BT74" s="198"/>
      <c r="BU74" s="198"/>
      <c r="BV74" s="198"/>
      <c r="BW74" s="198"/>
      <c r="BX74" s="198"/>
      <c r="BY74" s="198"/>
      <c r="BZ74" s="198"/>
      <c r="CA74" s="198"/>
      <c r="CB74" s="211"/>
      <c r="CC74" s="1078"/>
      <c r="CD74" s="1089"/>
      <c r="CE74" s="1080"/>
      <c r="CF74" s="1080"/>
      <c r="CG74" s="1080"/>
      <c r="CH74" s="1080"/>
      <c r="CI74" s="1080"/>
      <c r="CJ74" s="1080"/>
      <c r="CK74" s="1081"/>
      <c r="CL74" s="1082"/>
      <c r="CM74" s="1082"/>
      <c r="CN74" s="1089"/>
      <c r="CO74" s="1089"/>
      <c r="CP74" s="1089"/>
      <c r="CQ74" s="1088">
        <f>MIN(CS6:CS55)</f>
        <v>0</v>
      </c>
      <c r="CR74" s="1088"/>
      <c r="CS74" s="1088">
        <f>COUNTIF($CT$6:$CT$55,"ผิด")</f>
        <v>0</v>
      </c>
      <c r="CT74" s="1089"/>
      <c r="CU74" s="214"/>
      <c r="CV74" s="215"/>
      <c r="CW74" s="207"/>
      <c r="CX74" s="207"/>
      <c r="CY74" s="207"/>
      <c r="CZ74" s="216"/>
      <c r="DA74" s="1199"/>
      <c r="DB74" s="1211"/>
      <c r="DC74" s="1199"/>
      <c r="DD74" s="1199"/>
      <c r="DE74" s="1199"/>
      <c r="DF74" s="1199"/>
      <c r="DG74" s="1199"/>
      <c r="DH74" s="1199"/>
      <c r="DI74" s="1199"/>
      <c r="DJ74" s="1199"/>
      <c r="DK74" s="1199"/>
      <c r="DL74" s="1199"/>
      <c r="DM74" s="1199"/>
      <c r="DN74" s="1199"/>
      <c r="DO74" s="1199"/>
      <c r="DP74" s="1199"/>
      <c r="DQ74" s="1199"/>
      <c r="DR74" s="1199"/>
      <c r="DS74" s="1200"/>
    </row>
    <row r="75" spans="1:123" ht="18" hidden="1" customHeight="1" x14ac:dyDescent="0.5">
      <c r="CC75" s="1078"/>
      <c r="CD75" s="1089"/>
      <c r="CE75" s="1080"/>
      <c r="CF75" s="1080"/>
      <c r="CG75" s="1080"/>
      <c r="CH75" s="1080"/>
      <c r="CI75" s="1080"/>
      <c r="CJ75" s="1080"/>
      <c r="CK75" s="1081"/>
      <c r="CL75" s="1082"/>
      <c r="CM75" s="1082"/>
      <c r="CN75" s="1089"/>
      <c r="CO75" s="1089"/>
      <c r="CP75" s="1089"/>
      <c r="CQ75" s="1088">
        <f>MAX(CS6:CS55)</f>
        <v>10</v>
      </c>
      <c r="CR75" s="1090"/>
      <c r="CS75" s="1090"/>
      <c r="CT75" s="1090"/>
      <c r="DA75" s="1199"/>
      <c r="DB75" s="1211"/>
      <c r="DC75" s="1199"/>
      <c r="DD75" s="1199"/>
      <c r="DE75" s="1199"/>
      <c r="DF75" s="1199"/>
      <c r="DG75" s="1199"/>
      <c r="DH75" s="1199"/>
      <c r="DI75" s="1199"/>
      <c r="DJ75" s="1199"/>
      <c r="DK75" s="1199"/>
      <c r="DL75" s="1199"/>
      <c r="DM75" s="1199"/>
      <c r="DN75" s="1199"/>
      <c r="DO75" s="1199"/>
      <c r="DP75" s="1199"/>
      <c r="DQ75" s="1199"/>
      <c r="DR75" s="1199"/>
      <c r="DS75" s="1200"/>
    </row>
    <row r="76" spans="1:123" ht="18" hidden="1" customHeight="1" x14ac:dyDescent="0.5">
      <c r="CW76" s="77">
        <f>COUNTIF($CW$6:$CW$55,"=ผิด")</f>
        <v>0</v>
      </c>
    </row>
    <row r="77" spans="1:123" ht="18" hidden="1" customHeight="1" x14ac:dyDescent="0.5"/>
    <row r="78" spans="1:123" ht="18" hidden="1" customHeight="1" x14ac:dyDescent="0.5"/>
    <row r="79" spans="1:123" ht="18" customHeight="1" x14ac:dyDescent="0.5"/>
  </sheetData>
  <sheetProtection algorithmName="SHA-512" hashValue="9bYFumNlPjR1gxdxEWLliLgbzSezFuukNenZKx/uS8VLVuj04laYmq9FtGYDGkf/fxI4HUjftEcHiDIRR7A/DA==" saltValue="5tHjstxT6HYTuw/E+xaOKg==" spinCount="100000" sheet="1" objects="1" scenarios="1" formatCells="0"/>
  <protectedRanges>
    <protectedRange sqref="Y6:Y55" name="ช่วง4"/>
    <protectedRange sqref="D6:E55 E59:E72 C59:C72 C73:E74 D60:D69 B59:B74" name="ช่วง1"/>
    <protectedRange sqref="F6:F55" name="ช่วง3"/>
    <protectedRange sqref="BQ6:BQ55" name="ช่วง5"/>
    <protectedRange sqref="AT6:AT55" name="ช่วง7"/>
    <protectedRange sqref="B6:C55" name="ช่วง1_1"/>
    <protectedRange sqref="CK5:CK55" name="ช่วง20"/>
    <protectedRange sqref="DC6:DG55 DI6:DR55" name="อ่าน0คุณ_2"/>
  </protectedRanges>
  <mergeCells count="86">
    <mergeCell ref="DS2:DS5"/>
    <mergeCell ref="DF3:DF5"/>
    <mergeCell ref="DO3:DO5"/>
    <mergeCell ref="DP3:DP5"/>
    <mergeCell ref="DU6:DW6"/>
    <mergeCell ref="DI3:DI5"/>
    <mergeCell ref="DJ3:DJ5"/>
    <mergeCell ref="DK3:DK5"/>
    <mergeCell ref="DL3:DL5"/>
    <mergeCell ref="DM3:DM5"/>
    <mergeCell ref="DN3:DN5"/>
    <mergeCell ref="DG3:DG5"/>
    <mergeCell ref="H1:Y1"/>
    <mergeCell ref="CY2:CY5"/>
    <mergeCell ref="CQ2:CQ4"/>
    <mergeCell ref="CX2:CX5"/>
    <mergeCell ref="CU2:CU5"/>
    <mergeCell ref="CW2:CW5"/>
    <mergeCell ref="CT2:CT4"/>
    <mergeCell ref="CR2:CR4"/>
    <mergeCell ref="CN2:CN4"/>
    <mergeCell ref="AX2:AX3"/>
    <mergeCell ref="AW2:AW4"/>
    <mergeCell ref="BG1:BR1"/>
    <mergeCell ref="CM3:CM4"/>
    <mergeCell ref="CJ3:CJ4"/>
    <mergeCell ref="CI3:CI4"/>
    <mergeCell ref="CK3:CK4"/>
    <mergeCell ref="CL3:CL4"/>
    <mergeCell ref="CF1:CI1"/>
    <mergeCell ref="DC3:DC5"/>
    <mergeCell ref="DD3:DD5"/>
    <mergeCell ref="DE3:DE5"/>
    <mergeCell ref="CF2:CM2"/>
    <mergeCell ref="DA1:DB1"/>
    <mergeCell ref="DA2:DA5"/>
    <mergeCell ref="DB2:DB5"/>
    <mergeCell ref="CZ2:CZ5"/>
    <mergeCell ref="AA1:AB1"/>
    <mergeCell ref="Y3:Y4"/>
    <mergeCell ref="AA3:AA4"/>
    <mergeCell ref="CC3:CC5"/>
    <mergeCell ref="BQ3:BQ4"/>
    <mergeCell ref="BS3:BS4"/>
    <mergeCell ref="BU3:BU4"/>
    <mergeCell ref="AS1:AT1"/>
    <mergeCell ref="AT3:AT4"/>
    <mergeCell ref="BU2:CD2"/>
    <mergeCell ref="BK2:BS2"/>
    <mergeCell ref="BT2:BT4"/>
    <mergeCell ref="AV3:AV4"/>
    <mergeCell ref="CD3:CD4"/>
    <mergeCell ref="AW1:AY1"/>
    <mergeCell ref="AY2:AY4"/>
    <mergeCell ref="AJ1:AK1"/>
    <mergeCell ref="AN2:AV2"/>
    <mergeCell ref="AL3:AL5"/>
    <mergeCell ref="AL1:AR1"/>
    <mergeCell ref="A2:A5"/>
    <mergeCell ref="B2:B5"/>
    <mergeCell ref="F2:F5"/>
    <mergeCell ref="D2:D5"/>
    <mergeCell ref="G2:G5"/>
    <mergeCell ref="H2:R2"/>
    <mergeCell ref="S2:AA2"/>
    <mergeCell ref="Q3:Q5"/>
    <mergeCell ref="R3:R4"/>
    <mergeCell ref="H3:H4"/>
    <mergeCell ref="AD1:AE1"/>
    <mergeCell ref="AG1:AH1"/>
    <mergeCell ref="DT19:DX19"/>
    <mergeCell ref="DT18:DX18"/>
    <mergeCell ref="C2:C5"/>
    <mergeCell ref="DQ3:DQ5"/>
    <mergeCell ref="DR3:DR5"/>
    <mergeCell ref="BI3:BI5"/>
    <mergeCell ref="BA2:BJ2"/>
    <mergeCell ref="AB2:AB4"/>
    <mergeCell ref="BJ3:BJ4"/>
    <mergeCell ref="AM3:AM4"/>
    <mergeCell ref="AZ2:AZ5"/>
    <mergeCell ref="AC2:AM2"/>
    <mergeCell ref="AC3:AC4"/>
    <mergeCell ref="BA3:BA4"/>
    <mergeCell ref="CE2:CE3"/>
    <mergeCell ref="DH2:DH5"/>
  </mergeCells>
  <phoneticPr fontId="15" type="noConversion"/>
  <conditionalFormatting sqref="DT6:DT17 DT20:DT50">
    <cfRule type="cellIs" dxfId="155" priority="96" stopIfTrue="1" operator="equal">
      <formula>0</formula>
    </cfRule>
    <cfRule type="cellIs" dxfId="154" priority="97" stopIfTrue="1" operator="equal">
      <formula>1</formula>
    </cfRule>
    <cfRule type="cellIs" dxfId="153" priority="98" stopIfTrue="1" operator="equal">
      <formula>2</formula>
    </cfRule>
  </conditionalFormatting>
  <conditionalFormatting sqref="CS6:CS55 CU6:CV55">
    <cfRule type="cellIs" dxfId="152" priority="99" stopIfTrue="1" operator="equal">
      <formula>"0"</formula>
    </cfRule>
    <cfRule type="cellIs" dxfId="151" priority="100" stopIfTrue="1" operator="equal">
      <formula>"ร"</formula>
    </cfRule>
    <cfRule type="cellIs" dxfId="150" priority="101" stopIfTrue="1" operator="equal">
      <formula>"มส"</formula>
    </cfRule>
  </conditionalFormatting>
  <conditionalFormatting sqref="BP59:BP74 Z5:Z55 CE72:CE75 AT5:AU55 X59:X74 CF60:CK75 BR5:BR55 AS59:AS74">
    <cfRule type="cellIs" dxfId="149" priority="102" stopIfTrue="1" operator="equal">
      <formula>0</formula>
    </cfRule>
    <cfRule type="cellIs" dxfId="148" priority="103" stopIfTrue="1" operator="equal">
      <formula>3</formula>
    </cfRule>
    <cfRule type="cellIs" dxfId="147" priority="104" stopIfTrue="1" operator="greaterThanOrEqual">
      <formula>4</formula>
    </cfRule>
  </conditionalFormatting>
  <conditionalFormatting sqref="AY5:AY55">
    <cfRule type="cellIs" dxfId="146" priority="105" stopIfTrue="1" operator="equal">
      <formula>"เกิน 50"</formula>
    </cfRule>
  </conditionalFormatting>
  <conditionalFormatting sqref="CS5">
    <cfRule type="cellIs" dxfId="145" priority="106" stopIfTrue="1" operator="equal">
      <formula>0</formula>
    </cfRule>
    <cfRule type="cellIs" dxfId="144" priority="107" stopIfTrue="1" operator="equal">
      <formula>20</formula>
    </cfRule>
    <cfRule type="cellIs" dxfId="143" priority="108" stopIfTrue="1" operator="greaterThan">
      <formula>20</formula>
    </cfRule>
  </conditionalFormatting>
  <conditionalFormatting sqref="CT6:CT55">
    <cfRule type="cellIs" dxfId="142" priority="109" stopIfTrue="1" operator="lessThan">
      <formula>49.49</formula>
    </cfRule>
  </conditionalFormatting>
  <conditionalFormatting sqref="E6:E55">
    <cfRule type="cellIs" dxfId="141" priority="119" stopIfTrue="1" operator="equal">
      <formula>"ออก"</formula>
    </cfRule>
    <cfRule type="cellIs" dxfId="140" priority="120" stopIfTrue="1" operator="equal">
      <formula>"ย้าย"</formula>
    </cfRule>
    <cfRule type="cellIs" dxfId="139" priority="121" stopIfTrue="1" operator="equal">
      <formula>"พัก"</formula>
    </cfRule>
  </conditionalFormatting>
  <conditionalFormatting sqref="CW6:CW55">
    <cfRule type="cellIs" dxfId="138" priority="122" stopIfTrue="1" operator="equal">
      <formula>"0"</formula>
    </cfRule>
    <cfRule type="cellIs" dxfId="137" priority="123" stopIfTrue="1" operator="equal">
      <formula>"ร"</formula>
    </cfRule>
    <cfRule type="cellIs" dxfId="136" priority="124" stopIfTrue="1" operator="equal">
      <formula>"มผ"</formula>
    </cfRule>
  </conditionalFormatting>
  <conditionalFormatting sqref="D6:D55">
    <cfRule type="cellIs" dxfId="135" priority="125" stopIfTrue="1" operator="equal">
      <formula>"ออก"</formula>
    </cfRule>
    <cfRule type="cellIs" dxfId="134" priority="126" stopIfTrue="1" operator="equal">
      <formula>"ร"</formula>
    </cfRule>
    <cfRule type="cellIs" dxfId="133" priority="127" stopIfTrue="1" operator="equal">
      <formula>"พัก"</formula>
    </cfRule>
  </conditionalFormatting>
  <conditionalFormatting sqref="AC5">
    <cfRule type="cellIs" dxfId="132" priority="80" stopIfTrue="1" operator="equal">
      <formula>0</formula>
    </cfRule>
    <cfRule type="cellIs" dxfId="131" priority="81" stopIfTrue="1" operator="equal">
      <formula>3</formula>
    </cfRule>
    <cfRule type="cellIs" dxfId="130" priority="82" stopIfTrue="1" operator="greaterThanOrEqual">
      <formula>4</formula>
    </cfRule>
  </conditionalFormatting>
  <conditionalFormatting sqref="AC6:AC55">
    <cfRule type="cellIs" dxfId="129" priority="71" stopIfTrue="1" operator="equal">
      <formula>0</formula>
    </cfRule>
    <cfRule type="cellIs" dxfId="128" priority="72" stopIfTrue="1" operator="lessThan">
      <formula>AC$5/2</formula>
    </cfRule>
    <cfRule type="cellIs" dxfId="127" priority="73" stopIfTrue="1" operator="greaterThanOrEqual">
      <formula>AC$5/2</formula>
    </cfRule>
  </conditionalFormatting>
  <conditionalFormatting sqref="BA5">
    <cfRule type="cellIs" dxfId="126" priority="68" stopIfTrue="1" operator="equal">
      <formula>0</formula>
    </cfRule>
    <cfRule type="cellIs" dxfId="125" priority="69" stopIfTrue="1" operator="equal">
      <formula>3</formula>
    </cfRule>
    <cfRule type="cellIs" dxfId="124" priority="70" stopIfTrue="1" operator="greaterThanOrEqual">
      <formula>4</formula>
    </cfRule>
  </conditionalFormatting>
  <conditionalFormatting sqref="BA6:BA55">
    <cfRule type="cellIs" dxfId="123" priority="65" stopIfTrue="1" operator="equal">
      <formula>0</formula>
    </cfRule>
    <cfRule type="cellIs" dxfId="122" priority="66" stopIfTrue="1" operator="lessThan">
      <formula>BA$5/2</formula>
    </cfRule>
    <cfRule type="cellIs" dxfId="121" priority="67" stopIfTrue="1" operator="greaterThanOrEqual">
      <formula>BA$5/2</formula>
    </cfRule>
  </conditionalFormatting>
  <conditionalFormatting sqref="BU5">
    <cfRule type="cellIs" dxfId="120" priority="62" stopIfTrue="1" operator="equal">
      <formula>0</formula>
    </cfRule>
    <cfRule type="cellIs" dxfId="119" priority="63" stopIfTrue="1" operator="equal">
      <formula>3</formula>
    </cfRule>
    <cfRule type="cellIs" dxfId="118" priority="64" stopIfTrue="1" operator="greaterThanOrEqual">
      <formula>4</formula>
    </cfRule>
  </conditionalFormatting>
  <conditionalFormatting sqref="BU6:BU55">
    <cfRule type="cellIs" dxfId="117" priority="59" stopIfTrue="1" operator="equal">
      <formula>0</formula>
    </cfRule>
    <cfRule type="cellIs" dxfId="116" priority="60" stopIfTrue="1" operator="lessThan">
      <formula>BU$5/2</formula>
    </cfRule>
    <cfRule type="cellIs" dxfId="115" priority="61" stopIfTrue="1" operator="greaterThanOrEqual">
      <formula>BU$5/2</formula>
    </cfRule>
  </conditionalFormatting>
  <conditionalFormatting sqref="I6:I55">
    <cfRule type="cellIs" dxfId="114" priority="44" operator="between">
      <formula>I$5</formula>
      <formula>I$5*0.5</formula>
    </cfRule>
  </conditionalFormatting>
  <conditionalFormatting sqref="J6:J55">
    <cfRule type="cellIs" dxfId="113" priority="42" operator="between">
      <formula>J$5</formula>
      <formula>J$5*0.5</formula>
    </cfRule>
  </conditionalFormatting>
  <conditionalFormatting sqref="K6:P55">
    <cfRule type="cellIs" dxfId="112" priority="41" operator="between">
      <formula>K$5</formula>
      <formula>K$5*0.5</formula>
    </cfRule>
  </conditionalFormatting>
  <conditionalFormatting sqref="AD6:AD55">
    <cfRule type="cellIs" dxfId="111" priority="40" operator="between">
      <formula>AD$5</formula>
      <formula>AD$5*0.5</formula>
    </cfRule>
  </conditionalFormatting>
  <conditionalFormatting sqref="AE6:AE55">
    <cfRule type="cellIs" dxfId="110" priority="39" operator="between">
      <formula>AE$5</formula>
      <formula>AE$5*0.5</formula>
    </cfRule>
  </conditionalFormatting>
  <conditionalFormatting sqref="AF6:AK55">
    <cfRule type="cellIs" dxfId="109" priority="38" operator="between">
      <formula>AF$5</formula>
      <formula>AF$5*0.5</formula>
    </cfRule>
  </conditionalFormatting>
  <conditionalFormatting sqref="BB6:BB55">
    <cfRule type="cellIs" dxfId="108" priority="37" operator="between">
      <formula>BB$5</formula>
      <formula>BB$5*0.5</formula>
    </cfRule>
  </conditionalFormatting>
  <conditionalFormatting sqref="BC6:BC55">
    <cfRule type="cellIs" dxfId="107" priority="36" operator="between">
      <formula>BC$5</formula>
      <formula>BC$5*0.5</formula>
    </cfRule>
  </conditionalFormatting>
  <conditionalFormatting sqref="BD6:BH55">
    <cfRule type="cellIs" dxfId="106" priority="35" operator="between">
      <formula>BD$5</formula>
      <formula>BD$5*0.5</formula>
    </cfRule>
  </conditionalFormatting>
  <conditionalFormatting sqref="BV6:BV55">
    <cfRule type="cellIs" dxfId="105" priority="34" operator="between">
      <formula>BV$5</formula>
      <formula>BV$5*0.5</formula>
    </cfRule>
  </conditionalFormatting>
  <conditionalFormatting sqref="BW6:BW55">
    <cfRule type="cellIs" dxfId="104" priority="33" operator="between">
      <formula>BW$5</formula>
      <formula>BW$5*0.5</formula>
    </cfRule>
  </conditionalFormatting>
  <conditionalFormatting sqref="BX6:CB55">
    <cfRule type="cellIs" dxfId="103" priority="32" operator="between">
      <formula>BX$5</formula>
      <formula>BX$5*0.5</formula>
    </cfRule>
  </conditionalFormatting>
  <conditionalFormatting sqref="S6:S55">
    <cfRule type="cellIs" dxfId="102" priority="31" operator="between">
      <formula>S$5</formula>
      <formula>S$5*0.5</formula>
    </cfRule>
  </conditionalFormatting>
  <conditionalFormatting sqref="T6:T55">
    <cfRule type="cellIs" dxfId="101" priority="30" operator="between">
      <formula>T$5</formula>
      <formula>T$5*0.5</formula>
    </cfRule>
  </conditionalFormatting>
  <conditionalFormatting sqref="U6:X55">
    <cfRule type="cellIs" dxfId="100" priority="29" operator="between">
      <formula>U$5</formula>
      <formula>U$5*0.5</formula>
    </cfRule>
  </conditionalFormatting>
  <conditionalFormatting sqref="AN6:AN55">
    <cfRule type="cellIs" dxfId="99" priority="28" operator="between">
      <formula>AN$5</formula>
      <formula>AN$5*0.5</formula>
    </cfRule>
  </conditionalFormatting>
  <conditionalFormatting sqref="AO6:AO55">
    <cfRule type="cellIs" dxfId="98" priority="27" operator="between">
      <formula>AO$5</formula>
      <formula>AO$5*0.5</formula>
    </cfRule>
  </conditionalFormatting>
  <conditionalFormatting sqref="AP6:AS55">
    <cfRule type="cellIs" dxfId="97" priority="26" operator="between">
      <formula>AP$5</formula>
      <formula>AP$5*0.5</formula>
    </cfRule>
  </conditionalFormatting>
  <conditionalFormatting sqref="BK6:BK55">
    <cfRule type="cellIs" dxfId="96" priority="25" operator="between">
      <formula>BK$5</formula>
      <formula>BK$5*0.5</formula>
    </cfRule>
  </conditionalFormatting>
  <conditionalFormatting sqref="BL6:BL55">
    <cfRule type="cellIs" dxfId="95" priority="24" operator="between">
      <formula>BL$5</formula>
      <formula>BL$5*0.5</formula>
    </cfRule>
  </conditionalFormatting>
  <conditionalFormatting sqref="BM6:BP55">
    <cfRule type="cellIs" dxfId="94" priority="23" operator="between">
      <formula>BM$5</formula>
      <formula>BM$5*0.5</formula>
    </cfRule>
  </conditionalFormatting>
  <conditionalFormatting sqref="CF6:CF55">
    <cfRule type="cellIs" dxfId="93" priority="22" operator="between">
      <formula>CF$5</formula>
      <formula>CF$5*0.5</formula>
    </cfRule>
  </conditionalFormatting>
  <conditionalFormatting sqref="CG6:CG55">
    <cfRule type="cellIs" dxfId="92" priority="21" operator="between">
      <formula>CG$5</formula>
      <formula>CG$5*0.5</formula>
    </cfRule>
  </conditionalFormatting>
  <conditionalFormatting sqref="CH6:CH55">
    <cfRule type="cellIs" dxfId="91" priority="20" operator="between">
      <formula>CH$5</formula>
      <formula>CH$5*0.5</formula>
    </cfRule>
  </conditionalFormatting>
  <conditionalFormatting sqref="CK6:CK55">
    <cfRule type="cellIs" dxfId="90" priority="18" operator="between">
      <formula>CK$5</formula>
      <formula>CK$5*0.5</formula>
    </cfRule>
  </conditionalFormatting>
  <conditionalFormatting sqref="DB6:DB55">
    <cfRule type="expression" dxfId="89" priority="17" stopIfTrue="1">
      <formula>$D6=1</formula>
    </cfRule>
  </conditionalFormatting>
  <conditionalFormatting sqref="DC2:DG2">
    <cfRule type="colorScale" priority="10">
      <colorScale>
        <cfvo type="min"/>
        <cfvo type="max"/>
        <color rgb="FFFCFCFF"/>
        <color rgb="FF63BE7B"/>
      </colorScale>
    </cfRule>
  </conditionalFormatting>
  <conditionalFormatting sqref="DI2:DR2">
    <cfRule type="colorScale" priority="9">
      <colorScale>
        <cfvo type="min"/>
        <cfvo type="max"/>
        <color rgb="FF63BE7B"/>
        <color rgb="FFFFEF9C"/>
      </colorScale>
    </cfRule>
  </conditionalFormatting>
  <conditionalFormatting sqref="DC3:DG5">
    <cfRule type="colorScale" priority="5">
      <colorScale>
        <cfvo type="min"/>
        <cfvo type="max"/>
        <color rgb="FFFCFCFF"/>
        <color rgb="FFF8696B"/>
      </colorScale>
    </cfRule>
  </conditionalFormatting>
  <conditionalFormatting sqref="DH6:DH55">
    <cfRule type="cellIs" dxfId="88" priority="8" operator="lessThanOrEqual">
      <formula>1</formula>
    </cfRule>
  </conditionalFormatting>
  <conditionalFormatting sqref="DS6:DS55">
    <cfRule type="cellIs" dxfId="87" priority="7" operator="lessThanOrEqual">
      <formula>1</formula>
    </cfRule>
  </conditionalFormatting>
  <conditionalFormatting sqref="DI3:DR5">
    <cfRule type="colorScale" priority="6">
      <colorScale>
        <cfvo type="min"/>
        <cfvo type="max"/>
        <color rgb="FFFCFCFF"/>
        <color rgb="FFF8696B"/>
      </colorScale>
    </cfRule>
  </conditionalFormatting>
  <conditionalFormatting sqref="B6:C55">
    <cfRule type="expression" dxfId="86" priority="128" stopIfTrue="1">
      <formula>$E6=1</formula>
    </cfRule>
  </conditionalFormatting>
  <dataValidations xWindow="830" yWindow="268" count="73">
    <dataValidation type="textLength" allowBlank="1" showInputMessage="1" showError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CE6:CE55" xr:uid="{00000000-0002-0000-0100-000000000000}">
      <formula1>0</formula1>
      <formula2>0</formula2>
    </dataValidation>
    <dataValidation allowBlank="1" showInputMessage="1" showErrorMessage="1" errorTitle="ห้ามพิมพ์" error="ห้ามพิมพ์" promptTitle="ห้ามพิมพ์" prompt="ห้ามพิมพ์" sqref="CT2" xr:uid="{00000000-0002-0000-0100-000001000000}"/>
    <dataValidation type="textLength" allowBlank="1" showInputMessage="1" showErrorMessage="1" errorTitle="ห้ามพิมพ์" error="ห้ามพิมพ์" promptTitle="ห้ามพิมพ์" prompt="ห้ามพิมพ์" sqref="DT2 CX2:CY2 DA59:DB59 DA5 DH2:DH5" xr:uid="{00000000-0002-0000-0100-000002000000}">
      <formula1>0</formula1>
      <formula2>0</formula2>
    </dataValidation>
    <dataValidation type="textLength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ห้ามพิมพ์" prompt="นักเรียนออก/ย้าย_x000a_กด Delete ลบทิ้ง_x000a_(ลบผิดคัดลอกใหม่_x000a_จากช่องด้านบน/ล่าง)" sqref="DT20:DT43 DT7:DT17" xr:uid="{00000000-0002-0000-01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F59:W72 Z72:AA72 AT59:AW72 AY59:BO72 AX59:AX69 CT60:CT72 A61:A72 BQ59:CB72 CS59:CS72 CU59:CV72 CZ59:CZ72" xr:uid="{00000000-0002-0000-0100-000004000000}">
      <formula1>0</formula1>
      <formula2>0</formula2>
    </dataValidation>
    <dataValidation type="textLength" allowBlank="1" showInputMessage="1" showErrorMessage="1" errorTitle="ห้ามพิมพ์" error="เป็นต้นฉบับ_x000a_สำหรับคัดลอก_x000a_ไปแถวอื่นๆ" promptTitle="ห้ามพิมพ์" prompt="เป็นต้นฉบับ_x000a_สำหรับคัดลอก_x000a_ไปแถวอื่นๆ" sqref="CE5" xr:uid="{00000000-0002-0000-0100-000005000000}">
      <formula1>0</formula1>
      <formula2>0</formula2>
    </dataValidation>
    <dataValidation allowBlank="1" showInputMessage="1" showErrorMessage="1" promptTitle="ออก/ย้าย" prompt="ให้พิมพ์แจ้งไว้_x000a_ได้ ร, มส_x000a_พิมพ์แจ้งวิธีการ_x000a_แก้ตัวไว้ด้วย_x000a_" sqref="CZ11 CZ16 CZ21 CZ26 CZ31 CZ36 CZ41 CZ46 CZ51 CZ6" xr:uid="{00000000-0002-0000-0100-000006000000}"/>
    <dataValidation allowBlank="1" showInputMessage="1" showErrorMessage="1" prompt="ผลการเรียนรู้_x000a_ที่คาดหวัง" sqref="AT3 Y3 Z3:Z4 AU3:AU4 BR3:BR4 BQ3" xr:uid="{00000000-0002-0000-0100-000007000000}"/>
    <dataValidation type="whole" allowBlank="1" showInputMessage="1" showErrorMessage="1" errorTitle="ห้ามพิมพ์" error="พื้นที่วางสูตรห้ามพิมพ์ตัวเลข/ข้อความใดๆ" sqref="AX70" xr:uid="{00000000-0002-0000-0100-000008000000}">
      <formula1>0</formula1>
      <formula2>0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AU6:AU55 Z6:Z55" xr:uid="{00000000-0002-0000-0100-000009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เต็ม" prompt="ตัวเลขระหว่าง_x000a_0 - 10 เท่านั้น" sqref="AU5 BR5 Z5" xr:uid="{00000000-0002-0000-0100-00000A000000}">
      <formula1>0</formula1>
      <formula2>10</formula2>
    </dataValidation>
    <dataValidation allowBlank="1" showInputMessage="1" showErrorMessage="1" promptTitle="ป้อน ชื่อ - สกุล" prompt="ชื่อ วรรค นามสกุล_x000a_(ระวังห้ามย้ายข้อมูล_x000a_โดยเด็ดขาด)" sqref="C51 C74:D74 C64:D64 C69:D69 C6 C11 C16 C21 C26 C31 C36 C41 C46 C59" xr:uid="{00000000-0002-0000-0100-00000B000000}"/>
    <dataValidation type="textLength" allowBlank="1" showInputMessage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59 B74 B69 B64" xr:uid="{00000000-0002-0000-0100-00000C000000}">
      <formula1>3</formula1>
      <formula2>5</formula2>
    </dataValidation>
    <dataValidation type="textLength" allowBlank="1" showInputMessage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6 F11 F51 F46 F41 F36 F31 F26 F21 F16" xr:uid="{00000000-0002-0000-0100-00000D000000}">
      <formula1>13</formula1>
      <formula2>13</formula2>
    </dataValidation>
    <dataValidation type="textLength" allowBlank="1" errorTitle="ห้ามพิมพ์" error="เป็นต้นฉบับ_x000a_สำหรับคัดลอก_x000a_ไปแถวอื่นๆ" prompt="เป็นต้นฉบับ_x000a_สำหรับคัดลอก_x000a_ไปแถวอื่นๆ" sqref="AV5:AW5 CN5:CN55 BT5:BT55 AW6:AW55" xr:uid="{00000000-0002-0000-0100-00000E000000}">
      <formula1>0</formula1>
      <formula2>0</formula2>
    </dataValidation>
    <dataValidation type="textLength" allowBlank="1" showInputMessage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Z59:AA71 Z73:AA74" xr:uid="{00000000-0002-0000-0100-00000F000000}">
      <formula1>0</formula1>
      <formula2>0</formula2>
    </dataValidation>
    <dataValidation type="textLength" allowBlank="1" errorTitle="ห้ามพิมพ์" error="ลบผิดคัดลอก_x000a_จากช่องด้านบน/ล่าง" promptTitle="ห้ามพิมพ์" prompt="ลบผิดคัดลอก_x000a_จากช่องด้านบน/ล่าง" sqref="AV6:AV55 DI59:DQ59" xr:uid="{00000000-0002-0000-0100-000010000000}">
      <formula1>0</formula1>
      <formula2>0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="ตัวเลขต้องไม่เกิน_x000a_คะแนนเต็ม_x000a_(ต้องกรอก_x000a_ตะแนนเต็มก่อน)" sqref="BR6:BR55" xr:uid="{00000000-0002-0000-0100-000011000000}">
      <formula1>0</formula1>
      <formula2>$Y$5</formula2>
    </dataValidation>
    <dataValidation type="decimal" allowBlank="1" showInputMessage="1" showErrorMessage="1" errorTitle="คำเตือน" error="ตัวเลขระหว่าง_x000a_0 - 10 เท่านั้น" promptTitle="คะแนนซ่อม" prompt="ครึ่งหนึ่งของ_x000a_คะแนนเต็ม" sqref="Y5" xr:uid="{00000000-0002-0000-0100-000012000000}">
      <formula1>0</formula1>
      <formula2>0</formula2>
    </dataValidation>
    <dataValidation allowBlank="1" showInputMessage="1" showErrorMessage="1" prompt="ถ้าเป็นวิชาเลือก_x000a_เปลี่ยนเป็นห้อง" sqref="B2:B5" xr:uid="{00000000-0002-0000-0100-000013000000}"/>
    <dataValidation allowBlank="1" showErrorMessage="1" promptTitle="ป้อน ชื่อ - สกุล" prompt="ชื่อ วรรค นามสกุล_x000a_(ระวังห้ามย้ายข้อมูล_x000a_โดยเด็ดขาด)" sqref="C65:D68 C52:C55 D73 C7:C10 C12:C15 C17:C20 C22:C25 C27:C30 C32:C35 C37:C40 C42:C45 C47:C50 C70:C73 C60:C63 D60:D61 D63" xr:uid="{00000000-0002-0000-0100-000014000000}"/>
    <dataValidation type="textLength" allowBlank="1" showErrorMessage="1" errorTitle="เลขประจำตัวหรือห้อง" error="ถ้าเป็นวิชาเลือก_x000a_ป้อนห้องเรียน_x000a_1/1, 1/5, 1/10_x000a_ให้ถูกต้อง" promptTitle="เลขประจำตัว" prompt="(ถ้าเป็นวิชาเลือก_x000a_ให้ป้อนห้องเรียน_x000a_ในรูปแบบ_x000a_1/1, 1/5, 1/10_x000a_ให้ถูกต้อง)" sqref="B60:B63 B70:B73 B65:B68" xr:uid="{00000000-0002-0000-0100-000015000000}">
      <formula1>3</formula1>
      <formula2>5</formula2>
    </dataValidation>
    <dataValidation type="textLength" allowBlank="1" showErrorMessage="1" errorTitle="พิมพ์ให้ครบ 13 หลัก" error="พิมพ์ให้ครบ 13 หลัก_x000a_ป้อนเลขอารบิค_x000a_ตามปกติ_x000a_(รูปแบบจะจัดเอง)" promptTitle="เลข 13 หลัก" prompt="ป้อนเลขอารบิค_x000a_พิมพ์ตามปกติ_x000a_(รูปแบบจะจัดเอง)_x000a_" sqref="F7:F10 F52:F55 F12:F15 F47:F50 F42:F45 F37:F40 F32:F35 F27:F30 F22:F25 F17:F20" xr:uid="{00000000-0002-0000-0100-000016000000}">
      <formula1>13</formula1>
      <formula2>13</formula2>
    </dataValidation>
    <dataValidation type="textLength" allowBlank="1" errorTitle="ห้ามพิมพ์" error="ห้ามพิมพ์" promptTitle="ห้ามพิมพ์" prompt="ห้ามพิมพ์" sqref="AZ6:AZ55 DD59 DF59" xr:uid="{00000000-0002-0000-0100-000017000000}">
      <formula1>0</formula1>
      <formula2>0</formula2>
    </dataValidation>
    <dataValidation allowBlank="1" showErrorMessage="1" promptTitle="ออก/ย้าย" prompt="ให้พิมพ์แจ้งไว้_x000a_ได้ ร, มส_x000a_พิมพ์แจ้งวิธีการ_x000a_แก้ตัวไว้ด้วย_x000a_" sqref="CZ52:CZ55 CZ17:CZ20 CZ22:CZ25 CZ27:CZ30 CZ32:CZ35 CZ37:CZ40 CZ42:CZ45 CZ47:CZ50 CZ12:CZ15 CZ7:CZ10" xr:uid="{00000000-0002-0000-0100-000018000000}"/>
    <dataValidation allowBlank="1" showErrorMessage="1" prompt="ผลการเรียนรู้_x000a_ที่คาดหวัง" sqref="CG3:CL3 BL3:BP3 AO3:AS3 T3:X3 AD3:AL3 I3:Q3 BV3:CC3 BB3:BI3" xr:uid="{00000000-0002-0000-0100-000019000000}"/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4 X59 X64 X69" xr:uid="{00000000-0002-0000-0100-00001A000000}">
      <formula1>0</formula1>
      <formula2>$AA$5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X70:X73 X65:X68 X60:X63" xr:uid="{00000000-0002-0000-0100-00001B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4 AS69 AS64 AS59" xr:uid="{00000000-0002-0000-0100-00001C000000}">
      <formula1>0</formula1>
      <formula2>$AV$5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AS70:AS73 AS60:AS63 AS65:AS68" xr:uid="{00000000-0002-0000-0100-00001D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4 BP69 BP64 BP59" xr:uid="{00000000-0002-0000-0100-00001E000000}">
      <formula1>0</formula1>
      <formula2>$BS$5</formula2>
    </dataValidation>
    <dataValidation type="decimal" showErrorMessage="1" errorTitle="คำเตือน" error="ตัวเลขต้องไม่เกิน_x000a_คะแนนเต็ม_x000a_(ต้องกรอก_x000a_ตะแนนเต็มก่อน)" promptTitle="คะแนนซ่อม" prompt="รวมได้_x000a_ครึ่งหนึ่งของ_x000a_คะแนนเต็ม_x000a_(ไม่ซ่อมห้ามกรอก)" sqref="BP70:BP73 BP60:BP63 BP65:BP68" xr:uid="{00000000-0002-0000-0100-00001F000000}">
      <formula1>0</formula1>
      <formula2>$BS$5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6 AT51 AT46 AT41 AT36 AT31 AT26 AT21 AT16 AT11" xr:uid="{00000000-0002-0000-0100-000020000000}">
      <formula1>0</formula1>
      <formula2>$AV$5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AT7:AT10 AT12:AT15 AT47:AT50 AT42:AT45 AT37:AT40 AT32:AT35 AT27:AT30 AT22:AT25 AT17:AT20 AT52:AT55" xr:uid="{00000000-0002-0000-0100-000021000000}">
      <formula1>0</formula1>
      <formula2>$AV$5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6" xr:uid="{00000000-0002-0000-0100-000022000000}">
      <formula1>0</formula1>
      <formula2>$AA$5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Y7:Y55" xr:uid="{00000000-0002-0000-0100-000023000000}">
      <formula1>0</formula1>
      <formula2>$AA$5</formula2>
    </dataValidation>
    <dataValidation type="decimal" showInputMessage="1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6 BQ51 BQ46 BQ41 BQ36 BQ31 BQ26 BQ21 BQ16 BQ11" xr:uid="{00000000-0002-0000-0100-000024000000}">
      <formula1>0</formula1>
      <formula2>$BS$5</formula2>
    </dataValidation>
    <dataValidation type="decimal" showErrorMessage="1" errorTitle="คำเตือน" error="ตัวเลขต้องไม่เกิน_x000a_คะแนนเต็ม" promptTitle="คะแนนซ่อม" prompt="รวมได้_x000a_ครึ่งหนึ่งของ_x000a_คะแนนเต็ม_x000a_(ไม่ซ่อมห้ามกรอก)" sqref="BQ7:BQ10 BQ12:BQ15 BQ47:BQ50 BQ42:BQ45 BQ37:BQ40 BQ32:BQ35 BQ27:BQ30 BQ22:BQ25 BQ17:BQ20 BQ52:BQ55" xr:uid="{00000000-0002-0000-0100-000025000000}">
      <formula1>0</formula1>
      <formula2>$BS$5</formula2>
    </dataValidation>
    <dataValidation allowBlank="1" showInputMessage="1" showErrorMessage="1" prompt="คะแนนสอบครั้งที่ 1" sqref="AD1" xr:uid="{00000000-0002-0000-0100-000026000000}"/>
    <dataValidation allowBlank="1" showInputMessage="1" showErrorMessage="1" prompt="คะแนนสอบครั้งที่ 2" sqref="AF1:AG1" xr:uid="{00000000-0002-0000-0100-000027000000}"/>
    <dataValidation allowBlank="1" showInputMessage="1" showErrorMessage="1" prompt="คะแนนสอบครั้งที่ 3" sqref="AI1:AJ1" xr:uid="{00000000-0002-0000-0100-000028000000}"/>
    <dataValidation allowBlank="1" showErrorMessage="1" sqref="CS5" xr:uid="{00000000-0002-0000-0100-000029000000}"/>
    <dataValidation type="textLength" allowBlank="1" showInputMessage="1" showErrorMessage="1" prompt="ร  มส_x000a_กำหนดที่_x000a_สถานะนักเรียน_x000a_(กิจกรรมำม่มี ร มส)" sqref="CW6:CW55" xr:uid="{00000000-0002-0000-0100-00002A000000}">
      <formula1>0</formula1>
      <formula2>0</formula2>
    </dataValidation>
    <dataValidation type="decimal" allowBlank="1" showInputMessage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BI6 CC6 AL6 Q6" xr:uid="{00000000-0002-0000-0100-00002B000000}">
      <formula1>0</formula1>
      <formula2>5</formula2>
    </dataValidation>
    <dataValidation type="decimal" allowBlank="1" showErrorMessage="1" errorTitle="คำเตือน" error="ตัวเลขที่พิมพ์ ระหว่าง 0 - 5 เท่านั้น" promptTitle="คะแนนพิเศษ" prompt="ตัวเลขที่พิมพ์ _x000a_ระหว่าง 0 - 5 _x000a_เท่านั้น" sqref="Q7:Q55 CC7:CC55 BI7:BI55 AL7:AL55" xr:uid="{00000000-0002-0000-0100-00002C000000}">
      <formula1>0</formula1>
      <formula2>5</formula2>
    </dataValidation>
    <dataValidation type="textLength" allowBlank="1" showInputMessage="1" showErrorMessage="1" errorTitle="เลขประขำตัว 5 หลัก" error="(วิชา เพิ่มเติม)_x000a_ป้อนห้องเรียน_x000a_ในรูปแบบที่เหมือนกัน_x000a_เช่น 1/1, 1/5, 1/10_x000a_ให้ถูกต้อง" promptTitle="เลขประขำตัว 5 หลัก" prompt="(วิชา เพิ่มเติม)_x000a_ป้อนห้องเรียน_x000a_ในรูปแบบที่เหมือนกัน_x000a_เช่น 1/1, 1/5, 1/10_x000a_ให้ถูกต้อง_x000a_" sqref="B11 B16 B21 B26 B31 B36 B41 B46 B51 B6" xr:uid="{00000000-0002-0000-0100-00002D000000}">
      <formula1>3</formula1>
      <formula2>5</formula2>
    </dataValidation>
    <dataValidation type="textLength" allowBlank="1" showErrorMessage="1" errorTitle="เลขประขำตัว 5 หลัก" error="เลขประขำตัว 5 หลัก_x000a_(วิชาเลือก)_x000a_ในรูปแบบ_x000a_1/1, 1/5, 1/10_x000a_ให้ถูกต้อง" promptTitle="เลขประขำตัว 5 หลัก" prompt="(วิชาเลือก)_x000a_ป้อนห้องเรียน_x000a_ในรูปแบบ_x000a_1/1, 1/5, 1/10_x000a_ให้ถูกต้อง_x000a_" sqref="B12:B15 B17:B20 B22:B25 B27:B30 B32:B35 B37:B40 B42:B45 B47:B50 B52:B55 B7:B10" xr:uid="{00000000-0002-0000-0100-00002E000000}">
      <formula1>3</formula1>
      <formula2>5</formula2>
    </dataValidation>
    <dataValidation type="list" allowBlank="1" showInputMessage="1" showErrorMessage="1" promptTitle="K P A" prompt="เลือก" sqref="CF4:CL4 S4:X4 I4:P4 AN4:AS4 AD4:AK4 BK4:BP4 BB4:BH4 BV4:CB4" xr:uid="{00000000-0002-0000-0100-00002F000000}">
      <formula1>$DT$53:$DT$55</formula1>
    </dataValidation>
    <dataValidation allowBlank="1" showInputMessage="1" showErrorMessage="1" promptTitle="คะแนน" prompt="สอบปลายปี" sqref="AW1:AY1" xr:uid="{00000000-0002-0000-0100-000030000000}"/>
    <dataValidation allowBlank="1" showInputMessage="1" showErrorMessage="1" promptTitle="คะแนน" prompt="เก็บทั้งหมด" sqref="AS1:AT1" xr:uid="{00000000-0002-0000-0100-000031000000}"/>
    <dataValidation allowBlank="1" showInputMessage="1" showErrorMessage="1" prompt="ข้อตัวชี้วัด" sqref="CF3 S3 BK3 AN3" xr:uid="{00000000-0002-0000-0100-000032000000}"/>
    <dataValidation allowBlank="1" showInputMessage="1" showErrorMessage="1" promptTitle="คะแนน" prompt="ตามเวลา_x000a_เรียนกิจกรรม" sqref="H5:H55 AC5:AC55 BA5:BA55 BU5:BU55" xr:uid="{00000000-0002-0000-0100-000033000000}"/>
    <dataValidation allowBlank="1" showInputMessage="1" showErrorMessage="1" promptTitle="เฉพาะวิชา" prompt="กิจกรรม" sqref="H3:H4 AC3:AC4 BA3:BA4 BU3:BU4" xr:uid="{00000000-0002-0000-0100-000034000000}"/>
    <dataValidation allowBlank="1" showInputMessage="1" showErrorMessage="1" sqref="CL6:CL55" xr:uid="{00000000-0002-0000-0100-000035000000}"/>
    <dataValidation allowBlank="1" sqref="DR59 DE59 DG59:DH59 DH6:DH55 DS6:DS55" xr:uid="{00000000-0002-0000-0100-000036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10_x000a_เท่านั้น" sqref="I5:P5 BB5:BH5 AD5:AK5 BV5:CB5" xr:uid="{00000000-0002-0000-0100-000037000000}">
      <formula1>0</formula1>
      <formula2>10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prompt="ตัวเลขไม่เกิน_x000a_คะแนนเต็ม" sqref="I6:P10 AD6:AK10 BB6:BH10 BV6:CB10 S6:X10 AN6:AS10 BK6:BP10 CF6:CH10" xr:uid="{00000000-0002-0000-0100-000038000000}">
      <formula1>0</formula1>
      <formula2>I$5</formula2>
    </dataValidation>
    <dataValidation type="decimal" showInputMessage="1" showErrorMessage="1" errorTitle="คำเตือน" error="ตัวเลขไม่เกิน_x000a_คะแนนเต็ม_x000a_(ต้องกรอก_x000a_ตะแนนเต็มก่อน)" sqref="I11:P55 AD11:AK55 BB11:BH55 BV11:CB55 S11:X55 AN11:AS55 BK11:BP55 CF11:CH55" xr:uid="{00000000-0002-0000-0100-000039000000}">
      <formula1>0</formula1>
      <formula2>I$5</formula2>
    </dataValidation>
    <dataValidation type="decimal" showInputMessage="1" showErrorMessage="1" prompt="บันทึกคะแนน_x000a_ข้อสอบกลาง" sqref="CK6:CK10" xr:uid="{00000000-0002-0000-0100-00003A000000}">
      <formula1>0</formula1>
      <formula2>CK$5</formula2>
    </dataValidation>
    <dataValidation type="decimal" showInputMessage="1" showErrorMessage="1" sqref="CK11:CK55" xr:uid="{00000000-0002-0000-0100-00003B000000}">
      <formula1>0</formula1>
      <formula2>CK$5</formula2>
    </dataValidation>
    <dataValidation allowBlank="1" showInputMessage="1" showErrorMessage="1" promptTitle="คะแนนเต็ม" prompt="ข้อสอบกลาง" sqref="CK5" xr:uid="{00000000-0002-0000-0100-00003C000000}"/>
    <dataValidation type="decimal" allowBlank="1" showInputMessage="1" showErrorMessage="1" errorTitle="คำเตือน" error="ตัวเลขที่พิมพ์ ระหว่าง 0 - 5 เท่านั้น" promptTitle="คะแนนเต็ม" prompt="ตัวเลขที่พิมพ์ _x000a_ระหว่าง 0 - 30_x000a_เท่านั้น" sqref="CF5:CH5 AN5:AS5" xr:uid="{00000000-0002-0000-0100-00003D000000}">
      <formula1>0</formula1>
      <formula2>30</formula2>
    </dataValidation>
    <dataValidation allowBlank="1" showInputMessage="1" showErrorMessage="1" promptTitle="ร้อยละ" prompt="ข้อสอบกลาง" sqref="CL1" xr:uid="{00000000-0002-0000-0100-00003E000000}"/>
    <dataValidation type="textLength" allowBlank="1" showErrorMessage="1" errorTitle="ห้ามพิมพ์" error="ห้ามพิมพ์" promptTitle="ห้ามพิมพ์" prompt="ห้ามพิมพ์" sqref="DA6:DA55" xr:uid="{00000000-0002-0000-0100-00003F000000}">
      <formula1>0</formula1>
      <formula2>0</formula2>
    </dataValidation>
    <dataValidation type="textLength" allowBlank="1" errorTitle="ห้ามพิมพ์" error="นักเรียนออก/ย้าย_x000a_กด Delete ลบทิ้ง" promptTitle="ห้ามพิมพ์" prompt="นักเรียนออก/ย้าย_x000a_กด Delete ลบทิ้ง" sqref="DC59" xr:uid="{00000000-0002-0000-0100-000040000000}">
      <formula1>0</formula1>
      <formula2>0</formula2>
    </dataValidation>
    <dataValidation type="list" allowBlank="1" showInputMessage="1" showErrorMessage="1" sqref="DC6:DG55 DI6:DP55" xr:uid="{00000000-0002-0000-0100-000041000000}">
      <formula1>$DY$7:$DY$10</formula1>
    </dataValidation>
    <dataValidation type="decimal" showInputMessage="1" showErrorMessage="1" errorTitle="การอ่าน" error="ไม่เกิน_x000a_คะแนนเต็ม" promptTitle="การอ่าน " prompt="ไม่เกิน_x000a_คะแนนเต็ม_x000a_(ต้องใส่คะแนนเต็มก่อน)" sqref="CW74:CY74 CW59:CY59 CW64:CY64 CW69:CY69" xr:uid="{00000000-0002-0000-0100-000042000000}">
      <formula1>0</formula1>
      <formula2>#REF!</formula2>
    </dataValidation>
    <dataValidation type="decimal" showErrorMessage="1" errorTitle="การอ่าน" error="ไม่เกิน_x000a_คะแนนเต็ม" promptTitle="การอ่าน " prompt="คะแนนการอ่าน 0 - 10_x000a_(ต้องใส่คะแนนเต็มก่อน)" sqref="CW70:CY73 CW60:CY63 CW65:CY68" xr:uid="{00000000-0002-0000-0100-000043000000}">
      <formula1>0</formula1>
      <formula2>#REF!</formula2>
    </dataValidation>
    <dataValidation type="list" allowBlank="1" showInputMessage="1" showErrorMessage="1" error="เรียน/ย้าย, ออก, พัก_x000a_ระดับผล ร, มส_x000a_(กิจกรรมไม่มี ร, มส)" promptTitle="สถานะนักเรียน" prompt="เรียน, ออก, พัก_x000a_ร, มส" sqref="D6:D55" xr:uid="{00000000-0002-0000-0100-000045000000}">
      <formula1>$EF$6:$EF$11</formula1>
    </dataValidation>
    <dataValidation type="whole" allowBlank="1" showInputMessage="1" showErrorMessage="1" sqref="DW7:DW12" xr:uid="{00000000-0002-0000-0100-000046000000}">
      <formula1>0</formula1>
      <formula2>3</formula2>
    </dataValidation>
    <dataValidation type="list" allowBlank="1" showInputMessage="1" showErrorMessage="1" errorTitle="ห้ามพิมพ์" error="นักเรียนออก/ย้าย_x000a_กด Delete ลบทิ้ง_x000a_(ลบผิดคัดลอกใหม่_x000a_จากช่องด้านบน/ล่าง)" promptTitle="เลือก" prompt="AVERAGE_x000a_MODE" sqref="DT6" xr:uid="{00000000-0002-0000-0100-000047000000}">
      <formula1>$DY$11:$DY$12</formula1>
    </dataValidation>
    <dataValidation type="decimal" allowBlank="1" showInputMessage="1" showErrorMessage="1" errorTitle="คำเตือน" error="ตัวเลขที่พิมพ์ ระหว่าง 0 -20 เท่านั้น" promptTitle="คะแนนเต็ม" prompt="ตัวเลขที่พิมพ์ _x000a_ระหว่าง 0 - 20_x000a_เท่านั้น" sqref="S5:X5" xr:uid="{00000000-0002-0000-0100-000048000000}">
      <formula1>0</formula1>
      <formula2>20</formula2>
    </dataValidation>
    <dataValidation type="decimal" allowBlank="1" showInputMessage="1" showErrorMessage="1" errorTitle="คำเตือน" error="ตัวเลขที่พิมพ์ ระหว่าง 0 - 30 เท่านั้น" promptTitle="คะแนนเต็ม" prompt="ตัวเลขที่พิมพ์ _x000a_ระหว่าง 0 - 30_x000a_เท่านั้น" sqref="BK5:BP5" xr:uid="{00000000-0002-0000-0100-000049000000}">
      <formula1>0</formula1>
      <formula2>30</formula2>
    </dataValidation>
  </dataValidations>
  <printOptions horizontalCentered="1"/>
  <pageMargins left="0" right="0" top="0.59055118110236227" bottom="0.19685039370078741" header="0.31496062992125984" footer="0.51181102362204722"/>
  <pageSetup paperSize="9" scale="80" pageOrder="overThenDown" orientation="portrait" blackAndWhite="1" horizontalDpi="300" verticalDpi="300" r:id="rId1"/>
  <headerFooter alignWithMargins="0"/>
  <rowBreaks count="1" manualBreakCount="1">
    <brk id="58" max="16383" man="1"/>
  </rowBreaks>
  <colBreaks count="2" manualBreakCount="2">
    <brk id="6" max="54" man="1"/>
    <brk id="51" max="53" man="1"/>
  </colBreaks>
  <legacy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indexed="43"/>
  </sheetPr>
  <dimension ref="A1:EM76"/>
  <sheetViews>
    <sheetView showZeros="0" zoomScale="130" zoomScaleNormal="130" zoomScaleSheetLayoutView="115" workbookViewId="0">
      <pane xSplit="5" ySplit="7" topLeftCell="F8" activePane="bottomRight" state="frozen"/>
      <selection pane="topRight" activeCell="F1" sqref="F1"/>
      <selection pane="bottomLeft" activeCell="A8" sqref="A8"/>
      <selection pane="bottomRight" activeCell="DX11" sqref="DX11"/>
    </sheetView>
  </sheetViews>
  <sheetFormatPr defaultRowHeight="0" customHeight="1" zeroHeight="1" x14ac:dyDescent="0.5"/>
  <cols>
    <col min="1" max="1" width="3.7109375" style="17" customWidth="1"/>
    <col min="2" max="2" width="7.28515625" style="18" customWidth="1"/>
    <col min="3" max="3" width="30.140625" style="19" customWidth="1"/>
    <col min="4" max="4" width="3.5703125" style="18" customWidth="1"/>
    <col min="5" max="5" width="3.5703125" style="18" hidden="1" customWidth="1"/>
    <col min="6" max="10" width="1.85546875" style="17" customWidth="1"/>
    <col min="11" max="11" width="1.85546875" style="17" hidden="1" customWidth="1"/>
    <col min="12" max="16" width="1.85546875" style="17" customWidth="1"/>
    <col min="17" max="17" width="1.85546875" style="17" hidden="1" customWidth="1"/>
    <col min="18" max="22" width="1.85546875" style="17" customWidth="1"/>
    <col min="23" max="23" width="1.85546875" style="17" hidden="1" customWidth="1"/>
    <col min="24" max="28" width="1.85546875" style="17" customWidth="1"/>
    <col min="29" max="29" width="1.85546875" style="17" hidden="1" customWidth="1"/>
    <col min="30" max="34" width="1.85546875" style="17" customWidth="1"/>
    <col min="35" max="35" width="1.85546875" style="17" hidden="1" customWidth="1"/>
    <col min="36" max="40" width="1.85546875" style="17" customWidth="1"/>
    <col min="41" max="41" width="1.85546875" style="17" hidden="1" customWidth="1"/>
    <col min="42" max="46" width="1.85546875" style="17" customWidth="1"/>
    <col min="47" max="47" width="1.85546875" style="17" hidden="1" customWidth="1"/>
    <col min="48" max="52" width="1.85546875" style="17" customWidth="1"/>
    <col min="53" max="53" width="1.85546875" style="17" hidden="1" customWidth="1"/>
    <col min="54" max="58" width="1.85546875" style="17" customWidth="1"/>
    <col min="59" max="59" width="1.85546875" style="17" hidden="1" customWidth="1"/>
    <col min="60" max="64" width="1.85546875" style="17" customWidth="1"/>
    <col min="65" max="65" width="1.85546875" style="17" hidden="1" customWidth="1"/>
    <col min="66" max="70" width="1.85546875" style="17" customWidth="1"/>
    <col min="71" max="71" width="1.85546875" style="17" hidden="1" customWidth="1"/>
    <col min="72" max="76" width="1.85546875" style="17" customWidth="1"/>
    <col min="77" max="77" width="1.85546875" style="17" hidden="1" customWidth="1"/>
    <col min="78" max="82" width="1.85546875" style="17" customWidth="1"/>
    <col min="83" max="83" width="1.85546875" style="17" hidden="1" customWidth="1"/>
    <col min="84" max="88" width="1.85546875" style="17" customWidth="1"/>
    <col min="89" max="89" width="1.85546875" style="17" hidden="1" customWidth="1"/>
    <col min="90" max="94" width="1.85546875" style="17" customWidth="1"/>
    <col min="95" max="95" width="1.85546875" style="17" hidden="1" customWidth="1"/>
    <col min="96" max="100" width="1.85546875" style="17" customWidth="1"/>
    <col min="101" max="101" width="1.85546875" style="17" hidden="1" customWidth="1"/>
    <col min="102" max="106" width="1.85546875" style="17" customWidth="1"/>
    <col min="107" max="107" width="1.85546875" style="17" hidden="1" customWidth="1"/>
    <col min="108" max="112" width="1.85546875" style="17" customWidth="1"/>
    <col min="113" max="113" width="1.85546875" style="17" hidden="1" customWidth="1"/>
    <col min="114" max="118" width="1.85546875" style="17" customWidth="1"/>
    <col min="119" max="119" width="1.85546875" style="17" hidden="1" customWidth="1"/>
    <col min="120" max="124" width="1.85546875" style="17" customWidth="1"/>
    <col min="125" max="125" width="1.85546875" style="17" hidden="1" customWidth="1"/>
    <col min="126" max="130" width="1.85546875" style="17" customWidth="1"/>
    <col min="131" max="131" width="1.85546875" style="17" hidden="1" customWidth="1"/>
    <col min="132" max="136" width="1.85546875" style="17" customWidth="1"/>
    <col min="137" max="137" width="1.85546875" style="17" hidden="1" customWidth="1"/>
    <col min="138" max="138" width="5.42578125" style="17" bestFit="1" customWidth="1"/>
    <col min="139" max="139" width="8" style="17" customWidth="1"/>
    <col min="140" max="140" width="3.28515625" style="20" hidden="1" customWidth="1"/>
    <col min="141" max="141" width="11.42578125" style="20" customWidth="1"/>
    <col min="142" max="142" width="9.140625" style="20"/>
    <col min="143" max="143" width="10.28515625" style="20" customWidth="1"/>
    <col min="144" max="144" width="4.7109375" style="20" customWidth="1"/>
    <col min="145" max="16384" width="9.140625" style="20"/>
  </cols>
  <sheetData>
    <row r="1" spans="1:143" ht="30" customHeight="1" thickBot="1" x14ac:dyDescent="0.75">
      <c r="A1" s="552"/>
      <c r="B1" s="914" t="s">
        <v>156</v>
      </c>
      <c r="C1" s="1523"/>
      <c r="D1" s="1523"/>
      <c r="E1" s="915"/>
      <c r="F1" s="1524">
        <f>ปก!$O$36</f>
        <v>45061</v>
      </c>
      <c r="G1" s="1524"/>
      <c r="H1" s="1524"/>
      <c r="I1" s="1524"/>
      <c r="J1" s="1524"/>
      <c r="K1" s="1524"/>
      <c r="L1" s="1524"/>
      <c r="M1" s="1524"/>
      <c r="N1" s="916"/>
      <c r="O1" s="552"/>
      <c r="P1" s="552"/>
      <c r="Q1" s="552"/>
      <c r="R1" s="552"/>
      <c r="S1" s="552"/>
      <c r="T1" s="552"/>
      <c r="U1" s="552"/>
      <c r="V1" s="552"/>
      <c r="W1" s="552"/>
      <c r="X1" s="917">
        <v>2</v>
      </c>
      <c r="Y1" s="918"/>
      <c r="Z1" s="919"/>
      <c r="AA1" s="920"/>
      <c r="AB1" s="921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923"/>
      <c r="AJ1" s="916"/>
      <c r="AK1" s="924"/>
      <c r="AL1" s="924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552"/>
      <c r="AY1" s="552"/>
      <c r="AZ1" s="552"/>
      <c r="BA1" s="552"/>
      <c r="BB1" s="552"/>
      <c r="BC1" s="552"/>
      <c r="BD1" s="552"/>
      <c r="BE1" s="552"/>
      <c r="BF1" s="552"/>
      <c r="BG1" s="55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K1" s="115"/>
      <c r="EL1" s="115"/>
      <c r="EM1" s="115"/>
    </row>
    <row r="2" spans="1:143" s="22" customFormat="1" ht="24" customHeight="1" thickBot="1" x14ac:dyDescent="0.55000000000000004">
      <c r="A2" s="1510" t="str">
        <f>'ชื่อ-คะแนน'!A2</f>
        <v>เลขที่</v>
      </c>
      <c r="B2" s="1513" t="str">
        <f>'ชื่อ-คะแนน'!B2:B5</f>
        <v>เลขประจำตัว</v>
      </c>
      <c r="C2" s="1379" t="str">
        <f>'ชื่อ-คะแนน'!C2:C5</f>
        <v>ชื่อ - สกุล</v>
      </c>
      <c r="D2" s="1516" t="str">
        <f>'ชื่อ-คะแนน'!$D$2</f>
        <v>สถานะนักเรียน</v>
      </c>
      <c r="E2" s="925"/>
      <c r="F2" s="1496" t="s">
        <v>88</v>
      </c>
      <c r="G2" s="1497"/>
      <c r="H2" s="1497"/>
      <c r="I2" s="1497"/>
      <c r="J2" s="1498"/>
      <c r="K2" s="926"/>
      <c r="L2" s="1496" t="s">
        <v>89</v>
      </c>
      <c r="M2" s="1497"/>
      <c r="N2" s="1497"/>
      <c r="O2" s="1497"/>
      <c r="P2" s="1498"/>
      <c r="Q2" s="926"/>
      <c r="R2" s="1496" t="s">
        <v>90</v>
      </c>
      <c r="S2" s="1497"/>
      <c r="T2" s="1497"/>
      <c r="U2" s="1497"/>
      <c r="V2" s="1498"/>
      <c r="W2" s="926"/>
      <c r="X2" s="1496" t="s">
        <v>91</v>
      </c>
      <c r="Y2" s="1497"/>
      <c r="Z2" s="1497"/>
      <c r="AA2" s="1497"/>
      <c r="AB2" s="1498"/>
      <c r="AC2" s="926"/>
      <c r="AD2" s="1496" t="s">
        <v>92</v>
      </c>
      <c r="AE2" s="1497"/>
      <c r="AF2" s="1497"/>
      <c r="AG2" s="1497"/>
      <c r="AH2" s="1498"/>
      <c r="AI2" s="926"/>
      <c r="AJ2" s="1496" t="s">
        <v>93</v>
      </c>
      <c r="AK2" s="1497"/>
      <c r="AL2" s="1497"/>
      <c r="AM2" s="1497"/>
      <c r="AN2" s="1498"/>
      <c r="AO2" s="926"/>
      <c r="AP2" s="1496" t="s">
        <v>94</v>
      </c>
      <c r="AQ2" s="1497"/>
      <c r="AR2" s="1497"/>
      <c r="AS2" s="1497"/>
      <c r="AT2" s="1498"/>
      <c r="AU2" s="926"/>
      <c r="AV2" s="1496" t="s">
        <v>95</v>
      </c>
      <c r="AW2" s="1497"/>
      <c r="AX2" s="1497"/>
      <c r="AY2" s="1497"/>
      <c r="AZ2" s="1498"/>
      <c r="BA2" s="926"/>
      <c r="BB2" s="1496" t="s">
        <v>96</v>
      </c>
      <c r="BC2" s="1497"/>
      <c r="BD2" s="1497"/>
      <c r="BE2" s="1497"/>
      <c r="BF2" s="1498"/>
      <c r="BG2" s="926"/>
      <c r="BH2" s="1525" t="s">
        <v>97</v>
      </c>
      <c r="BI2" s="1526"/>
      <c r="BJ2" s="1526"/>
      <c r="BK2" s="1526"/>
      <c r="BL2" s="1527"/>
      <c r="BM2" s="927"/>
      <c r="BN2" s="1496" t="s">
        <v>98</v>
      </c>
      <c r="BO2" s="1497"/>
      <c r="BP2" s="1497"/>
      <c r="BQ2" s="1497"/>
      <c r="BR2" s="1498"/>
      <c r="BS2" s="926"/>
      <c r="BT2" s="1496" t="s">
        <v>99</v>
      </c>
      <c r="BU2" s="1497"/>
      <c r="BV2" s="1497"/>
      <c r="BW2" s="1497"/>
      <c r="BX2" s="1498"/>
      <c r="BY2" s="926"/>
      <c r="BZ2" s="1496" t="s">
        <v>100</v>
      </c>
      <c r="CA2" s="1497"/>
      <c r="CB2" s="1497"/>
      <c r="CC2" s="1497"/>
      <c r="CD2" s="1498"/>
      <c r="CE2" s="926"/>
      <c r="CF2" s="1496" t="s">
        <v>101</v>
      </c>
      <c r="CG2" s="1497"/>
      <c r="CH2" s="1497"/>
      <c r="CI2" s="1497"/>
      <c r="CJ2" s="1498"/>
      <c r="CK2" s="926"/>
      <c r="CL2" s="1496" t="s">
        <v>102</v>
      </c>
      <c r="CM2" s="1497"/>
      <c r="CN2" s="1497"/>
      <c r="CO2" s="1497"/>
      <c r="CP2" s="1498"/>
      <c r="CQ2" s="926"/>
      <c r="CR2" s="1496" t="s">
        <v>103</v>
      </c>
      <c r="CS2" s="1497"/>
      <c r="CT2" s="1497"/>
      <c r="CU2" s="1497"/>
      <c r="CV2" s="1498"/>
      <c r="CW2" s="926"/>
      <c r="CX2" s="1496" t="s">
        <v>104</v>
      </c>
      <c r="CY2" s="1497"/>
      <c r="CZ2" s="1497"/>
      <c r="DA2" s="1497"/>
      <c r="DB2" s="1498"/>
      <c r="DC2" s="926"/>
      <c r="DD2" s="1496" t="s">
        <v>105</v>
      </c>
      <c r="DE2" s="1497"/>
      <c r="DF2" s="1497"/>
      <c r="DG2" s="1497"/>
      <c r="DH2" s="1498"/>
      <c r="DI2" s="926"/>
      <c r="DJ2" s="1496" t="s">
        <v>106</v>
      </c>
      <c r="DK2" s="1497"/>
      <c r="DL2" s="1497"/>
      <c r="DM2" s="1497"/>
      <c r="DN2" s="1498"/>
      <c r="DO2" s="926"/>
      <c r="DP2" s="1538" t="s">
        <v>107</v>
      </c>
      <c r="DQ2" s="1539"/>
      <c r="DR2" s="1539"/>
      <c r="DS2" s="1539"/>
      <c r="DT2" s="1540"/>
      <c r="DU2" s="926"/>
      <c r="DV2" s="1496" t="s">
        <v>110</v>
      </c>
      <c r="DW2" s="1497"/>
      <c r="DX2" s="1497"/>
      <c r="DY2" s="1497"/>
      <c r="DZ2" s="1498"/>
      <c r="EA2" s="926"/>
      <c r="EB2" s="1496" t="s">
        <v>111</v>
      </c>
      <c r="EC2" s="1497"/>
      <c r="ED2" s="1497"/>
      <c r="EE2" s="1497"/>
      <c r="EF2" s="1498"/>
      <c r="EG2" s="928"/>
      <c r="EH2" s="1541" t="s">
        <v>240</v>
      </c>
      <c r="EI2" s="929" t="s">
        <v>213</v>
      </c>
      <c r="EJ2" s="1535" t="s">
        <v>123</v>
      </c>
      <c r="EK2" s="118"/>
      <c r="EL2" s="118"/>
      <c r="EM2" s="118"/>
    </row>
    <row r="3" spans="1:143" s="22" customFormat="1" ht="24.75" customHeight="1" thickBot="1" x14ac:dyDescent="0.55000000000000004">
      <c r="A3" s="1511"/>
      <c r="B3" s="1514"/>
      <c r="C3" s="1380"/>
      <c r="D3" s="1517"/>
      <c r="E3" s="930"/>
      <c r="F3" s="1501">
        <f>F1</f>
        <v>45061</v>
      </c>
      <c r="G3" s="1503">
        <f>F3+1</f>
        <v>45062</v>
      </c>
      <c r="H3" s="1499">
        <f>G3+1</f>
        <v>45063</v>
      </c>
      <c r="I3" s="1503">
        <f>H3+1</f>
        <v>45064</v>
      </c>
      <c r="J3" s="1505">
        <f>I3+1</f>
        <v>45065</v>
      </c>
      <c r="K3" s="931"/>
      <c r="L3" s="1530">
        <f>J3+3</f>
        <v>45068</v>
      </c>
      <c r="M3" s="1499">
        <f>L3+1</f>
        <v>45069</v>
      </c>
      <c r="N3" s="1503">
        <f>M3+1</f>
        <v>45070</v>
      </c>
      <c r="O3" s="1499">
        <f>N3+1</f>
        <v>45071</v>
      </c>
      <c r="P3" s="1521">
        <f>O3+1</f>
        <v>45072</v>
      </c>
      <c r="Q3" s="932"/>
      <c r="R3" s="1501">
        <f>P3+3</f>
        <v>45075</v>
      </c>
      <c r="S3" s="1503">
        <f>R3+1</f>
        <v>45076</v>
      </c>
      <c r="T3" s="1499">
        <f>S3+1</f>
        <v>45077</v>
      </c>
      <c r="U3" s="1503">
        <f>T3+1</f>
        <v>45078</v>
      </c>
      <c r="V3" s="1505">
        <f>U3+1</f>
        <v>45079</v>
      </c>
      <c r="W3" s="931"/>
      <c r="X3" s="1501">
        <f>V3+3</f>
        <v>45082</v>
      </c>
      <c r="Y3" s="1503">
        <f>X3+1</f>
        <v>45083</v>
      </c>
      <c r="Z3" s="1499">
        <f>Y3+1</f>
        <v>45084</v>
      </c>
      <c r="AA3" s="1503">
        <f>Z3+1</f>
        <v>45085</v>
      </c>
      <c r="AB3" s="1505">
        <f>AA3+1</f>
        <v>45086</v>
      </c>
      <c r="AC3" s="931"/>
      <c r="AD3" s="1501">
        <f>AB3+3</f>
        <v>45089</v>
      </c>
      <c r="AE3" s="1503">
        <f>AD3+1</f>
        <v>45090</v>
      </c>
      <c r="AF3" s="1499">
        <f>AE3+1</f>
        <v>45091</v>
      </c>
      <c r="AG3" s="1503">
        <f>AF3+1</f>
        <v>45092</v>
      </c>
      <c r="AH3" s="1505">
        <f>AG3+1</f>
        <v>45093</v>
      </c>
      <c r="AI3" s="931"/>
      <c r="AJ3" s="1501">
        <f>AH3+3</f>
        <v>45096</v>
      </c>
      <c r="AK3" s="1503">
        <f>AJ3+1</f>
        <v>45097</v>
      </c>
      <c r="AL3" s="1499">
        <f>AK3+1</f>
        <v>45098</v>
      </c>
      <c r="AM3" s="1503">
        <f>AL3+1</f>
        <v>45099</v>
      </c>
      <c r="AN3" s="1505">
        <f>AM3+1</f>
        <v>45100</v>
      </c>
      <c r="AO3" s="931"/>
      <c r="AP3" s="1501">
        <f>AN3+3</f>
        <v>45103</v>
      </c>
      <c r="AQ3" s="1503">
        <f>AP3+1</f>
        <v>45104</v>
      </c>
      <c r="AR3" s="1499">
        <f>AQ3+1</f>
        <v>45105</v>
      </c>
      <c r="AS3" s="1503">
        <f>AR3+1</f>
        <v>45106</v>
      </c>
      <c r="AT3" s="1505">
        <f>AS3+1</f>
        <v>45107</v>
      </c>
      <c r="AU3" s="931"/>
      <c r="AV3" s="1501">
        <f>AT3+3</f>
        <v>45110</v>
      </c>
      <c r="AW3" s="1503">
        <f>AV3+1</f>
        <v>45111</v>
      </c>
      <c r="AX3" s="1499">
        <f>AW3+1</f>
        <v>45112</v>
      </c>
      <c r="AY3" s="1503">
        <f>AX3+1</f>
        <v>45113</v>
      </c>
      <c r="AZ3" s="1505">
        <f>AY3+1</f>
        <v>45114</v>
      </c>
      <c r="BA3" s="931"/>
      <c r="BB3" s="1501">
        <f>AZ3+3</f>
        <v>45117</v>
      </c>
      <c r="BC3" s="1503">
        <f>BB3+1</f>
        <v>45118</v>
      </c>
      <c r="BD3" s="1499">
        <f>BC3+1</f>
        <v>45119</v>
      </c>
      <c r="BE3" s="1503">
        <f>BD3+1</f>
        <v>45120</v>
      </c>
      <c r="BF3" s="1505">
        <f>BE3+1</f>
        <v>45121</v>
      </c>
      <c r="BG3" s="931"/>
      <c r="BH3" s="1501">
        <f>BF3+3</f>
        <v>45124</v>
      </c>
      <c r="BI3" s="1503">
        <f>BH3+1</f>
        <v>45125</v>
      </c>
      <c r="BJ3" s="1499">
        <f>BI3+1</f>
        <v>45126</v>
      </c>
      <c r="BK3" s="1503">
        <f>BJ3+1</f>
        <v>45127</v>
      </c>
      <c r="BL3" s="1532">
        <f>BK3+1</f>
        <v>45128</v>
      </c>
      <c r="BM3" s="931"/>
      <c r="BN3" s="1501">
        <f>BL3+3</f>
        <v>45131</v>
      </c>
      <c r="BO3" s="1503">
        <f>BN3+1</f>
        <v>45132</v>
      </c>
      <c r="BP3" s="1499">
        <f>BO3+1</f>
        <v>45133</v>
      </c>
      <c r="BQ3" s="1503">
        <f>BP3+1</f>
        <v>45134</v>
      </c>
      <c r="BR3" s="1505">
        <f>BQ3+1</f>
        <v>45135</v>
      </c>
      <c r="BS3" s="931"/>
      <c r="BT3" s="1501">
        <f>BR3+3</f>
        <v>45138</v>
      </c>
      <c r="BU3" s="1503">
        <f>BT3+1</f>
        <v>45139</v>
      </c>
      <c r="BV3" s="1499">
        <f>BU3+1</f>
        <v>45140</v>
      </c>
      <c r="BW3" s="1503">
        <f>BV3+1</f>
        <v>45141</v>
      </c>
      <c r="BX3" s="1505">
        <f>BW3+1</f>
        <v>45142</v>
      </c>
      <c r="BY3" s="931"/>
      <c r="BZ3" s="1501">
        <f>BX3+3</f>
        <v>45145</v>
      </c>
      <c r="CA3" s="1503">
        <f>BZ3+1</f>
        <v>45146</v>
      </c>
      <c r="CB3" s="1499">
        <f>CA3+1</f>
        <v>45147</v>
      </c>
      <c r="CC3" s="1503">
        <f>CB3+1</f>
        <v>45148</v>
      </c>
      <c r="CD3" s="1505">
        <f>CC3+1</f>
        <v>45149</v>
      </c>
      <c r="CE3" s="931"/>
      <c r="CF3" s="1501">
        <f>CD3+3</f>
        <v>45152</v>
      </c>
      <c r="CG3" s="1503">
        <f>CF3+1</f>
        <v>45153</v>
      </c>
      <c r="CH3" s="1499">
        <f>CG3+1</f>
        <v>45154</v>
      </c>
      <c r="CI3" s="1503">
        <f>CH3+1</f>
        <v>45155</v>
      </c>
      <c r="CJ3" s="1505">
        <f>CI3+1</f>
        <v>45156</v>
      </c>
      <c r="CK3" s="931"/>
      <c r="CL3" s="1501">
        <f>CJ3+3</f>
        <v>45159</v>
      </c>
      <c r="CM3" s="1503">
        <f>CL3+1</f>
        <v>45160</v>
      </c>
      <c r="CN3" s="1499">
        <f>CM3+1</f>
        <v>45161</v>
      </c>
      <c r="CO3" s="1503">
        <f>CN3+1</f>
        <v>45162</v>
      </c>
      <c r="CP3" s="1505">
        <f>CO3+1</f>
        <v>45163</v>
      </c>
      <c r="CQ3" s="931"/>
      <c r="CR3" s="1501">
        <f>CP3+3</f>
        <v>45166</v>
      </c>
      <c r="CS3" s="1503">
        <f>CR3+1</f>
        <v>45167</v>
      </c>
      <c r="CT3" s="1499">
        <f>CS3+1</f>
        <v>45168</v>
      </c>
      <c r="CU3" s="1503">
        <f>CT3+1</f>
        <v>45169</v>
      </c>
      <c r="CV3" s="1505">
        <f>CU3+1</f>
        <v>45170</v>
      </c>
      <c r="CW3" s="931"/>
      <c r="CX3" s="1501">
        <f>CV3+3</f>
        <v>45173</v>
      </c>
      <c r="CY3" s="1503">
        <f>CX3+1</f>
        <v>45174</v>
      </c>
      <c r="CZ3" s="1499">
        <f>CY3+1</f>
        <v>45175</v>
      </c>
      <c r="DA3" s="1503">
        <f>CZ3+1</f>
        <v>45176</v>
      </c>
      <c r="DB3" s="1505">
        <f>DA3+1</f>
        <v>45177</v>
      </c>
      <c r="DC3" s="931"/>
      <c r="DD3" s="1501">
        <f>DB3+3</f>
        <v>45180</v>
      </c>
      <c r="DE3" s="1503">
        <f>DD3+1</f>
        <v>45181</v>
      </c>
      <c r="DF3" s="1499">
        <f>DE3+1</f>
        <v>45182</v>
      </c>
      <c r="DG3" s="1503">
        <f>DF3+1</f>
        <v>45183</v>
      </c>
      <c r="DH3" s="1505">
        <f>DG3+1</f>
        <v>45184</v>
      </c>
      <c r="DI3" s="931"/>
      <c r="DJ3" s="1501">
        <f>DH3+3</f>
        <v>45187</v>
      </c>
      <c r="DK3" s="1503">
        <f>DJ3+1</f>
        <v>45188</v>
      </c>
      <c r="DL3" s="1499">
        <f>DK3+1</f>
        <v>45189</v>
      </c>
      <c r="DM3" s="1503">
        <f>DL3+1</f>
        <v>45190</v>
      </c>
      <c r="DN3" s="1505">
        <f>DM3+1</f>
        <v>45191</v>
      </c>
      <c r="DO3" s="931"/>
      <c r="DP3" s="1501">
        <f>DN3+3</f>
        <v>45194</v>
      </c>
      <c r="DQ3" s="1503">
        <f>DP3+1</f>
        <v>45195</v>
      </c>
      <c r="DR3" s="1499">
        <f>DQ3+1</f>
        <v>45196</v>
      </c>
      <c r="DS3" s="1503">
        <f>DR3+1</f>
        <v>45197</v>
      </c>
      <c r="DT3" s="1505">
        <f>DS3+1</f>
        <v>45198</v>
      </c>
      <c r="DU3" s="931"/>
      <c r="DV3" s="1501">
        <f>DT3+3</f>
        <v>45201</v>
      </c>
      <c r="DW3" s="1503">
        <f>DV3+1</f>
        <v>45202</v>
      </c>
      <c r="DX3" s="1499">
        <f>DW3+1</f>
        <v>45203</v>
      </c>
      <c r="DY3" s="1503">
        <f>DX3+1</f>
        <v>45204</v>
      </c>
      <c r="DZ3" s="1505">
        <f>DY3+1</f>
        <v>45205</v>
      </c>
      <c r="EA3" s="931"/>
      <c r="EB3" s="1501">
        <f>DZ3+3</f>
        <v>45208</v>
      </c>
      <c r="EC3" s="1503">
        <f>EB3+1</f>
        <v>45209</v>
      </c>
      <c r="ED3" s="1499">
        <f>EC3+1</f>
        <v>45210</v>
      </c>
      <c r="EE3" s="1503">
        <f>ED3+1</f>
        <v>45211</v>
      </c>
      <c r="EF3" s="1505">
        <f>EE3+1</f>
        <v>45212</v>
      </c>
      <c r="EG3" s="933"/>
      <c r="EH3" s="1542"/>
      <c r="EI3" s="934">
        <f>IF(ปก!D10="กิจกรรมพัฒนาผู้เรียน",EL6,VLOOKUP(ปก!C11,$EK$6:$EM$14,2))/2</f>
        <v>36</v>
      </c>
      <c r="EJ3" s="1536"/>
      <c r="EK3" s="1534" t="s">
        <v>124</v>
      </c>
      <c r="EL3" s="1534"/>
      <c r="EM3" s="1534"/>
    </row>
    <row r="4" spans="1:143" ht="24.75" customHeight="1" thickBot="1" x14ac:dyDescent="0.55000000000000004">
      <c r="A4" s="1511"/>
      <c r="B4" s="1514"/>
      <c r="C4" s="1380"/>
      <c r="D4" s="1517"/>
      <c r="E4" s="930"/>
      <c r="F4" s="1519"/>
      <c r="G4" s="1520"/>
      <c r="H4" s="1528"/>
      <c r="I4" s="1520"/>
      <c r="J4" s="1529"/>
      <c r="K4" s="935"/>
      <c r="L4" s="1531"/>
      <c r="M4" s="1528"/>
      <c r="N4" s="1520"/>
      <c r="O4" s="1528"/>
      <c r="P4" s="1522"/>
      <c r="Q4" s="936"/>
      <c r="R4" s="1519"/>
      <c r="S4" s="1520"/>
      <c r="T4" s="1528"/>
      <c r="U4" s="1520"/>
      <c r="V4" s="1529"/>
      <c r="W4" s="935"/>
      <c r="X4" s="1502"/>
      <c r="Y4" s="1504"/>
      <c r="Z4" s="1500"/>
      <c r="AA4" s="1504"/>
      <c r="AB4" s="1506"/>
      <c r="AC4" s="937"/>
      <c r="AD4" s="1502"/>
      <c r="AE4" s="1504"/>
      <c r="AF4" s="1500"/>
      <c r="AG4" s="1504"/>
      <c r="AH4" s="1506"/>
      <c r="AI4" s="937"/>
      <c r="AJ4" s="1502"/>
      <c r="AK4" s="1504"/>
      <c r="AL4" s="1500"/>
      <c r="AM4" s="1504"/>
      <c r="AN4" s="1506"/>
      <c r="AO4" s="937"/>
      <c r="AP4" s="1502"/>
      <c r="AQ4" s="1504"/>
      <c r="AR4" s="1500"/>
      <c r="AS4" s="1504"/>
      <c r="AT4" s="1506"/>
      <c r="AU4" s="937"/>
      <c r="AV4" s="1502"/>
      <c r="AW4" s="1504"/>
      <c r="AX4" s="1500"/>
      <c r="AY4" s="1504"/>
      <c r="AZ4" s="1506"/>
      <c r="BA4" s="937"/>
      <c r="BB4" s="1502"/>
      <c r="BC4" s="1504"/>
      <c r="BD4" s="1500"/>
      <c r="BE4" s="1504"/>
      <c r="BF4" s="1506"/>
      <c r="BG4" s="937"/>
      <c r="BH4" s="1502"/>
      <c r="BI4" s="1504"/>
      <c r="BJ4" s="1500"/>
      <c r="BK4" s="1504"/>
      <c r="BL4" s="1533"/>
      <c r="BM4" s="937"/>
      <c r="BN4" s="1502"/>
      <c r="BO4" s="1504"/>
      <c r="BP4" s="1500"/>
      <c r="BQ4" s="1504"/>
      <c r="BR4" s="1506"/>
      <c r="BS4" s="937"/>
      <c r="BT4" s="1502"/>
      <c r="BU4" s="1504"/>
      <c r="BV4" s="1500"/>
      <c r="BW4" s="1504"/>
      <c r="BX4" s="1506"/>
      <c r="BY4" s="937"/>
      <c r="BZ4" s="1502"/>
      <c r="CA4" s="1504"/>
      <c r="CB4" s="1500"/>
      <c r="CC4" s="1504"/>
      <c r="CD4" s="1506"/>
      <c r="CE4" s="937"/>
      <c r="CF4" s="1502"/>
      <c r="CG4" s="1504"/>
      <c r="CH4" s="1500"/>
      <c r="CI4" s="1504"/>
      <c r="CJ4" s="1506"/>
      <c r="CK4" s="937"/>
      <c r="CL4" s="1502"/>
      <c r="CM4" s="1504"/>
      <c r="CN4" s="1500"/>
      <c r="CO4" s="1504"/>
      <c r="CP4" s="1506"/>
      <c r="CQ4" s="937"/>
      <c r="CR4" s="1502"/>
      <c r="CS4" s="1504"/>
      <c r="CT4" s="1500"/>
      <c r="CU4" s="1504"/>
      <c r="CV4" s="1506"/>
      <c r="CW4" s="937"/>
      <c r="CX4" s="1502"/>
      <c r="CY4" s="1504"/>
      <c r="CZ4" s="1500"/>
      <c r="DA4" s="1504"/>
      <c r="DB4" s="1506"/>
      <c r="DC4" s="937"/>
      <c r="DD4" s="1502"/>
      <c r="DE4" s="1504"/>
      <c r="DF4" s="1500"/>
      <c r="DG4" s="1504"/>
      <c r="DH4" s="1506"/>
      <c r="DI4" s="937"/>
      <c r="DJ4" s="1502"/>
      <c r="DK4" s="1504"/>
      <c r="DL4" s="1500"/>
      <c r="DM4" s="1504"/>
      <c r="DN4" s="1506"/>
      <c r="DO4" s="937"/>
      <c r="DP4" s="1502"/>
      <c r="DQ4" s="1504"/>
      <c r="DR4" s="1500"/>
      <c r="DS4" s="1504"/>
      <c r="DT4" s="1506"/>
      <c r="DU4" s="937"/>
      <c r="DV4" s="1502"/>
      <c r="DW4" s="1504"/>
      <c r="DX4" s="1500"/>
      <c r="DY4" s="1504"/>
      <c r="DZ4" s="1506"/>
      <c r="EA4" s="937"/>
      <c r="EB4" s="1502"/>
      <c r="EC4" s="1504"/>
      <c r="ED4" s="1500"/>
      <c r="EE4" s="1504"/>
      <c r="EF4" s="1506"/>
      <c r="EG4" s="938"/>
      <c r="EH4" s="1542"/>
      <c r="EI4" s="939">
        <f>IF(ปก!D10="กิจกรรมพัฒนาผู้เรียน",EM6,VLOOKUP(ปก!C11,$EK$4:$EM$14,3))/2</f>
        <v>7</v>
      </c>
      <c r="EJ4" s="1537"/>
      <c r="EK4" s="1544" t="s">
        <v>119</v>
      </c>
      <c r="EL4" s="1544" t="s">
        <v>117</v>
      </c>
      <c r="EM4" s="1544" t="s">
        <v>118</v>
      </c>
    </row>
    <row r="5" spans="1:143" s="24" customFormat="1" ht="12" customHeight="1" thickBot="1" x14ac:dyDescent="0.55000000000000004">
      <c r="A5" s="1512"/>
      <c r="B5" s="1515"/>
      <c r="C5" s="1381"/>
      <c r="D5" s="1518"/>
      <c r="E5" s="940"/>
      <c r="F5" s="941">
        <f>IF($X$1="","",$X$1)</f>
        <v>2</v>
      </c>
      <c r="G5" s="942" t="str">
        <f>IF($Y$1="","",($X$1+$Y$1))</f>
        <v/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>
        <f>IF($X$1="","",($K$5+$X$1))</f>
        <v>4</v>
      </c>
      <c r="M5" s="942" t="str">
        <f>IF($Y$1="","",($K$5+$Y$1+$X$1))</f>
        <v/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>
        <f>IF($X$1="","",($Q$5+$X$1))</f>
        <v>6</v>
      </c>
      <c r="S5" s="942" t="str">
        <f>IF($Y$1="","",($Q$5+$Y$1+$X$1))</f>
        <v/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>
        <f>IF($X$1="","",($W$5+$X$1))</f>
        <v>8</v>
      </c>
      <c r="Y5" s="942" t="str">
        <f>IF($Y$1="","",($W$5+$Y$1+$X$1))</f>
        <v/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>
        <f>IF($X$1="","",($AC$5+$X$1))</f>
        <v>10</v>
      </c>
      <c r="AE5" s="942" t="str">
        <f>IF($Y$1="","",($AC$5+$Y$1+$X$1))</f>
        <v/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>
        <f>IF($X$1="","",($AI$5+$X$1))</f>
        <v>12</v>
      </c>
      <c r="AK5" s="942" t="str">
        <f>IF($Y$1="","",($AI$5+$Y$1+$X$1))</f>
        <v/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>
        <f>IF($X$1="","",($AO$5+$X$1))</f>
        <v>14</v>
      </c>
      <c r="AQ5" s="942" t="str">
        <f>IF($Y$1="","",($AO$5+$Y$1+$X$1))</f>
        <v/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>
        <f>IF($X$1="","",($AU$5+$X$1))</f>
        <v>16</v>
      </c>
      <c r="AW5" s="942" t="str">
        <f>IF($Y$1="","",($AU$5+$Y$1+$X$1))</f>
        <v/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>
        <f>IF($X$1="","",($BA$5+$X$1))</f>
        <v>18</v>
      </c>
      <c r="BC5" s="942" t="str">
        <f>IF($Y$1="","",($BA$5+$Y$1+$X$1))</f>
        <v/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>
        <f>IF($X$1="","",($BG$5+$X$1))</f>
        <v>20</v>
      </c>
      <c r="BI5" s="942" t="str">
        <f>IF($Y$1="","",($BG$5+$Y$1+$X$1))</f>
        <v/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>
        <f>IF($X$1="","",($BM$5+$X$1))</f>
        <v>22</v>
      </c>
      <c r="BO5" s="942" t="str">
        <f>IF($Y$1="","",($BM$5+$Y$1+$X$1))</f>
        <v/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>
        <f>IF($X$1="","",($BS$5+$X$1))</f>
        <v>24</v>
      </c>
      <c r="BU5" s="942" t="str">
        <f>IF($Y$1="","",($BS$5+$Y$1+$X$1))</f>
        <v/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>
        <f>IF($X$1="","",($BY$5+$X$1))</f>
        <v>26</v>
      </c>
      <c r="CA5" s="942" t="str">
        <f>IF($Y$1="","",($BY$5+$Y$1+$X$1))</f>
        <v/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>
        <f>IF($X$1="","",($CE$5+$X$1))</f>
        <v>28</v>
      </c>
      <c r="CG5" s="942" t="str">
        <f>IF($Y$1="","",($CE$5+$Y$1+$X$1))</f>
        <v/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>
        <f>IF($X$1="","",($CK$5+$X$1))</f>
        <v>30</v>
      </c>
      <c r="CM5" s="942" t="str">
        <f>IF($Y$1="","",($CK$5+$Y$1+$X$1))</f>
        <v/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>
        <f>IF($X$1="","",($CQ$5+$X$1))</f>
        <v>32</v>
      </c>
      <c r="CS5" s="942" t="str">
        <f>IF($Y$1="","",($CQ$5+$Y$1+$X$1))</f>
        <v/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>
        <f>IF($X$1="","",($CW$5+$X$1))</f>
        <v>34</v>
      </c>
      <c r="CY5" s="942" t="str">
        <f>IF($Y$1="","",($CW$5+$Y$1+$X$1))</f>
        <v/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>
        <f>IF($X$1="","",($DC$5+$X$1))</f>
        <v>36</v>
      </c>
      <c r="DE5" s="942" t="str">
        <f>IF($Y$1="","",($DC$5+$Y$1+$X$1))</f>
        <v/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>
        <f>IF($X$1="","",($DI$5+$X$1))</f>
        <v>38</v>
      </c>
      <c r="DK5" s="942" t="str">
        <f>IF($Y$1="","",($DI$5+$Y$1+$X$1))</f>
        <v/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>
        <f>IF($X$1="","",($DO$5+$X$1))</f>
        <v>40</v>
      </c>
      <c r="DQ5" s="942" t="str">
        <f>IF($Y$1="","",($DO$5+$Y$1+$X$1))</f>
        <v/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>
        <f>IF($X$1="","",($DU$5+$X$1))</f>
        <v>42</v>
      </c>
      <c r="DW5" s="942" t="str">
        <f>IF($Y$1="","",($DU$5+$Y$1+$X$1))</f>
        <v/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43"/>
      <c r="EI5" s="946"/>
      <c r="EJ5" s="48"/>
      <c r="EK5" s="1545"/>
      <c r="EL5" s="1545"/>
      <c r="EM5" s="1545"/>
    </row>
    <row r="6" spans="1:143" s="24" customFormat="1" ht="12" customHeight="1" thickBot="1" x14ac:dyDescent="0.55000000000000004">
      <c r="A6" s="1507" t="s">
        <v>157</v>
      </c>
      <c r="B6" s="1508"/>
      <c r="C6" s="1508"/>
      <c r="D6" s="1509"/>
      <c r="E6" s="940"/>
      <c r="F6" s="947">
        <v>2</v>
      </c>
      <c r="G6" s="948"/>
      <c r="H6" s="948"/>
      <c r="I6" s="948"/>
      <c r="J6" s="949"/>
      <c r="K6" s="950"/>
      <c r="L6" s="947">
        <v>2</v>
      </c>
      <c r="M6" s="948"/>
      <c r="N6" s="948"/>
      <c r="O6" s="948"/>
      <c r="P6" s="949"/>
      <c r="Q6" s="950"/>
      <c r="R6" s="947">
        <v>2</v>
      </c>
      <c r="S6" s="948"/>
      <c r="T6" s="948"/>
      <c r="U6" s="948"/>
      <c r="V6" s="949"/>
      <c r="W6" s="950"/>
      <c r="X6" s="947">
        <v>2</v>
      </c>
      <c r="Y6" s="948"/>
      <c r="Z6" s="948"/>
      <c r="AA6" s="948"/>
      <c r="AB6" s="949"/>
      <c r="AC6" s="950"/>
      <c r="AD6" s="947">
        <v>2</v>
      </c>
      <c r="AE6" s="948"/>
      <c r="AF6" s="948"/>
      <c r="AG6" s="948"/>
      <c r="AH6" s="949"/>
      <c r="AI6" s="950"/>
      <c r="AJ6" s="947">
        <v>2</v>
      </c>
      <c r="AK6" s="948"/>
      <c r="AL6" s="948"/>
      <c r="AM6" s="948"/>
      <c r="AN6" s="949"/>
      <c r="AO6" s="950"/>
      <c r="AP6" s="947">
        <v>2</v>
      </c>
      <c r="AQ6" s="948"/>
      <c r="AR6" s="948"/>
      <c r="AS6" s="948"/>
      <c r="AT6" s="949"/>
      <c r="AU6" s="950"/>
      <c r="AV6" s="947">
        <v>2</v>
      </c>
      <c r="AW6" s="948"/>
      <c r="AX6" s="948"/>
      <c r="AY6" s="948"/>
      <c r="AZ6" s="949"/>
      <c r="BA6" s="950"/>
      <c r="BB6" s="947">
        <v>2</v>
      </c>
      <c r="BC6" s="948"/>
      <c r="BD6" s="948"/>
      <c r="BE6" s="948"/>
      <c r="BF6" s="949"/>
      <c r="BG6" s="950"/>
      <c r="BH6" s="947">
        <v>2</v>
      </c>
      <c r="BI6" s="948"/>
      <c r="BJ6" s="948"/>
      <c r="BK6" s="948"/>
      <c r="BL6" s="949"/>
      <c r="BM6" s="950"/>
      <c r="BN6" s="947">
        <v>2</v>
      </c>
      <c r="BO6" s="948"/>
      <c r="BP6" s="948"/>
      <c r="BQ6" s="948"/>
      <c r="BR6" s="949"/>
      <c r="BS6" s="950"/>
      <c r="BT6" s="947">
        <v>2</v>
      </c>
      <c r="BU6" s="948"/>
      <c r="BV6" s="948"/>
      <c r="BW6" s="948"/>
      <c r="BX6" s="949"/>
      <c r="BY6" s="950"/>
      <c r="BZ6" s="947">
        <v>2</v>
      </c>
      <c r="CA6" s="948"/>
      <c r="CB6" s="948"/>
      <c r="CC6" s="948"/>
      <c r="CD6" s="949"/>
      <c r="CE6" s="950"/>
      <c r="CF6" s="947">
        <v>2</v>
      </c>
      <c r="CG6" s="948"/>
      <c r="CH6" s="948"/>
      <c r="CI6" s="948"/>
      <c r="CJ6" s="949"/>
      <c r="CK6" s="950"/>
      <c r="CL6" s="947">
        <v>2</v>
      </c>
      <c r="CM6" s="948"/>
      <c r="CN6" s="948"/>
      <c r="CO6" s="948"/>
      <c r="CP6" s="949"/>
      <c r="CQ6" s="950"/>
      <c r="CR6" s="947">
        <v>2</v>
      </c>
      <c r="CS6" s="948"/>
      <c r="CT6" s="948"/>
      <c r="CU6" s="948"/>
      <c r="CV6" s="949"/>
      <c r="CW6" s="950"/>
      <c r="CX6" s="947">
        <v>2</v>
      </c>
      <c r="CY6" s="948"/>
      <c r="CZ6" s="948"/>
      <c r="DA6" s="948"/>
      <c r="DB6" s="949"/>
      <c r="DC6" s="950"/>
      <c r="DD6" s="947">
        <v>2</v>
      </c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51"/>
      <c r="EH6" s="150" t="s">
        <v>243</v>
      </c>
      <c r="EI6" s="952" t="s">
        <v>212</v>
      </c>
      <c r="EJ6" s="48"/>
      <c r="EK6" s="58" t="s">
        <v>152</v>
      </c>
      <c r="EL6" s="61">
        <v>36</v>
      </c>
      <c r="EM6" s="62">
        <v>6</v>
      </c>
    </row>
    <row r="7" spans="1:143" s="24" customFormat="1" ht="18" customHeight="1" x14ac:dyDescent="0.5">
      <c r="A7" s="953">
        <f>'ชื่อ-คะแนน'!A6</f>
        <v>1</v>
      </c>
      <c r="B7" s="888" t="str">
        <f>'ชื่อ-คะแนน'!B6</f>
        <v>12803</v>
      </c>
      <c r="C7" s="889" t="str">
        <f>'ชื่อ-คะแนน'!DB6</f>
        <v>เด็กหญิง กัญญาณัฐ  ศรีธนะ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2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0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2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0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2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0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2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0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2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0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2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0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2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0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2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0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2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0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2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0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2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0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2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0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2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0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2</v>
      </c>
      <c r="CG7" s="955">
        <f>IF('ชื่อ-คะแนน'!$C6="","",IF('ชื่อ-คะแนน'!$D6="ออก","",IF('ชื่อ-คะแนน'!$D6="ย้าย","",IF('ชื่อ-คะแนน'!$D6="พัก","",IF($CG$6="?",$CG$6,$CG$6)))))</f>
        <v>0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2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0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4">
        <f>IF('ชื่อ-คะแนน'!$C6="","",IF('ชื่อ-คะแนน'!$D6="ออก","",IF('ชื่อ-คะแนน'!$D6="ย้าย","",IF('ชื่อ-คะแนน'!$D6="พัก","",IF($CR$6="?",$CR$6,$CR$6)))))</f>
        <v>2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0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4">
        <f>IF('ชื่อ-คะแนน'!$C6="","",IF('ชื่อ-คะแนน'!$D6="ออก","",IF('ชื่อ-คะแนน'!$D6="ย้าย","",IF('ชื่อ-คะแนน'!$D6="พัก","",IF($CX$6="?",$CX$6,$CX$6)))))</f>
        <v>2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8">
        <f>IF('ชื่อ-คะแนน'!$C6="","",IF('ชื่อ-คะแนน'!$D6="ออก","",IF('ชื่อ-คะแนน'!$D6="ย้าย","",IF('ชื่อ-คะแนน'!$D6="พัก","",IF($DD$6="?",$DD$6,$DD$6)))))</f>
        <v>2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9"/>
      <c r="DJ7" s="958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62">
        <f>IF('ชื่อ-คะแนน'!C6="","",COUNTIF(F7:EF7,"/")+SUM(F7:EF7))</f>
        <v>36</v>
      </c>
      <c r="EJ7" s="48" t="str">
        <f>IF(EI7&gt;=$EI$3-$EI$4,"-",$EI$3-$EI$4-EI7)</f>
        <v>-</v>
      </c>
      <c r="EK7" s="58">
        <v>1</v>
      </c>
      <c r="EL7" s="61">
        <v>36</v>
      </c>
      <c r="EM7" s="62">
        <v>6</v>
      </c>
    </row>
    <row r="8" spans="1:143" s="24" customFormat="1" ht="18" customHeight="1" x14ac:dyDescent="0.5">
      <c r="A8" s="963">
        <f>'ชื่อ-คะแนน'!A7</f>
        <v>2</v>
      </c>
      <c r="B8" s="894" t="str">
        <f>'ชื่อ-คะแนน'!B7</f>
        <v>12804</v>
      </c>
      <c r="C8" s="895" t="str">
        <f>'ชื่อ-คะแนน'!DB7</f>
        <v>เด็กหญิง กาญจนา  สุวะเลิศ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64">
        <f>IF('ชื่อ-คะแนน'!$C7="","",IF('ชื่อ-คะแนน'!$D7="ออก","",IF('ชื่อ-คะแนน'!$D7="ย้าย","",IF('ชื่อ-คะแนน'!$D7="พัก","",IF(F$6="?",F$6,F$6)))))</f>
        <v>2</v>
      </c>
      <c r="G8" s="965">
        <f>IF('ชื่อ-คะแนน'!C7="","",IF('ชื่อ-คะแนน'!$D7="ออก","",IF('ชื่อ-คะแนน'!$D7="ย้าย","",IF('ชื่อ-คะแนน'!$D7="พัก","",IF(G$6="?",G$6,G$6)))))</f>
        <v>0</v>
      </c>
      <c r="H8" s="965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5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6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2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0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2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0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2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0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2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0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2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0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2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0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2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0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2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0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2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0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2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0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2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0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2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0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2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0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2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0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2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0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2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2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70">
        <f>IF('ชื่อ-คะแนน'!C7="","",COUNTIF(F8:EF8,"/")+SUM(F8:EF8))</f>
        <v>36</v>
      </c>
      <c r="EJ8" s="49" t="str">
        <f t="shared" ref="EJ8:EJ56" si="1">IF(EI8&gt;=$EI$3-$EI$4,"-",$EI$3-$EI$4-EI8)</f>
        <v>-</v>
      </c>
      <c r="EK8" s="59">
        <v>2</v>
      </c>
      <c r="EL8" s="63">
        <v>72</v>
      </c>
      <c r="EM8" s="64">
        <v>14</v>
      </c>
    </row>
    <row r="9" spans="1:143" s="24" customFormat="1" ht="18" customHeight="1" x14ac:dyDescent="0.5">
      <c r="A9" s="963">
        <f>'ชื่อ-คะแนน'!A8</f>
        <v>3</v>
      </c>
      <c r="B9" s="894" t="str">
        <f>'ชื่อ-คะแนน'!B8</f>
        <v>12805</v>
      </c>
      <c r="C9" s="895" t="str">
        <f>'ชื่อ-คะแนน'!DB8</f>
        <v>เด็กหญิง จิตราภรณ์  แก่นยงค์</v>
      </c>
      <c r="D9" s="620" t="str">
        <f>'ชื่อ-คะแนน'!D8</f>
        <v>เรียน</v>
      </c>
      <c r="E9" s="621" t="str">
        <f t="shared" si="0"/>
        <v/>
      </c>
      <c r="F9" s="964">
        <f>IF('ชื่อ-คะแนน'!$C8="","",IF('ชื่อ-คะแนน'!$D8="ออก","",IF('ชื่อ-คะแนน'!$D8="ย้าย","",IF('ชื่อ-คะแนน'!$D8="พัก","",IF(F$6="?",F$6,F$6)))))</f>
        <v>2</v>
      </c>
      <c r="G9" s="965">
        <f>IF('ชื่อ-คะแนน'!C8="","",IF('ชื่อ-คะแนน'!$D8="ออก","",IF('ชื่อ-คะแนน'!$D8="ย้าย","",IF('ชื่อ-คะแนน'!$D8="พัก","",IF(G$6="?",G$6,G$6)))))</f>
        <v>0</v>
      </c>
      <c r="H9" s="965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5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6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2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0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2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0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2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0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2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0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2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0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2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0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2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0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2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0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2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0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2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0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2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0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2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0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2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0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2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0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2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0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2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2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70">
        <f>IF('ชื่อ-คะแนน'!C8="","",COUNTIF(F9:EF9,"/")+SUM(F9:EF9))</f>
        <v>36</v>
      </c>
      <c r="EJ9" s="49" t="str">
        <f t="shared" si="1"/>
        <v>-</v>
      </c>
      <c r="EK9" s="59">
        <v>3</v>
      </c>
      <c r="EL9" s="63">
        <v>108</v>
      </c>
      <c r="EM9" s="64">
        <v>20</v>
      </c>
    </row>
    <row r="10" spans="1:143" s="24" customFormat="1" ht="18" customHeight="1" x14ac:dyDescent="0.5">
      <c r="A10" s="963">
        <f>'ชื่อ-คะแนน'!A9</f>
        <v>4</v>
      </c>
      <c r="B10" s="894" t="str">
        <f>'ชื่อ-คะแนน'!B9</f>
        <v>12806</v>
      </c>
      <c r="C10" s="895" t="str">
        <f>'ชื่อ-คะแนน'!DB9</f>
        <v>เด็กชาย พิธิวัฒน์  ร้องกาศ</v>
      </c>
      <c r="D10" s="620" t="str">
        <f>'ชื่อ-คะแนน'!D9</f>
        <v>เรียน</v>
      </c>
      <c r="E10" s="621" t="str">
        <f t="shared" si="0"/>
        <v/>
      </c>
      <c r="F10" s="964">
        <f>IF('ชื่อ-คะแนน'!$C9="","",IF('ชื่อ-คะแนน'!$D9="ออก","",IF('ชื่อ-คะแนน'!$D9="ย้าย","",IF('ชื่อ-คะแนน'!$D9="พัก","",IF(F$6="?",F$6,F$6)))))</f>
        <v>2</v>
      </c>
      <c r="G10" s="965">
        <f>IF('ชื่อ-คะแนน'!C9="","",IF('ชื่อ-คะแนน'!$D9="ออก","",IF('ชื่อ-คะแนน'!$D9="ย้าย","",IF('ชื่อ-คะแนน'!$D9="พัก","",IF(G$6="?",G$6,G$6)))))</f>
        <v>0</v>
      </c>
      <c r="H10" s="965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5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6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2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0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2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0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2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0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2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0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2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0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2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0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2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0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2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0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2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0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2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0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2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0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2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0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2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0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2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0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2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0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2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2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70">
        <f>IF('ชื่อ-คะแนน'!C9="","",COUNTIF(F10:EF10,"/")+SUM(F10:EF10))</f>
        <v>36</v>
      </c>
      <c r="EJ10" s="49" t="str">
        <f t="shared" si="1"/>
        <v>-</v>
      </c>
      <c r="EK10" s="59">
        <v>4</v>
      </c>
      <c r="EL10" s="63">
        <v>144</v>
      </c>
      <c r="EM10" s="64">
        <v>28</v>
      </c>
    </row>
    <row r="11" spans="1:143" s="24" customFormat="1" ht="18" customHeight="1" thickBot="1" x14ac:dyDescent="0.55000000000000004">
      <c r="A11" s="971">
        <f>'ชื่อ-คะแนน'!A10</f>
        <v>5</v>
      </c>
      <c r="B11" s="899" t="str">
        <f>'ชื่อ-คะแนน'!B10</f>
        <v>12808</v>
      </c>
      <c r="C11" s="900" t="str">
        <f>'ชื่อ-คะแนน'!DB10</f>
        <v>เด็กชาย นภัท  ปุผาลา</v>
      </c>
      <c r="D11" s="669" t="str">
        <f>'ชื่อ-คะแนน'!D10</f>
        <v>เรียน</v>
      </c>
      <c r="E11" s="621" t="str">
        <f t="shared" si="0"/>
        <v/>
      </c>
      <c r="F11" s="972">
        <f>IF('ชื่อ-คะแนน'!$C10="","",IF('ชื่อ-คะแนน'!$D10="ออก","",IF('ชื่อ-คะแนน'!$D10="ย้าย","",IF('ชื่อ-คะแนน'!$D10="พัก","",IF(F$6="?",F$6,F$6)))))</f>
        <v>2</v>
      </c>
      <c r="G11" s="973">
        <f>IF('ชื่อ-คะแนน'!C10="","",IF('ชื่อ-คะแนน'!$D10="ออก","",IF('ชื่อ-คะแนน'!$D10="ย้าย","",IF('ชื่อ-คะแนน'!$D10="พัก","",IF(G$6="?",G$6,G$6)))))</f>
        <v>0</v>
      </c>
      <c r="H11" s="973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3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4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2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0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2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0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2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0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2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0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2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0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2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0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2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0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2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0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2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0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2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0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2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0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2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0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2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0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2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0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2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0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2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2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80">
        <f>IF('ชื่อ-คะแนน'!C10="","",COUNTIF(F11:EF11,"/")+SUM(F11:EF11))</f>
        <v>36</v>
      </c>
      <c r="EJ11" s="50" t="str">
        <f t="shared" si="1"/>
        <v>-</v>
      </c>
      <c r="EK11" s="59">
        <v>5</v>
      </c>
      <c r="EL11" s="63">
        <v>180</v>
      </c>
      <c r="EM11" s="64">
        <v>32</v>
      </c>
    </row>
    <row r="12" spans="1:143" s="24" customFormat="1" ht="18" customHeight="1" thickBot="1" x14ac:dyDescent="0.55000000000000004">
      <c r="A12" s="953">
        <f>'ชื่อ-คะแนน'!A11</f>
        <v>6</v>
      </c>
      <c r="B12" s="888" t="str">
        <f>'ชื่อ-คะแนน'!B11</f>
        <v>12809</v>
      </c>
      <c r="C12" s="889" t="str">
        <f>'ชื่อ-คะแนน'!DB11</f>
        <v>เด็กหญิง ณิชนันท์  จันทะเขตต์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2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0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2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0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2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0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2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0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2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0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2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0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2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0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2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0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2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0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2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0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2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0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2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0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2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0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2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0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2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0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2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0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2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2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62">
        <f>IF('ชื่อ-คะแนน'!C11="","",COUNTIF(F12:EF12,"/")+SUM(F12:EF12))</f>
        <v>36</v>
      </c>
      <c r="EJ12" s="48" t="str">
        <f t="shared" si="1"/>
        <v>-</v>
      </c>
      <c r="EK12" s="60">
        <v>6</v>
      </c>
      <c r="EL12" s="65">
        <v>216</v>
      </c>
      <c r="EM12" s="66">
        <v>46</v>
      </c>
    </row>
    <row r="13" spans="1:143" s="24" customFormat="1" ht="18" customHeight="1" x14ac:dyDescent="0.5">
      <c r="A13" s="963">
        <f>'ชื่อ-คะแนน'!A12</f>
        <v>7</v>
      </c>
      <c r="B13" s="894" t="str">
        <f>'ชื่อ-คะแนน'!B12</f>
        <v>12810</v>
      </c>
      <c r="C13" s="895" t="str">
        <f>'ชื่อ-คะแนน'!DB12</f>
        <v>เด็กชาย ฐิติภัทร์  คำเป</v>
      </c>
      <c r="D13" s="620" t="str">
        <f>'ชื่อ-คะแนน'!D12</f>
        <v>เรียน</v>
      </c>
      <c r="E13" s="621" t="str">
        <f t="shared" si="0"/>
        <v/>
      </c>
      <c r="F13" s="964">
        <f>IF('ชื่อ-คะแนน'!$C12="","",IF('ชื่อ-คะแนน'!$D12="ออก","",IF('ชื่อ-คะแนน'!$D12="ย้าย","",IF('ชื่อ-คะแนน'!$D12="พัก","",IF(F$6="?",F$6,F$6)))))</f>
        <v>2</v>
      </c>
      <c r="G13" s="965">
        <f>IF('ชื่อ-คะแนน'!C12="","",IF('ชื่อ-คะแนน'!$D12="ออก","",IF('ชื่อ-คะแนน'!$D12="ย้าย","",IF('ชื่อ-คะแนน'!$D12="พัก","",IF(G$6="?",G$6,G$6)))))</f>
        <v>0</v>
      </c>
      <c r="H13" s="965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5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6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2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0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2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0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2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0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2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0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2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0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2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0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2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0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2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0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2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0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2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0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2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0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2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0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2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0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2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0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2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0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2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2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70">
        <f>IF('ชื่อ-คะแนน'!C12="","",COUNTIF(F13:EF13,"/")+SUM(F13:EF13))</f>
        <v>36</v>
      </c>
      <c r="EJ13" s="49" t="str">
        <f t="shared" si="1"/>
        <v>-</v>
      </c>
      <c r="EK13" s="91">
        <v>7</v>
      </c>
      <c r="EL13" s="63">
        <v>252</v>
      </c>
      <c r="EM13" s="64">
        <v>60</v>
      </c>
    </row>
    <row r="14" spans="1:143" s="24" customFormat="1" ht="18" customHeight="1" thickBot="1" x14ac:dyDescent="0.55000000000000004">
      <c r="A14" s="963">
        <f>'ชื่อ-คะแนน'!A13</f>
        <v>8</v>
      </c>
      <c r="B14" s="894" t="str">
        <f>'ชื่อ-คะแนน'!B13</f>
        <v>12811</v>
      </c>
      <c r="C14" s="895" t="str">
        <f>'ชื่อ-คะแนน'!DB13</f>
        <v>เด็กชาย ชิษณุพงศ์  ภู่ขำ</v>
      </c>
      <c r="D14" s="620" t="str">
        <f>'ชื่อ-คะแนน'!D13</f>
        <v>เรียน</v>
      </c>
      <c r="E14" s="621" t="str">
        <f t="shared" si="0"/>
        <v/>
      </c>
      <c r="F14" s="964">
        <f>IF('ชื่อ-คะแนน'!$C13="","",IF('ชื่อ-คะแนน'!$D13="ออก","",IF('ชื่อ-คะแนน'!$D13="ย้าย","",IF('ชื่อ-คะแนน'!$D13="พัก","",IF(F$6="?",F$6,F$6)))))</f>
        <v>2</v>
      </c>
      <c r="G14" s="965">
        <f>IF('ชื่อ-คะแนน'!C13="","",IF('ชื่อ-คะแนน'!$D13="ออก","",IF('ชื่อ-คะแนน'!$D13="ย้าย","",IF('ชื่อ-คะแนน'!$D13="พัก","",IF(G$6="?",G$6,G$6)))))</f>
        <v>0</v>
      </c>
      <c r="H14" s="965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5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6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2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0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2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0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2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0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2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0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2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0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2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0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2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0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2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0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2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0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2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0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2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0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2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0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2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0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2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0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2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0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2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2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70">
        <f>IF('ชื่อ-คะแนน'!C13="","",COUNTIF(F14:EF14,"/")+SUM(F14:EF14))</f>
        <v>36</v>
      </c>
      <c r="EJ14" s="49" t="str">
        <f t="shared" si="1"/>
        <v>-</v>
      </c>
      <c r="EK14" s="92">
        <v>8</v>
      </c>
      <c r="EL14" s="65">
        <v>288</v>
      </c>
      <c r="EM14" s="66">
        <v>74</v>
      </c>
    </row>
    <row r="15" spans="1:143" s="24" customFormat="1" ht="18" customHeight="1" x14ac:dyDescent="0.5">
      <c r="A15" s="963">
        <f>'ชื่อ-คะแนน'!A14</f>
        <v>9</v>
      </c>
      <c r="B15" s="894" t="str">
        <f>'ชื่อ-คะแนน'!B14</f>
        <v>12812</v>
      </c>
      <c r="C15" s="895" t="str">
        <f>'ชื่อ-คะแนน'!DB14</f>
        <v>เด็กชาย สรธัญญ์  แก้วแปง</v>
      </c>
      <c r="D15" s="620" t="str">
        <f>'ชื่อ-คะแนน'!D14</f>
        <v>เรียน</v>
      </c>
      <c r="E15" s="621" t="str">
        <f t="shared" si="0"/>
        <v/>
      </c>
      <c r="F15" s="964">
        <f>IF('ชื่อ-คะแนน'!$C14="","",IF('ชื่อ-คะแนน'!$D14="ออก","",IF('ชื่อ-คะแนน'!$D14="ย้าย","",IF('ชื่อ-คะแนน'!$D14="พัก","",IF(F$6="?",F$6,F$6)))))</f>
        <v>2</v>
      </c>
      <c r="G15" s="965">
        <f>IF('ชื่อ-คะแนน'!C14="","",IF('ชื่อ-คะแนน'!$D14="ออก","",IF('ชื่อ-คะแนน'!$D14="ย้าย","",IF('ชื่อ-คะแนน'!$D14="พัก","",IF(G$6="?",G$6,G$6)))))</f>
        <v>0</v>
      </c>
      <c r="H15" s="965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5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6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2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0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2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0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2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0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2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0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2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0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2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0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2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0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2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0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2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0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2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0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2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0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2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0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2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0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2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0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2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0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2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2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70">
        <f>IF('ชื่อ-คะแนน'!C14="","",COUNTIF(F15:EF15,"/")+SUM(F15:EF15))</f>
        <v>36</v>
      </c>
      <c r="EJ15" s="49" t="str">
        <f t="shared" si="1"/>
        <v>-</v>
      </c>
      <c r="EK15" s="55" t="s">
        <v>158</v>
      </c>
      <c r="EL15" s="55"/>
      <c r="EM15" s="55"/>
    </row>
    <row r="16" spans="1:143" s="24" customFormat="1" ht="18" customHeight="1" thickBot="1" x14ac:dyDescent="0.55000000000000004">
      <c r="A16" s="971">
        <f>'ชื่อ-คะแนน'!A15</f>
        <v>10</v>
      </c>
      <c r="B16" s="899" t="str">
        <f>'ชื่อ-คะแนน'!B15</f>
        <v>12813</v>
      </c>
      <c r="C16" s="900" t="str">
        <f>'ชื่อ-คะแนน'!DB15</f>
        <v>เด็กชาย ศุภชัย  สินวิริยะนนท์</v>
      </c>
      <c r="D16" s="669" t="str">
        <f>'ชื่อ-คะแนน'!D15</f>
        <v>เรียน</v>
      </c>
      <c r="E16" s="621" t="str">
        <f t="shared" si="0"/>
        <v/>
      </c>
      <c r="F16" s="972">
        <f>IF('ชื่อ-คะแนน'!$C15="","",IF('ชื่อ-คะแนน'!$D15="ออก","",IF('ชื่อ-คะแนน'!$D15="ย้าย","",IF('ชื่อ-คะแนน'!$D15="พัก","",IF(F$6="?",F$6,F$6)))))</f>
        <v>2</v>
      </c>
      <c r="G16" s="973">
        <f>IF('ชื่อ-คะแนน'!C15="","",IF('ชื่อ-คะแนน'!$D15="ออก","",IF('ชื่อ-คะแนน'!$D15="ย้าย","",IF('ชื่อ-คะแนน'!$D15="พัก","",IF(G$6="?",G$6,G$6)))))</f>
        <v>0</v>
      </c>
      <c r="H16" s="973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3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4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2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0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2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0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2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0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2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0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2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0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2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0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2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0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2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0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2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0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2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0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2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0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2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0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2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0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2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0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2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0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2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2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80">
        <f>IF('ชื่อ-คะแนน'!C15="","",COUNTIF(F16:EF16,"/")+SUM(F16:EF16))</f>
        <v>36</v>
      </c>
      <c r="EJ16" s="50" t="str">
        <f t="shared" si="1"/>
        <v>-</v>
      </c>
      <c r="EK16" s="126" t="s">
        <v>178</v>
      </c>
      <c r="EL16" s="55"/>
      <c r="EM16" s="55"/>
    </row>
    <row r="17" spans="1:143" s="24" customFormat="1" ht="18" customHeight="1" x14ac:dyDescent="0.5">
      <c r="A17" s="953">
        <f>'ชื่อ-คะแนน'!A16</f>
        <v>11</v>
      </c>
      <c r="B17" s="888" t="str">
        <f>'ชื่อ-คะแนน'!B16</f>
        <v>12814</v>
      </c>
      <c r="C17" s="889" t="str">
        <f>'ชื่อ-คะแนน'!DB16</f>
        <v>เด็กชาย วุฒิกร  สิทธิกัน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2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0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2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0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2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0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2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0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2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0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2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0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2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0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2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0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2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0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2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0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2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0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2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0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2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0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2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0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2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0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2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0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2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2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62">
        <f>IF('ชื่อ-คะแนน'!C16="","",COUNTIF(F17:EF17,"/")+SUM(F17:EF17))</f>
        <v>36</v>
      </c>
      <c r="EJ17" s="48" t="str">
        <f t="shared" si="1"/>
        <v>-</v>
      </c>
      <c r="EK17" s="116"/>
      <c r="EL17" s="116"/>
      <c r="EM17" s="116"/>
    </row>
    <row r="18" spans="1:143" s="24" customFormat="1" ht="18" customHeight="1" x14ac:dyDescent="0.5">
      <c r="A18" s="963" t="str">
        <f>'ชื่อ-คะแนน'!A17</f>
        <v/>
      </c>
      <c r="B18" s="894">
        <f>'ชื่อ-คะแนน'!B17</f>
        <v>0</v>
      </c>
      <c r="C18" s="895" t="str">
        <f>'ชื่อ-คะแนน'!DB17</f>
        <v/>
      </c>
      <c r="D18" s="620" t="str">
        <f>'ชื่อ-คะแนน'!D17</f>
        <v/>
      </c>
      <c r="E18" s="621" t="str">
        <f t="shared" si="0"/>
        <v/>
      </c>
      <c r="F18" s="964" t="str">
        <f>IF('ชื่อ-คะแนน'!$C17="","",IF('ชื่อ-คะแนน'!$D17="ออก","",IF('ชื่อ-คะแนน'!$D17="ย้าย","",IF('ชื่อ-คะแนน'!$D17="พัก","",IF(F$6="?",F$6,F$6)))))</f>
        <v/>
      </c>
      <c r="G18" s="965" t="str">
        <f>IF('ชื่อ-คะแนน'!C17="","",IF('ชื่อ-คะแนน'!$D17="ออก","",IF('ชื่อ-คะแนน'!$D17="ย้าย","",IF('ชื่อ-คะแนน'!$D17="พัก","",IF(G$6="?",G$6,G$6)))))</f>
        <v/>
      </c>
      <c r="H18" s="965" t="str">
        <f>IF('ชื่อ-คะแนน'!C17="","",IF('ชื่อ-คะแนน'!$D17="ออก","",IF('ชื่อ-คะแนน'!$D17="ย้าย","",IF('ชื่อ-คะแนน'!$D17="พัก","",IF(H$6="?",H$6,H$6)))))</f>
        <v/>
      </c>
      <c r="I18" s="965" t="str">
        <f>IF('ชื่อ-คะแนน'!G17="","",IF('ชื่อ-คะแนน'!$D17="ออก","",IF('ชื่อ-คะแนน'!$D17="ย้าย","",IF('ชื่อ-คะแนน'!$D17="พัก","",IF(I$6="?",I$6,$I$6)))))</f>
        <v/>
      </c>
      <c r="J18" s="966" t="str">
        <f>IF('ชื่อ-คะแนน'!$C17="","",IF('ชื่อ-คะแนน'!$D17="ออก","",IF('ชื่อ-คะแนน'!$D17="ย้าย","",IF('ชื่อ-คะแนน'!$D17="พัก","",IF(J$6="?",J$6,J$6)))))</f>
        <v/>
      </c>
      <c r="K18" s="959"/>
      <c r="L18" s="958" t="str">
        <f>IF('ชื่อ-คะแนน'!$C17="","",IF('ชื่อ-คะแนน'!$D17="ออก","",IF('ชื่อ-คะแนน'!$D17="ย้าย","",IF('ชื่อ-คะแนน'!$D17="พัก","",IF(L$6="?",L$6,L$6)))))</f>
        <v/>
      </c>
      <c r="M18" s="967" t="str">
        <f>IF('ชื่อ-คะแนน'!$C17="","",IF('ชื่อ-คะแนน'!$D17="ออก","",IF('ชื่อ-คะแนน'!$D17="ย้าย","",IF('ชื่อ-คะแนน'!$D17="พัก","",IF(M$6="?",M$6,M$6)))))</f>
        <v/>
      </c>
      <c r="N18" s="967" t="str">
        <f>IF('ชื่อ-คะแนน'!$C17="","",IF('ชื่อ-คะแนน'!$D17="ออก","",IF('ชื่อ-คะแนน'!$D17="ย้าย","",IF('ชื่อ-คะแนน'!$D17="พัก","",IF(N$6="?",N$6,N$6)))))</f>
        <v/>
      </c>
      <c r="O18" s="967" t="str">
        <f>IF('ชื่อ-คะแนน'!$C17="","",IF('ชื่อ-คะแนน'!$D17="ออก","",IF('ชื่อ-คะแนน'!$D17="ย้าย","",IF('ชื่อ-คะแนน'!$D17="พัก","",IF(O$6="?",O$6,O$6)))))</f>
        <v/>
      </c>
      <c r="P18" s="968" t="str">
        <f>IF('ชื่อ-คะแนน'!$C17="","",IF('ชื่อ-คะแนน'!$D17="ออก","",IF('ชื่อ-คะแนน'!$D17="ย้าย","",IF('ชื่อ-คะแนน'!$D17="พัก","",IF(P$6="?",P$6,P$6)))))</f>
        <v/>
      </c>
      <c r="Q18" s="959"/>
      <c r="R18" s="958" t="str">
        <f>IF('ชื่อ-คะแนน'!$C17="","",IF('ชื่อ-คะแนน'!$D17="ออก","",IF('ชื่อ-คะแนน'!$D17="ย้าย","",IF('ชื่อ-คะแนน'!$D17="พัก","",IF(R$6="?",R$6,R$6)))))</f>
        <v/>
      </c>
      <c r="S18" s="967" t="str">
        <f>IF('ชื่อ-คะแนน'!$C17="","",IF('ชื่อ-คะแนน'!$D17="ออก","",IF('ชื่อ-คะแนน'!$D17="ย้าย","",IF('ชื่อ-คะแนน'!$D17="พัก","",IF(S$6="?",S$6,S$6)))))</f>
        <v/>
      </c>
      <c r="T18" s="967" t="str">
        <f>IF('ชื่อ-คะแนน'!$C17="","",IF('ชื่อ-คะแนน'!$D17="ออก","",IF('ชื่อ-คะแนน'!$D17="ย้าย","",IF('ชื่อ-คะแนน'!$D17="พัก","",IF(T$6="?",T$6,T$6)))))</f>
        <v/>
      </c>
      <c r="U18" s="967" t="str">
        <f>IF('ชื่อ-คะแนน'!$C17="","",IF('ชื่อ-คะแนน'!$D17="ออก","",IF('ชื่อ-คะแนน'!$D17="ย้าย","",IF('ชื่อ-คะแนน'!$D17="พัก","",IF(U$6="?",U$6,U$6)))))</f>
        <v/>
      </c>
      <c r="V18" s="968" t="str">
        <f>IF('ชื่อ-คะแนน'!$C17="","",IF('ชื่อ-คะแนน'!$D17="ออก","",IF('ชื่อ-คะแนน'!$D17="ย้าย","",IF('ชื่อ-คะแนน'!$D17="พัก","",IF(V$6="?",V$6,V$6)))))</f>
        <v/>
      </c>
      <c r="W18" s="959"/>
      <c r="X18" s="958" t="str">
        <f>IF('ชื่อ-คะแนน'!$C17="","",IF('ชื่อ-คะแนน'!$D17="ออก","",IF('ชื่อ-คะแนน'!$D17="ย้าย","",IF('ชื่อ-คะแนน'!$D17="พัก","",IF(X$6="?",X$6,X$6)))))</f>
        <v/>
      </c>
      <c r="Y18" s="967" t="str">
        <f>IF('ชื่อ-คะแนน'!$C17="","",IF('ชื่อ-คะแนน'!$D17="ออก","",IF('ชื่อ-คะแนน'!$D17="ย้าย","",IF('ชื่อ-คะแนน'!$D17="พัก","",IF(Y$6="?",Y$6,Y$6)))))</f>
        <v/>
      </c>
      <c r="Z18" s="967" t="str">
        <f>IF('ชื่อ-คะแนน'!$C17="","",IF('ชื่อ-คะแนน'!$D17="ออก","",IF('ชื่อ-คะแนน'!$D17="ย้าย","",IF('ชื่อ-คะแนน'!$D17="พัก","",IF(Z$6="?",Z$6,Z$6)))))</f>
        <v/>
      </c>
      <c r="AA18" s="967" t="str">
        <f>IF('ชื่อ-คะแนน'!$C17="","",IF('ชื่อ-คะแนน'!$D17="ออก","",IF('ชื่อ-คะแนน'!$D17="ย้าย","",IF('ชื่อ-คะแนน'!$D17="พัก","",IF(AA$6="?",AA$6,AA$6)))))</f>
        <v/>
      </c>
      <c r="AB18" s="968" t="str">
        <f>IF('ชื่อ-คะแนน'!$C17="","",IF('ชื่อ-คะแนน'!$D17="ออก","",IF('ชื่อ-คะแนน'!$D17="ย้าย","",IF('ชื่อ-คะแนน'!$D17="พัก","",IF(AB$6="?",AB$6,AB$6)))))</f>
        <v/>
      </c>
      <c r="AC18" s="959"/>
      <c r="AD18" s="958" t="str">
        <f>IF('ชื่อ-คะแนน'!$C17="","",IF('ชื่อ-คะแนน'!$D17="ออก","",IF('ชื่อ-คะแนน'!$D17="ย้าย","",IF('ชื่อ-คะแนน'!$D17="พัก","",IF(AD$6="?",AD$6,AD$6)))))</f>
        <v/>
      </c>
      <c r="AE18" s="967" t="str">
        <f>IF('ชื่อ-คะแนน'!$C17="","",IF('ชื่อ-คะแนน'!$D17="ออก","",IF('ชื่อ-คะแนน'!$D17="ย้าย","",IF('ชื่อ-คะแนน'!$D17="พัก","",IF(AE$6="?",AE$6,AE$6)))))</f>
        <v/>
      </c>
      <c r="AF18" s="967" t="str">
        <f>IF('ชื่อ-คะแนน'!$C17="","",IF('ชื่อ-คะแนน'!$D17="ออก","",IF('ชื่อ-คะแนน'!$D17="ย้าย","",IF('ชื่อ-คะแนน'!$D17="พัก","",IF(AF$6="?",AF$6,AF$6)))))</f>
        <v/>
      </c>
      <c r="AG18" s="967" t="str">
        <f>IF('ชื่อ-คะแนน'!$C17="","",IF('ชื่อ-คะแนน'!$D17="ออก","",IF('ชื่อ-คะแนน'!$D17="ย้าย","",IF('ชื่อ-คะแนน'!$D17="พัก","",IF($AG$6="?",$AG$6,$AG$6)))))</f>
        <v/>
      </c>
      <c r="AH18" s="968" t="str">
        <f>IF('ชื่อ-คะแนน'!$C17="","",IF('ชื่อ-คะแนน'!$D17="ออก","",IF('ชื่อ-คะแนน'!$D17="ย้าย","",IF('ชื่อ-คะแนน'!$D17="พัก","",IF($AH$6="?",$AH$6,$AH$6)))))</f>
        <v/>
      </c>
      <c r="AI18" s="959"/>
      <c r="AJ18" s="958" t="str">
        <f>IF('ชื่อ-คะแนน'!$C17="","",IF('ชื่อ-คะแนน'!$D17="ออก","",IF('ชื่อ-คะแนน'!$D17="ย้าย","",IF('ชื่อ-คะแนน'!$D17="พัก","",IF($AJ$6="?",$AJ$6,$AJ$6)))))</f>
        <v/>
      </c>
      <c r="AK18" s="967" t="str">
        <f>IF('ชื่อ-คะแนน'!$C17="","",IF('ชื่อ-คะแนน'!$D17="ออก","",IF('ชื่อ-คะแนน'!$D17="ย้าย","",IF('ชื่อ-คะแนน'!$D17="พัก","",IF($AK$6="?",$AK$6,$AK$6)))))</f>
        <v/>
      </c>
      <c r="AL18" s="967" t="str">
        <f>IF('ชื่อ-คะแนน'!$C17="","",IF('ชื่อ-คะแนน'!$D17="ออก","",IF('ชื่อ-คะแนน'!$D17="ย้าย","",IF('ชื่อ-คะแนน'!$D17="พัก","",IF($AL$6="?",$AL$6,$AL$6)))))</f>
        <v/>
      </c>
      <c r="AM18" s="967" t="str">
        <f>IF('ชื่อ-คะแนน'!$C17="","",IF('ชื่อ-คะแนน'!$D17="ออก","",IF('ชื่อ-คะแนน'!$D17="ย้าย","",IF('ชื่อ-คะแนน'!$D17="พัก","",IF($AM$6="?",$AM$6,$AM$6)))))</f>
        <v/>
      </c>
      <c r="AN18" s="968" t="str">
        <f>IF('ชื่อ-คะแนน'!$C17="","",IF('ชื่อ-คะแนน'!$D17="ออก","",IF('ชื่อ-คะแนน'!$D17="ย้าย","",IF('ชื่อ-คะแนน'!$D17="พัก","",IF($AN$6="?",$AN$6,$AN$6)))))</f>
        <v/>
      </c>
      <c r="AO18" s="959"/>
      <c r="AP18" s="958" t="str">
        <f>IF('ชื่อ-คะแนน'!$C17="","",IF('ชื่อ-คะแนน'!$D17="ออก","",IF('ชื่อ-คะแนน'!$D17="ย้าย","",IF('ชื่อ-คะแนน'!$D17="พัก","",IF($AP$6="?",$AP$6,$AP$6)))))</f>
        <v/>
      </c>
      <c r="AQ18" s="967" t="str">
        <f>IF('ชื่อ-คะแนน'!$C17="","",IF('ชื่อ-คะแนน'!$D17="ออก","",IF('ชื่อ-คะแนน'!$D17="ย้าย","",IF('ชื่อ-คะแนน'!$D17="พัก","",IF($AQ$6="?",$AQ$6,$AQ$6)))))</f>
        <v/>
      </c>
      <c r="AR18" s="967" t="str">
        <f>IF('ชื่อ-คะแนน'!$C17="","",IF('ชื่อ-คะแนน'!$D17="ออก","",IF('ชื่อ-คะแนน'!$D17="ย้าย","",IF('ชื่อ-คะแนน'!$D17="พัก","",IF($AR$6="?",$AR$6,$AR$6)))))</f>
        <v/>
      </c>
      <c r="AS18" s="967" t="str">
        <f>IF('ชื่อ-คะแนน'!$C17="","",IF('ชื่อ-คะแนน'!$D17="ออก","",IF('ชื่อ-คะแนน'!$D17="ย้าย","",IF('ชื่อ-คะแนน'!$D17="พัก","",IF($AS$6="?",$AS$6,$AS$6)))))</f>
        <v/>
      </c>
      <c r="AT18" s="968" t="str">
        <f>IF('ชื่อ-คะแนน'!$C17="","",IF('ชื่อ-คะแนน'!$D17="ออก","",IF('ชื่อ-คะแนน'!$D17="ย้าย","",IF('ชื่อ-คะแนน'!$D17="พัก","",IF($AT$6="?",$AT$6,$AT$6)))))</f>
        <v/>
      </c>
      <c r="AU18" s="959"/>
      <c r="AV18" s="958" t="str">
        <f>IF('ชื่อ-คะแนน'!$C17="","",IF('ชื่อ-คะแนน'!$D17="ออก","",IF('ชื่อ-คะแนน'!$D17="ย้าย","",IF('ชื่อ-คะแนน'!$D17="พัก","",IF($AV$6="?",$AV$6,$AV$6)))))</f>
        <v/>
      </c>
      <c r="AW18" s="967" t="str">
        <f>IF('ชื่อ-คะแนน'!$C17="","",IF('ชื่อ-คะแนน'!$D17="ออก","",IF('ชื่อ-คะแนน'!$D17="ย้าย","",IF('ชื่อ-คะแนน'!$D17="พัก","",IF($AW$6="?",$AW$6,$AW$6)))))</f>
        <v/>
      </c>
      <c r="AX18" s="967" t="str">
        <f>IF('ชื่อ-คะแนน'!$C17="","",IF('ชื่อ-คะแนน'!$D17="ออก","",IF('ชื่อ-คะแนน'!$D17="ย้าย","",IF('ชื่อ-คะแนน'!$D17="พัก","",IF($AX$6="?",$AX$6,$AX$6)))))</f>
        <v/>
      </c>
      <c r="AY18" s="967" t="str">
        <f>IF('ชื่อ-คะแนน'!$C17="","",IF('ชื่อ-คะแนน'!$D17="ออก","",IF('ชื่อ-คะแนน'!$D17="ย้าย","",IF('ชื่อ-คะแนน'!$D17="พัก","",IF($AY$6="?",$AY$6,$AY$6)))))</f>
        <v/>
      </c>
      <c r="AZ18" s="968" t="str">
        <f>IF('ชื่อ-คะแนน'!$C17="","",IF('ชื่อ-คะแนน'!$D17="ออก","",IF('ชื่อ-คะแนน'!$D17="ย้าย","",IF('ชื่อ-คะแนน'!$D17="พัก","",IF($AZ$6="?",$AZ$6,$AZ$6)))))</f>
        <v/>
      </c>
      <c r="BA18" s="959"/>
      <c r="BB18" s="958" t="str">
        <f>IF('ชื่อ-คะแนน'!$C17="","",IF('ชื่อ-คะแนน'!$D17="ออก","",IF('ชื่อ-คะแนน'!$D17="ย้าย","",IF('ชื่อ-คะแนน'!$D17="พัก","",IF($BB$6="?",$BB$6,$BB$6)))))</f>
        <v/>
      </c>
      <c r="BC18" s="967" t="str">
        <f>IF('ชื่อ-คะแนน'!$C17="","",IF('ชื่อ-คะแนน'!$D17="ออก","",IF('ชื่อ-คะแนน'!$D17="ย้าย","",IF('ชื่อ-คะแนน'!$D17="พัก","",IF($BC$6="?",$BC$6,$BC$6)))))</f>
        <v/>
      </c>
      <c r="BD18" s="967" t="str">
        <f>IF('ชื่อ-คะแนน'!$C17="","",IF('ชื่อ-คะแนน'!$D17="ออก","",IF('ชื่อ-คะแนน'!$D17="ย้าย","",IF('ชื่อ-คะแนน'!$D17="พัก","",IF($BD$6="?",$BD$6,$BD$6)))))</f>
        <v/>
      </c>
      <c r="BE18" s="967" t="str">
        <f>IF('ชื่อ-คะแนน'!$C17="","",IF('ชื่อ-คะแนน'!$D17="ออก","",IF('ชื่อ-คะแนน'!$D17="ย้าย","",IF('ชื่อ-คะแนน'!$D17="พัก","",IF($BE$6="?",$BE$6,$BE$6)))))</f>
        <v/>
      </c>
      <c r="BF18" s="968" t="str">
        <f>IF('ชื่อ-คะแนน'!$C17="","",IF('ชื่อ-คะแนน'!$D17="ออก","",IF('ชื่อ-คะแนน'!$D17="ย้าย","",IF('ชื่อ-คะแนน'!$D17="พัก","",IF($BF$6="?",$BF$6,$BF$6)))))</f>
        <v/>
      </c>
      <c r="BG18" s="959"/>
      <c r="BH18" s="958" t="str">
        <f>IF('ชื่อ-คะแนน'!$C17="","",IF('ชื่อ-คะแนน'!$D17="ออก","",IF('ชื่อ-คะแนน'!$D17="ย้าย","",IF('ชื่อ-คะแนน'!$D17="พัก","",IF($BH$6="?",$BH$6,$BH$6)))))</f>
        <v/>
      </c>
      <c r="BI18" s="967" t="str">
        <f>IF('ชื่อ-คะแนน'!$C17="","",IF('ชื่อ-คะแนน'!$D17="ออก","",IF('ชื่อ-คะแนน'!$D17="ย้าย","",IF('ชื่อ-คะแนน'!$D17="พัก","",IF($BI$6="?",$BI$6,$BI$6)))))</f>
        <v/>
      </c>
      <c r="BJ18" s="967" t="str">
        <f>IF('ชื่อ-คะแนน'!$C17="","",IF('ชื่อ-คะแนน'!$D17="ออก","",IF('ชื่อ-คะแนน'!$D17="ย้าย","",IF('ชื่อ-คะแนน'!$D17="พัก","",IF($BJ$6="?",$BJ$6,$BJ$6)))))</f>
        <v/>
      </c>
      <c r="BK18" s="967" t="str">
        <f>IF('ชื่อ-คะแนน'!$C17="","",IF('ชื่อ-คะแนน'!$D17="ออก","",IF('ชื่อ-คะแนน'!$D17="ย้าย","",IF('ชื่อ-คะแนน'!$D17="พัก","",IF($BK$6="?",$BK$6,$BK$6)))))</f>
        <v/>
      </c>
      <c r="BL18" s="968" t="str">
        <f>IF('ชื่อ-คะแนน'!$C17="","",IF('ชื่อ-คะแนน'!$D17="ออก","",IF('ชื่อ-คะแนน'!$D17="ย้าย","",IF('ชื่อ-คะแนน'!$D17="พัก","",IF($BL$6="?",$BL$6,$BL$6)))))</f>
        <v/>
      </c>
      <c r="BM18" s="959"/>
      <c r="BN18" s="958" t="str">
        <f>IF('ชื่อ-คะแนน'!$C17="","",IF('ชื่อ-คะแนน'!$D17="ออก","",IF('ชื่อ-คะแนน'!$D17="ย้าย","",IF('ชื่อ-คะแนน'!$D17="พัก","",IF($BN$6="?",$BN$6,$BN$6)))))</f>
        <v/>
      </c>
      <c r="BO18" s="967" t="str">
        <f>IF('ชื่อ-คะแนน'!$C17="","",IF('ชื่อ-คะแนน'!$D17="ออก","",IF('ชื่อ-คะแนน'!$D17="ย้าย","",IF('ชื่อ-คะแนน'!$D17="พัก","",IF($BO$6="?",$BO$6,$BO$6)))))</f>
        <v/>
      </c>
      <c r="BP18" s="967" t="str">
        <f>IF('ชื่อ-คะแนน'!$C17="","",IF('ชื่อ-คะแนน'!$D17="ออก","",IF('ชื่อ-คะแนน'!$D17="ย้าย","",IF('ชื่อ-คะแนน'!$D17="พัก","",IF($BP$6="?",$BP$6,$BP$6)))))</f>
        <v/>
      </c>
      <c r="BQ18" s="967" t="str">
        <f>IF('ชื่อ-คะแนน'!$C17="","",IF('ชื่อ-คะแนน'!$D17="ออก","",IF('ชื่อ-คะแนน'!$D17="ย้าย","",IF('ชื่อ-คะแนน'!$D17="พัก","",IF($BQ$6="?",$BQ$6,$BQ$6)))))</f>
        <v/>
      </c>
      <c r="BR18" s="968" t="str">
        <f>IF('ชื่อ-คะแนน'!$C17="","",IF('ชื่อ-คะแนน'!$D17="ออก","",IF('ชื่อ-คะแนน'!$D17="ย้าย","",IF('ชื่อ-คะแนน'!$D17="พัก","",IF($BR$6="?",$BR$6,$BR$6)))))</f>
        <v/>
      </c>
      <c r="BS18" s="959"/>
      <c r="BT18" s="958" t="str">
        <f>IF('ชื่อ-คะแนน'!$C17="","",IF('ชื่อ-คะแนน'!$D17="ออก","",IF('ชื่อ-คะแนน'!$D17="ย้าย","",IF('ชื่อ-คะแนน'!$D17="พัก","",IF($BT$6="?",$BT$6,$BT$6)))))</f>
        <v/>
      </c>
      <c r="BU18" s="967" t="str">
        <f>IF('ชื่อ-คะแนน'!$C17="","",IF('ชื่อ-คะแนน'!$D17="ออก","",IF('ชื่อ-คะแนน'!$D17="ย้าย","",IF('ชื่อ-คะแนน'!$D17="พัก","",IF($BU$6="?",$BU$6,$BU$6)))))</f>
        <v/>
      </c>
      <c r="BV18" s="967" t="str">
        <f>IF('ชื่อ-คะแนน'!$C17="","",IF('ชื่อ-คะแนน'!$D17="ออก","",IF('ชื่อ-คะแนน'!$D17="ย้าย","",IF('ชื่อ-คะแนน'!$D17="พัก","",IF($BV$6="?",$BV$6,$BV$6)))))</f>
        <v/>
      </c>
      <c r="BW18" s="967" t="str">
        <f>IF('ชื่อ-คะแนน'!$C17="","",IF('ชื่อ-คะแนน'!$D17="ออก","",IF('ชื่อ-คะแนน'!$D17="ย้าย","",IF('ชื่อ-คะแนน'!$D17="พัก","",IF($BW$6="?",$BW$6,$BW$6)))))</f>
        <v/>
      </c>
      <c r="BX18" s="968" t="str">
        <f>IF('ชื่อ-คะแนน'!$C17="","",IF('ชื่อ-คะแนน'!$D17="ออก","",IF('ชื่อ-คะแนน'!$D17="ย้าย","",IF('ชื่อ-คะแนน'!$D17="พัก","",IF($BX$6="?",$BX$6,$BX$6)))))</f>
        <v/>
      </c>
      <c r="BY18" s="959"/>
      <c r="BZ18" s="958" t="str">
        <f>IF('ชื่อ-คะแนน'!$C17="","",IF('ชื่อ-คะแนน'!$D17="ออก","",IF('ชื่อ-คะแนน'!$D17="ย้าย","",IF('ชื่อ-คะแนน'!$D17="พัก","",IF($BZ$6="?",$BZ$6,$BZ$6)))))</f>
        <v/>
      </c>
      <c r="CA18" s="967" t="str">
        <f>IF('ชื่อ-คะแนน'!$C17="","",IF('ชื่อ-คะแนน'!$D17="ออก","",IF('ชื่อ-คะแนน'!$D17="ย้าย","",IF('ชื่อ-คะแนน'!$D17="พัก","",IF($CA$6="?",$CA$6,$CA$6)))))</f>
        <v/>
      </c>
      <c r="CB18" s="967" t="str">
        <f>IF('ชื่อ-คะแนน'!$C17="","",IF('ชื่อ-คะแนน'!$D17="ออก","",IF('ชื่อ-คะแนน'!$D17="ย้าย","",IF('ชื่อ-คะแนน'!$D17="พัก","",IF($CB$6="?",$CB$6,$CB$6)))))</f>
        <v/>
      </c>
      <c r="CC18" s="967" t="str">
        <f>IF('ชื่อ-คะแนน'!$C17="","",IF('ชื่อ-คะแนน'!$D17="ออก","",IF('ชื่อ-คะแนน'!$D17="ย้าย","",IF('ชื่อ-คะแนน'!$D17="พัก","",IF($CC$6="?",$CC$6,$CC$6)))))</f>
        <v/>
      </c>
      <c r="CD18" s="968" t="str">
        <f>IF('ชื่อ-คะแนน'!$C17="","",IF('ชื่อ-คะแนน'!$D17="ออก","",IF('ชื่อ-คะแนน'!$D17="ย้าย","",IF('ชื่อ-คะแนน'!$D17="พัก","",IF($CD$6="?",$CD$6,$CD$6)))))</f>
        <v/>
      </c>
      <c r="CE18" s="959"/>
      <c r="CF18" s="958" t="str">
        <f>IF('ชื่อ-คะแนน'!$C17="","",IF('ชื่อ-คะแนน'!$D17="ออก","",IF('ชื่อ-คะแนน'!$D17="ย้าย","",IF('ชื่อ-คะแนน'!$D17="พัก","",IF($CF$6="?",$CF$6,$CF$6)))))</f>
        <v/>
      </c>
      <c r="CG18" s="967" t="str">
        <f>IF('ชื่อ-คะแนน'!$C17="","",IF('ชื่อ-คะแนน'!$D17="ออก","",IF('ชื่อ-คะแนน'!$D17="ย้าย","",IF('ชื่อ-คะแนน'!$D17="พัก","",IF($CG$6="?",$CG$6,$CG$6)))))</f>
        <v/>
      </c>
      <c r="CH18" s="967" t="str">
        <f>IF('ชื่อ-คะแนน'!$C17="","",IF('ชื่อ-คะแนน'!$D17="ออก","",IF('ชื่อ-คะแนน'!$D17="ย้าย","",IF('ชื่อ-คะแนน'!$D17="พัก","",IF($CH$6="?",$CH$6,$CH$6)))))</f>
        <v/>
      </c>
      <c r="CI18" s="967" t="str">
        <f>IF('ชื่อ-คะแนน'!$C17="","",IF('ชื่อ-คะแนน'!$D17="ออก","",IF('ชื่อ-คะแนน'!$D17="ย้าย","",IF('ชื่อ-คะแนน'!$D17="พัก","",IF($CI$6="?",$CI$6,$CI$6)))))</f>
        <v/>
      </c>
      <c r="CJ18" s="968" t="str">
        <f>IF('ชื่อ-คะแนน'!$C17="","",IF('ชื่อ-คะแนน'!$D17="ออก","",IF('ชื่อ-คะแนน'!$D17="ย้าย","",IF('ชื่อ-คะแนน'!$D17="พัก","",IF($CJ$6="?",$CJ$6,$CJ$6)))))</f>
        <v/>
      </c>
      <c r="CK18" s="959"/>
      <c r="CL18" s="958" t="str">
        <f>IF('ชื่อ-คะแนน'!$C17="","",IF('ชื่อ-คะแนน'!$D17="ออก","",IF('ชื่อ-คะแนน'!$D17="ย้าย","",IF('ชื่อ-คะแนน'!$D17="พัก","",IF($CL$6="?",$CL$6,$CL$6)))))</f>
        <v/>
      </c>
      <c r="CM18" s="967" t="str">
        <f>IF('ชื่อ-คะแนน'!$C17="","",IF('ชื่อ-คะแนน'!$D17="ออก","",IF('ชื่อ-คะแนน'!$D17="ย้าย","",IF('ชื่อ-คะแนน'!$D17="พัก","",IF($CM$6="?",$CM$6,$CM$6)))))</f>
        <v/>
      </c>
      <c r="CN18" s="967" t="str">
        <f>IF('ชื่อ-คะแนน'!$C17="","",IF('ชื่อ-คะแนน'!$D17="ออก","",IF('ชื่อ-คะแนน'!$D17="ย้าย","",IF('ชื่อ-คะแนน'!$D17="พัก","",IF($CN$6="?",$CN$6,$CN$6)))))</f>
        <v/>
      </c>
      <c r="CO18" s="967" t="str">
        <f>IF('ชื่อ-คะแนน'!$C17="","",IF('ชื่อ-คะแนน'!$D17="ออก","",IF('ชื่อ-คะแนน'!$D17="ย้าย","",IF('ชื่อ-คะแนน'!$D17="พัก","",IF($CO$6="?",$CO$6,$CO$6)))))</f>
        <v/>
      </c>
      <c r="CP18" s="968" t="str">
        <f>IF('ชื่อ-คะแนน'!$C17="","",IF('ชื่อ-คะแนน'!$D17="ออก","",IF('ชื่อ-คะแนน'!$D17="ย้าย","",IF('ชื่อ-คะแนน'!$D17="พัก","",IF($CP$6="?",$CP$6,$CP$6)))))</f>
        <v/>
      </c>
      <c r="CQ18" s="959"/>
      <c r="CR18" s="958" t="str">
        <f>IF('ชื่อ-คะแนน'!$C17="","",IF('ชื่อ-คะแนน'!$D17="ออก","",IF('ชื่อ-คะแนน'!$D17="ย้าย","",IF('ชื่อ-คะแนน'!$D17="พัก","",IF($CR$6="?",$CR$6,$CR$6)))))</f>
        <v/>
      </c>
      <c r="CS18" s="967" t="str">
        <f>IF('ชื่อ-คะแนน'!$C17="","",IF('ชื่อ-คะแนน'!$D17="ออก","",IF('ชื่อ-คะแนน'!$D17="ย้าย","",IF('ชื่อ-คะแนน'!$D17="พัก","",IF($CS$6="?",$CS$6,$CS$6)))))</f>
        <v/>
      </c>
      <c r="CT18" s="967" t="str">
        <f>IF('ชื่อ-คะแนน'!$C17="","",IF('ชื่อ-คะแนน'!$D17="ออก","",IF('ชื่อ-คะแนน'!$D17="ย้าย","",IF('ชื่อ-คะแนน'!$D17="พัก","",IF($CT$6="?",$CT$6,$CT$6)))))</f>
        <v/>
      </c>
      <c r="CU18" s="967" t="str">
        <f>IF('ชื่อ-คะแนน'!$C17="","",IF('ชื่อ-คะแนน'!$D17="ออก","",IF('ชื่อ-คะแนน'!$D17="ย้าย","",IF('ชื่อ-คะแนน'!$D17="พัก","",IF($CU$6="?",$CU$6,$CU$6)))))</f>
        <v/>
      </c>
      <c r="CV18" s="968" t="str">
        <f>IF('ชื่อ-คะแนน'!$C17="","",IF('ชื่อ-คะแนน'!$D17="ออก","",IF('ชื่อ-คะแนน'!$D17="ย้าย","",IF('ชื่อ-คะแนน'!$D17="พัก","",IF($CV$6="?",$CV$6,$CV$6)))))</f>
        <v/>
      </c>
      <c r="CW18" s="959"/>
      <c r="CX18" s="958" t="str">
        <f>IF('ชื่อ-คะแนน'!$C17="","",IF('ชื่อ-คะแนน'!$D17="ออก","",IF('ชื่อ-คะแนน'!$D17="ย้าย","",IF('ชื่อ-คะแนน'!$D17="พัก","",IF($CX$6="?",$CX$6,$CX$6)))))</f>
        <v/>
      </c>
      <c r="CY18" s="967" t="str">
        <f>IF('ชื่อ-คะแนน'!$C17="","",IF('ชื่อ-คะแนน'!$D17="ออก","",IF('ชื่อ-คะแนน'!$D17="ย้าย","",IF('ชื่อ-คะแนน'!$D17="พัก","",IF($CY$6="?",$CY$6,$CY$6)))))</f>
        <v/>
      </c>
      <c r="CZ18" s="967" t="str">
        <f>IF('ชื่อ-คะแนน'!$C17="","",IF('ชื่อ-คะแนน'!$D17="ออก","",IF('ชื่อ-คะแนน'!$D17="ย้าย","",IF('ชื่อ-คะแนน'!$D17="พัก","",IF($CZ$6="?",$CZ$6,$CZ$6)))))</f>
        <v/>
      </c>
      <c r="DA18" s="967" t="str">
        <f>IF('ชื่อ-คะแนน'!$C17="","",IF('ชื่อ-คะแนน'!$D17="ออก","",IF('ชื่อ-คะแนน'!$D17="ย้าย","",IF('ชื่อ-คะแนน'!$D17="พัก","",IF($DA$6="?",$DA$6,$DA$6)))))</f>
        <v/>
      </c>
      <c r="DB18" s="968" t="str">
        <f>IF('ชื่อ-คะแนน'!$C17="","",IF('ชื่อ-คะแนน'!$D17="ออก","",IF('ชื่อ-คะแนน'!$D17="ย้าย","",IF('ชื่อ-คะแนน'!$D17="พัก","",IF($DB$6="?",$DB$6,$DB$6)))))</f>
        <v/>
      </c>
      <c r="DC18" s="959"/>
      <c r="DD18" s="958" t="str">
        <f>IF('ชื่อ-คะแนน'!$C17="","",IF('ชื่อ-คะแนน'!$D17="ออก","",IF('ชื่อ-คะแนน'!$D17="ย้าย","",IF('ชื่อ-คะแนน'!$D17="พัก","",IF($DD$6="?",$DD$6,$DD$6)))))</f>
        <v/>
      </c>
      <c r="DE18" s="967" t="str">
        <f>IF('ชื่อ-คะแนน'!$C17="","",IF('ชื่อ-คะแนน'!$D17="ออก","",IF('ชื่อ-คะแนน'!$D17="ย้าย","",IF('ชื่อ-คะแนน'!$D17="พัก","",IF($DE$6="?",$DE$6,$DE$6)))))</f>
        <v/>
      </c>
      <c r="DF18" s="967" t="str">
        <f>IF('ชื่อ-คะแนน'!$C17="","",IF('ชื่อ-คะแนน'!$D17="ออก","",IF('ชื่อ-คะแนน'!$D17="ย้าย","",IF('ชื่อ-คะแนน'!$D17="พัก","",IF($DF$6="?",$DF$6,$DF$6)))))</f>
        <v/>
      </c>
      <c r="DG18" s="967" t="str">
        <f>IF('ชื่อ-คะแนน'!$C17="","",IF('ชื่อ-คะแนน'!$D17="ออก","",IF('ชื่อ-คะแนน'!$D17="ย้าย","",IF('ชื่อ-คะแนน'!$D17="พัก","",IF($DG$6="?",$DG$6,$DG$6)))))</f>
        <v/>
      </c>
      <c r="DH18" s="968" t="str">
        <f>IF('ชื่อ-คะแนน'!$C17="","",IF('ชื่อ-คะแนน'!$D17="ออก","",IF('ชื่อ-คะแนน'!$D17="ย้าย","",IF('ชื่อ-คะแนน'!$D17="พัก","",IF($DH$6="?",$DH$6,$DH$6)))))</f>
        <v/>
      </c>
      <c r="DI18" s="959"/>
      <c r="DJ18" s="958" t="str">
        <f>IF('ชื่อ-คะแนน'!$C17="","",IF('ชื่อ-คะแนน'!$D17="ออก","",IF('ชื่อ-คะแนน'!$D17="ย้าย","",IF('ชื่อ-คะแนน'!$D17="พัก","",IF($DJ$6="?",$DJ$6,$DJ$6)))))</f>
        <v/>
      </c>
      <c r="DK18" s="967" t="str">
        <f>IF('ชื่อ-คะแนน'!$C17="","",IF('ชื่อ-คะแนน'!$D17="ออก","",IF('ชื่อ-คะแนน'!$D17="ย้าย","",IF('ชื่อ-คะแนน'!$D17="พัก","",IF($DK$6="?",$DK$6,$DK$6)))))</f>
        <v/>
      </c>
      <c r="DL18" s="967" t="str">
        <f>IF('ชื่อ-คะแนน'!$C17="","",IF('ชื่อ-คะแนน'!$D17="ออก","",IF('ชื่อ-คะแนน'!$D17="ย้าย","",IF('ชื่อ-คะแนน'!$D17="พัก","",IF($DL$6="?",$DL$6,$DL$6)))))</f>
        <v/>
      </c>
      <c r="DM18" s="967" t="str">
        <f>IF('ชื่อ-คะแนน'!$C17="","",IF('ชื่อ-คะแนน'!$D17="ออก","",IF('ชื่อ-คะแนน'!$D17="ย้าย","",IF('ชื่อ-คะแนน'!$D17="พัก","",IF($DM$6="?",$DM$6,$DM$6)))))</f>
        <v/>
      </c>
      <c r="DN18" s="968" t="str">
        <f>IF('ชื่อ-คะแนน'!$C17="","",IF('ชื่อ-คะแนน'!$D17="ออก","",IF('ชื่อ-คะแนน'!$D17="ย้าย","",IF('ชื่อ-คะแนน'!$D17="พัก","",IF($DN$6="?",$DN$6,$DN$6)))))</f>
        <v/>
      </c>
      <c r="DO18" s="959"/>
      <c r="DP18" s="958" t="str">
        <f>IF('ชื่อ-คะแนน'!$C17="","",IF('ชื่อ-คะแนน'!$D17="ออก","",IF('ชื่อ-คะแนน'!$D17="ย้าย","",IF('ชื่อ-คะแนน'!$D17="พัก","",IF($DP$6="?",$DP$6,$DP$6)))))</f>
        <v/>
      </c>
      <c r="DQ18" s="967" t="str">
        <f>IF('ชื่อ-คะแนน'!$C17="","",IF('ชื่อ-คะแนน'!$D17="ออก","",IF('ชื่อ-คะแนน'!$D17="ย้าย","",IF('ชื่อ-คะแนน'!$D17="พัก","",IF($DQ$6="?",$DQ$6,$DQ$6)))))</f>
        <v/>
      </c>
      <c r="DR18" s="967" t="str">
        <f>IF('ชื่อ-คะแนน'!$C17="","",IF('ชื่อ-คะแนน'!$D17="ออก","",IF('ชื่อ-คะแนน'!$D17="ย้าย","",IF('ชื่อ-คะแนน'!$D17="พัก","",IF($DR$6="?",$DR$6,$DR$6)))))</f>
        <v/>
      </c>
      <c r="DS18" s="967" t="str">
        <f>IF('ชื่อ-คะแนน'!$C17="","",IF('ชื่อ-คะแนน'!$D17="ออก","",IF('ชื่อ-คะแนน'!$D17="ย้าย","",IF('ชื่อ-คะแนน'!$D17="พัก","",IF($DS$6="?",$DS$6,$DS$6)))))</f>
        <v/>
      </c>
      <c r="DT18" s="968" t="str">
        <f>IF('ชื่อ-คะแนน'!$C17="","",IF('ชื่อ-คะแนน'!$D17="ออก","",IF('ชื่อ-คะแนน'!$D17="ย้าย","",IF('ชื่อ-คะแนน'!$D17="พัก","",IF($DT$6="?",$DT$6,$DT$6)))))</f>
        <v/>
      </c>
      <c r="DU18" s="959"/>
      <c r="DV18" s="958" t="str">
        <f>IF('ชื่อ-คะแนน'!$C17="","",IF('ชื่อ-คะแนน'!$D17="ออก","",IF('ชื่อ-คะแนน'!$D17="ย้าย","",IF('ชื่อ-คะแนน'!$D17="พัก","",IF($DV$6="?",$DV$6,$DV$6)))))</f>
        <v/>
      </c>
      <c r="DW18" s="967" t="str">
        <f>IF('ชื่อ-คะแนน'!$C17="","",IF('ชื่อ-คะแนน'!$D17="ออก","",IF('ชื่อ-คะแนน'!$D17="ย้าย","",IF('ชื่อ-คะแนน'!$D17="พัก","",IF($DW$6="?",$DW$6,$DW$6)))))</f>
        <v/>
      </c>
      <c r="DX18" s="967" t="str">
        <f>IF('ชื่อ-คะแนน'!$C17="","",IF('ชื่อ-คะแนน'!$D17="ออก","",IF('ชื่อ-คะแนน'!$D17="ย้าย","",IF('ชื่อ-คะแนน'!$D17="พัก","",IF($DX$6="?",$DX$6,$DX$6)))))</f>
        <v/>
      </c>
      <c r="DY18" s="967" t="str">
        <f>IF('ชื่อ-คะแนน'!$C17="","",IF('ชื่อ-คะแนน'!$D17="ออก","",IF('ชื่อ-คะแนน'!$D17="ย้าย","",IF('ชื่อ-คะแนน'!$D17="พัก","",IF($DY$6="?",$DY$6,$DY$6)))))</f>
        <v/>
      </c>
      <c r="DZ18" s="968" t="str">
        <f>IF('ชื่อ-คะแนน'!$C17="","",IF('ชื่อ-คะแนน'!$D17="ออก","",IF('ชื่อ-คะแนน'!$D17="ย้าย","",IF('ชื่อ-คะแนน'!$D17="พัก","",IF($DZ$6="?",$DZ$6,$DZ$6)))))</f>
        <v/>
      </c>
      <c r="EA18" s="959"/>
      <c r="EB18" s="958" t="str">
        <f>IF('ชื่อ-คะแนน'!$C17="","",IF('ชื่อ-คะแนน'!$D17="ออก","",IF('ชื่อ-คะแนน'!$D17="ย้าย","",IF('ชื่อ-คะแนน'!$D17="พัก","",IF($EB$6="?",$EB$6,$EB$6)))))</f>
        <v/>
      </c>
      <c r="EC18" s="967" t="str">
        <f>IF('ชื่อ-คะแนน'!$C17="","",IF('ชื่อ-คะแนน'!$D17="ออก","",IF('ชื่อ-คะแนน'!$D17="ย้าย","",IF('ชื่อ-คะแนน'!$D17="พัก","",IF($EC$6="?",$EC$6,$EC$6)))))</f>
        <v/>
      </c>
      <c r="ED18" s="967" t="str">
        <f>IF('ชื่อ-คะแนน'!$C17="","",IF('ชื่อ-คะแนน'!$D17="ออก","",IF('ชื่อ-คะแนน'!$D17="ย้าย","",IF('ชื่อ-คะแนน'!$D17="พัก","",IF($ED$6="?",$ED$6,$ED$6)))))</f>
        <v/>
      </c>
      <c r="EE18" s="967" t="str">
        <f>IF('ชื่อ-คะแนน'!$C17="","",IF('ชื่อ-คะแนน'!$D17="ออก","",IF('ชื่อ-คะแนน'!$D17="ย้าย","",IF('ชื่อ-คะแนน'!$D17="พัก","",IF($EE$6="?",$EE$6,$EE$6)))))</f>
        <v/>
      </c>
      <c r="EF18" s="968" t="str">
        <f>IF('ชื่อ-คะแนน'!$C17="","",IF('ชื่อ-คะแนน'!$D17="ออก","",IF('ชื่อ-คะแนน'!$D17="ย้าย","",IF('ชื่อ-คะแนน'!$D17="พัก","",IF($EF$6="?",$EF$6,$EF$6)))))</f>
        <v/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/>
      </c>
      <c r="EI18" s="970" t="str">
        <f>IF('ชื่อ-คะแนน'!C17="","",COUNTIF(F18:EF18,"/")+SUM(F18:EF18))</f>
        <v/>
      </c>
      <c r="EJ18" s="49" t="str">
        <f t="shared" si="1"/>
        <v>-</v>
      </c>
      <c r="EK18" s="116"/>
      <c r="EL18" s="116"/>
      <c r="EM18" s="116"/>
    </row>
    <row r="19" spans="1:143" s="24" customFormat="1" ht="18" customHeight="1" x14ac:dyDescent="0.5">
      <c r="A19" s="963" t="str">
        <f>'ชื่อ-คะแนน'!A18</f>
        <v/>
      </c>
      <c r="B19" s="894">
        <f>'ชื่อ-คะแนน'!B18</f>
        <v>0</v>
      </c>
      <c r="C19" s="895" t="str">
        <f>'ชื่อ-คะแนน'!DB18</f>
        <v/>
      </c>
      <c r="D19" s="620" t="str">
        <f>'ชื่อ-คะแนน'!D18</f>
        <v/>
      </c>
      <c r="E19" s="621" t="str">
        <f t="shared" si="0"/>
        <v/>
      </c>
      <c r="F19" s="964" t="str">
        <f>IF('ชื่อ-คะแนน'!$C18="","",IF('ชื่อ-คะแนน'!$D18="ออก","",IF('ชื่อ-คะแนน'!$D18="ย้าย","",IF('ชื่อ-คะแนน'!$D18="พัก","",IF(F$6="?",F$6,F$6)))))</f>
        <v/>
      </c>
      <c r="G19" s="965" t="str">
        <f>IF('ชื่อ-คะแนน'!C18="","",IF('ชื่อ-คะแนน'!$D18="ออก","",IF('ชื่อ-คะแนน'!$D18="ย้าย","",IF('ชื่อ-คะแนน'!$D18="พัก","",IF(G$6="?",G$6,G$6)))))</f>
        <v/>
      </c>
      <c r="H19" s="965" t="str">
        <f>IF('ชื่อ-คะแนน'!C18="","",IF('ชื่อ-คะแนน'!$D18="ออก","",IF('ชื่อ-คะแนน'!$D18="ย้าย","",IF('ชื่อ-คะแนน'!$D18="พัก","",IF(H$6="?",H$6,H$6)))))</f>
        <v/>
      </c>
      <c r="I19" s="965" t="str">
        <f>IF('ชื่อ-คะแนน'!G18="","",IF('ชื่อ-คะแนน'!$D18="ออก","",IF('ชื่อ-คะแนน'!$D18="ย้าย","",IF('ชื่อ-คะแนน'!$D18="พัก","",IF(I$6="?",I$6,$I$6)))))</f>
        <v/>
      </c>
      <c r="J19" s="966" t="str">
        <f>IF('ชื่อ-คะแนน'!$C18="","",IF('ชื่อ-คะแนน'!$D18="ออก","",IF('ชื่อ-คะแนน'!$D18="ย้าย","",IF('ชื่อ-คะแนน'!$D18="พัก","",IF(J$6="?",J$6,J$6)))))</f>
        <v/>
      </c>
      <c r="K19" s="959"/>
      <c r="L19" s="958" t="str">
        <f>IF('ชื่อ-คะแนน'!$C18="","",IF('ชื่อ-คะแนน'!$D18="ออก","",IF('ชื่อ-คะแนน'!$D18="ย้าย","",IF('ชื่อ-คะแนน'!$D18="พัก","",IF(L$6="?",L$6,L$6)))))</f>
        <v/>
      </c>
      <c r="M19" s="967" t="str">
        <f>IF('ชื่อ-คะแนน'!$C18="","",IF('ชื่อ-คะแนน'!$D18="ออก","",IF('ชื่อ-คะแนน'!$D18="ย้าย","",IF('ชื่อ-คะแนน'!$D18="พัก","",IF(M$6="?",M$6,M$6)))))</f>
        <v/>
      </c>
      <c r="N19" s="967" t="str">
        <f>IF('ชื่อ-คะแนน'!$C18="","",IF('ชื่อ-คะแนน'!$D18="ออก","",IF('ชื่อ-คะแนน'!$D18="ย้าย","",IF('ชื่อ-คะแนน'!$D18="พัก","",IF(N$6="?",N$6,N$6)))))</f>
        <v/>
      </c>
      <c r="O19" s="967" t="str">
        <f>IF('ชื่อ-คะแนน'!$C18="","",IF('ชื่อ-คะแนน'!$D18="ออก","",IF('ชื่อ-คะแนน'!$D18="ย้าย","",IF('ชื่อ-คะแนน'!$D18="พัก","",IF(O$6="?",O$6,O$6)))))</f>
        <v/>
      </c>
      <c r="P19" s="968" t="str">
        <f>IF('ชื่อ-คะแนน'!$C18="","",IF('ชื่อ-คะแนน'!$D18="ออก","",IF('ชื่อ-คะแนน'!$D18="ย้าย","",IF('ชื่อ-คะแนน'!$D18="พัก","",IF(P$6="?",P$6,P$6)))))</f>
        <v/>
      </c>
      <c r="Q19" s="959"/>
      <c r="R19" s="958" t="str">
        <f>IF('ชื่อ-คะแนน'!$C18="","",IF('ชื่อ-คะแนน'!$D18="ออก","",IF('ชื่อ-คะแนน'!$D18="ย้าย","",IF('ชื่อ-คะแนน'!$D18="พัก","",IF(R$6="?",R$6,R$6)))))</f>
        <v/>
      </c>
      <c r="S19" s="967" t="str">
        <f>IF('ชื่อ-คะแนน'!$C18="","",IF('ชื่อ-คะแนน'!$D18="ออก","",IF('ชื่อ-คะแนน'!$D18="ย้าย","",IF('ชื่อ-คะแนน'!$D18="พัก","",IF(S$6="?",S$6,S$6)))))</f>
        <v/>
      </c>
      <c r="T19" s="967" t="str">
        <f>IF('ชื่อ-คะแนน'!$C18="","",IF('ชื่อ-คะแนน'!$D18="ออก","",IF('ชื่อ-คะแนน'!$D18="ย้าย","",IF('ชื่อ-คะแนน'!$D18="พัก","",IF(T$6="?",T$6,T$6)))))</f>
        <v/>
      </c>
      <c r="U19" s="967" t="str">
        <f>IF('ชื่อ-คะแนน'!$C18="","",IF('ชื่อ-คะแนน'!$D18="ออก","",IF('ชื่อ-คะแนน'!$D18="ย้าย","",IF('ชื่อ-คะแนน'!$D18="พัก","",IF(U$6="?",U$6,U$6)))))</f>
        <v/>
      </c>
      <c r="V19" s="968" t="str">
        <f>IF('ชื่อ-คะแนน'!$C18="","",IF('ชื่อ-คะแนน'!$D18="ออก","",IF('ชื่อ-คะแนน'!$D18="ย้าย","",IF('ชื่อ-คะแนน'!$D18="พัก","",IF(V$6="?",V$6,V$6)))))</f>
        <v/>
      </c>
      <c r="W19" s="959"/>
      <c r="X19" s="958" t="str">
        <f>IF('ชื่อ-คะแนน'!$C18="","",IF('ชื่อ-คะแนน'!$D18="ออก","",IF('ชื่อ-คะแนน'!$D18="ย้าย","",IF('ชื่อ-คะแนน'!$D18="พัก","",IF(X$6="?",X$6,X$6)))))</f>
        <v/>
      </c>
      <c r="Y19" s="967" t="str">
        <f>IF('ชื่อ-คะแนน'!$C18="","",IF('ชื่อ-คะแนน'!$D18="ออก","",IF('ชื่อ-คะแนน'!$D18="ย้าย","",IF('ชื่อ-คะแนน'!$D18="พัก","",IF(Y$6="?",Y$6,Y$6)))))</f>
        <v/>
      </c>
      <c r="Z19" s="967" t="str">
        <f>IF('ชื่อ-คะแนน'!$C18="","",IF('ชื่อ-คะแนน'!$D18="ออก","",IF('ชื่อ-คะแนน'!$D18="ย้าย","",IF('ชื่อ-คะแนน'!$D18="พัก","",IF(Z$6="?",Z$6,Z$6)))))</f>
        <v/>
      </c>
      <c r="AA19" s="967" t="str">
        <f>IF('ชื่อ-คะแนน'!$C18="","",IF('ชื่อ-คะแนน'!$D18="ออก","",IF('ชื่อ-คะแนน'!$D18="ย้าย","",IF('ชื่อ-คะแนน'!$D18="พัก","",IF(AA$6="?",AA$6,AA$6)))))</f>
        <v/>
      </c>
      <c r="AB19" s="968" t="str">
        <f>IF('ชื่อ-คะแนน'!$C18="","",IF('ชื่อ-คะแนน'!$D18="ออก","",IF('ชื่อ-คะแนน'!$D18="ย้าย","",IF('ชื่อ-คะแนน'!$D18="พัก","",IF(AB$6="?",AB$6,AB$6)))))</f>
        <v/>
      </c>
      <c r="AC19" s="959"/>
      <c r="AD19" s="958" t="str">
        <f>IF('ชื่อ-คะแนน'!$C18="","",IF('ชื่อ-คะแนน'!$D18="ออก","",IF('ชื่อ-คะแนน'!$D18="ย้าย","",IF('ชื่อ-คะแนน'!$D18="พัก","",IF(AD$6="?",AD$6,AD$6)))))</f>
        <v/>
      </c>
      <c r="AE19" s="967" t="str">
        <f>IF('ชื่อ-คะแนน'!$C18="","",IF('ชื่อ-คะแนน'!$D18="ออก","",IF('ชื่อ-คะแนน'!$D18="ย้าย","",IF('ชื่อ-คะแนน'!$D18="พัก","",IF(AE$6="?",AE$6,AE$6)))))</f>
        <v/>
      </c>
      <c r="AF19" s="967" t="str">
        <f>IF('ชื่อ-คะแนน'!$C18="","",IF('ชื่อ-คะแนน'!$D18="ออก","",IF('ชื่อ-คะแนน'!$D18="ย้าย","",IF('ชื่อ-คะแนน'!$D18="พัก","",IF(AF$6="?",AF$6,AF$6)))))</f>
        <v/>
      </c>
      <c r="AG19" s="967" t="str">
        <f>IF('ชื่อ-คะแนน'!$C18="","",IF('ชื่อ-คะแนน'!$D18="ออก","",IF('ชื่อ-คะแนน'!$D18="ย้าย","",IF('ชื่อ-คะแนน'!$D18="พัก","",IF($AG$6="?",$AG$6,$AG$6)))))</f>
        <v/>
      </c>
      <c r="AH19" s="968" t="str">
        <f>IF('ชื่อ-คะแนน'!$C18="","",IF('ชื่อ-คะแนน'!$D18="ออก","",IF('ชื่อ-คะแนน'!$D18="ย้าย","",IF('ชื่อ-คะแนน'!$D18="พัก","",IF($AH$6="?",$AH$6,$AH$6)))))</f>
        <v/>
      </c>
      <c r="AI19" s="959"/>
      <c r="AJ19" s="958" t="str">
        <f>IF('ชื่อ-คะแนน'!$C18="","",IF('ชื่อ-คะแนน'!$D18="ออก","",IF('ชื่อ-คะแนน'!$D18="ย้าย","",IF('ชื่อ-คะแนน'!$D18="พัก","",IF($AJ$6="?",$AJ$6,$AJ$6)))))</f>
        <v/>
      </c>
      <c r="AK19" s="967" t="str">
        <f>IF('ชื่อ-คะแนน'!$C18="","",IF('ชื่อ-คะแนน'!$D18="ออก","",IF('ชื่อ-คะแนน'!$D18="ย้าย","",IF('ชื่อ-คะแนน'!$D18="พัก","",IF($AK$6="?",$AK$6,$AK$6)))))</f>
        <v/>
      </c>
      <c r="AL19" s="967" t="str">
        <f>IF('ชื่อ-คะแนน'!$C18="","",IF('ชื่อ-คะแนน'!$D18="ออก","",IF('ชื่อ-คะแนน'!$D18="ย้าย","",IF('ชื่อ-คะแนน'!$D18="พัก","",IF($AL$6="?",$AL$6,$AL$6)))))</f>
        <v/>
      </c>
      <c r="AM19" s="967" t="str">
        <f>IF('ชื่อ-คะแนน'!$C18="","",IF('ชื่อ-คะแนน'!$D18="ออก","",IF('ชื่อ-คะแนน'!$D18="ย้าย","",IF('ชื่อ-คะแนน'!$D18="พัก","",IF($AM$6="?",$AM$6,$AM$6)))))</f>
        <v/>
      </c>
      <c r="AN19" s="968" t="str">
        <f>IF('ชื่อ-คะแนน'!$C18="","",IF('ชื่อ-คะแนน'!$D18="ออก","",IF('ชื่อ-คะแนน'!$D18="ย้าย","",IF('ชื่อ-คะแนน'!$D18="พัก","",IF($AN$6="?",$AN$6,$AN$6)))))</f>
        <v/>
      </c>
      <c r="AO19" s="959"/>
      <c r="AP19" s="958" t="str">
        <f>IF('ชื่อ-คะแนน'!$C18="","",IF('ชื่อ-คะแนน'!$D18="ออก","",IF('ชื่อ-คะแนน'!$D18="ย้าย","",IF('ชื่อ-คะแนน'!$D18="พัก","",IF($AP$6="?",$AP$6,$AP$6)))))</f>
        <v/>
      </c>
      <c r="AQ19" s="967" t="str">
        <f>IF('ชื่อ-คะแนน'!$C18="","",IF('ชื่อ-คะแนน'!$D18="ออก","",IF('ชื่อ-คะแนน'!$D18="ย้าย","",IF('ชื่อ-คะแนน'!$D18="พัก","",IF($AQ$6="?",$AQ$6,$AQ$6)))))</f>
        <v/>
      </c>
      <c r="AR19" s="967" t="str">
        <f>IF('ชื่อ-คะแนน'!$C18="","",IF('ชื่อ-คะแนน'!$D18="ออก","",IF('ชื่อ-คะแนน'!$D18="ย้าย","",IF('ชื่อ-คะแนน'!$D18="พัก","",IF($AR$6="?",$AR$6,$AR$6)))))</f>
        <v/>
      </c>
      <c r="AS19" s="967" t="str">
        <f>IF('ชื่อ-คะแนน'!$C18="","",IF('ชื่อ-คะแนน'!$D18="ออก","",IF('ชื่อ-คะแนน'!$D18="ย้าย","",IF('ชื่อ-คะแนน'!$D18="พัก","",IF($AS$6="?",$AS$6,$AS$6)))))</f>
        <v/>
      </c>
      <c r="AT19" s="968" t="str">
        <f>IF('ชื่อ-คะแนน'!$C18="","",IF('ชื่อ-คะแนน'!$D18="ออก","",IF('ชื่อ-คะแนน'!$D18="ย้าย","",IF('ชื่อ-คะแนน'!$D18="พัก","",IF($AT$6="?",$AT$6,$AT$6)))))</f>
        <v/>
      </c>
      <c r="AU19" s="959"/>
      <c r="AV19" s="958" t="str">
        <f>IF('ชื่อ-คะแนน'!$C18="","",IF('ชื่อ-คะแนน'!$D18="ออก","",IF('ชื่อ-คะแนน'!$D18="ย้าย","",IF('ชื่อ-คะแนน'!$D18="พัก","",IF($AV$6="?",$AV$6,$AV$6)))))</f>
        <v/>
      </c>
      <c r="AW19" s="967" t="str">
        <f>IF('ชื่อ-คะแนน'!$C18="","",IF('ชื่อ-คะแนน'!$D18="ออก","",IF('ชื่อ-คะแนน'!$D18="ย้าย","",IF('ชื่อ-คะแนน'!$D18="พัก","",IF($AW$6="?",$AW$6,$AW$6)))))</f>
        <v/>
      </c>
      <c r="AX19" s="967" t="str">
        <f>IF('ชื่อ-คะแนน'!$C18="","",IF('ชื่อ-คะแนน'!$D18="ออก","",IF('ชื่อ-คะแนน'!$D18="ย้าย","",IF('ชื่อ-คะแนน'!$D18="พัก","",IF($AX$6="?",$AX$6,$AX$6)))))</f>
        <v/>
      </c>
      <c r="AY19" s="967" t="str">
        <f>IF('ชื่อ-คะแนน'!$C18="","",IF('ชื่อ-คะแนน'!$D18="ออก","",IF('ชื่อ-คะแนน'!$D18="ย้าย","",IF('ชื่อ-คะแนน'!$D18="พัก","",IF($AY$6="?",$AY$6,$AY$6)))))</f>
        <v/>
      </c>
      <c r="AZ19" s="968" t="str">
        <f>IF('ชื่อ-คะแนน'!$C18="","",IF('ชื่อ-คะแนน'!$D18="ออก","",IF('ชื่อ-คะแนน'!$D18="ย้าย","",IF('ชื่อ-คะแนน'!$D18="พัก","",IF($AZ$6="?",$AZ$6,$AZ$6)))))</f>
        <v/>
      </c>
      <c r="BA19" s="959"/>
      <c r="BB19" s="958" t="str">
        <f>IF('ชื่อ-คะแนน'!$C18="","",IF('ชื่อ-คะแนน'!$D18="ออก","",IF('ชื่อ-คะแนน'!$D18="ย้าย","",IF('ชื่อ-คะแนน'!$D18="พัก","",IF($BB$6="?",$BB$6,$BB$6)))))</f>
        <v/>
      </c>
      <c r="BC19" s="967" t="str">
        <f>IF('ชื่อ-คะแนน'!$C18="","",IF('ชื่อ-คะแนน'!$D18="ออก","",IF('ชื่อ-คะแนน'!$D18="ย้าย","",IF('ชื่อ-คะแนน'!$D18="พัก","",IF($BC$6="?",$BC$6,$BC$6)))))</f>
        <v/>
      </c>
      <c r="BD19" s="967" t="str">
        <f>IF('ชื่อ-คะแนน'!$C18="","",IF('ชื่อ-คะแนน'!$D18="ออก","",IF('ชื่อ-คะแนน'!$D18="ย้าย","",IF('ชื่อ-คะแนน'!$D18="พัก","",IF($BD$6="?",$BD$6,$BD$6)))))</f>
        <v/>
      </c>
      <c r="BE19" s="967" t="str">
        <f>IF('ชื่อ-คะแนน'!$C18="","",IF('ชื่อ-คะแนน'!$D18="ออก","",IF('ชื่อ-คะแนน'!$D18="ย้าย","",IF('ชื่อ-คะแนน'!$D18="พัก","",IF($BE$6="?",$BE$6,$BE$6)))))</f>
        <v/>
      </c>
      <c r="BF19" s="968" t="str">
        <f>IF('ชื่อ-คะแนน'!$C18="","",IF('ชื่อ-คะแนน'!$D18="ออก","",IF('ชื่อ-คะแนน'!$D18="ย้าย","",IF('ชื่อ-คะแนน'!$D18="พัก","",IF($BF$6="?",$BF$6,$BF$6)))))</f>
        <v/>
      </c>
      <c r="BG19" s="959"/>
      <c r="BH19" s="958" t="str">
        <f>IF('ชื่อ-คะแนน'!$C18="","",IF('ชื่อ-คะแนน'!$D18="ออก","",IF('ชื่อ-คะแนน'!$D18="ย้าย","",IF('ชื่อ-คะแนน'!$D18="พัก","",IF($BH$6="?",$BH$6,$BH$6)))))</f>
        <v/>
      </c>
      <c r="BI19" s="967" t="str">
        <f>IF('ชื่อ-คะแนน'!$C18="","",IF('ชื่อ-คะแนน'!$D18="ออก","",IF('ชื่อ-คะแนน'!$D18="ย้าย","",IF('ชื่อ-คะแนน'!$D18="พัก","",IF($BI$6="?",$BI$6,$BI$6)))))</f>
        <v/>
      </c>
      <c r="BJ19" s="967" t="str">
        <f>IF('ชื่อ-คะแนน'!$C18="","",IF('ชื่อ-คะแนน'!$D18="ออก","",IF('ชื่อ-คะแนน'!$D18="ย้าย","",IF('ชื่อ-คะแนน'!$D18="พัก","",IF($BJ$6="?",$BJ$6,$BJ$6)))))</f>
        <v/>
      </c>
      <c r="BK19" s="967" t="str">
        <f>IF('ชื่อ-คะแนน'!$C18="","",IF('ชื่อ-คะแนน'!$D18="ออก","",IF('ชื่อ-คะแนน'!$D18="ย้าย","",IF('ชื่อ-คะแนน'!$D18="พัก","",IF($BK$6="?",$BK$6,$BK$6)))))</f>
        <v/>
      </c>
      <c r="BL19" s="968" t="str">
        <f>IF('ชื่อ-คะแนน'!$C18="","",IF('ชื่อ-คะแนน'!$D18="ออก","",IF('ชื่อ-คะแนน'!$D18="ย้าย","",IF('ชื่อ-คะแนน'!$D18="พัก","",IF($BL$6="?",$BL$6,$BL$6)))))</f>
        <v/>
      </c>
      <c r="BM19" s="959"/>
      <c r="BN19" s="958" t="str">
        <f>IF('ชื่อ-คะแนน'!$C18="","",IF('ชื่อ-คะแนน'!$D18="ออก","",IF('ชื่อ-คะแนน'!$D18="ย้าย","",IF('ชื่อ-คะแนน'!$D18="พัก","",IF($BN$6="?",$BN$6,$BN$6)))))</f>
        <v/>
      </c>
      <c r="BO19" s="967" t="str">
        <f>IF('ชื่อ-คะแนน'!$C18="","",IF('ชื่อ-คะแนน'!$D18="ออก","",IF('ชื่อ-คะแนน'!$D18="ย้าย","",IF('ชื่อ-คะแนน'!$D18="พัก","",IF($BO$6="?",$BO$6,$BO$6)))))</f>
        <v/>
      </c>
      <c r="BP19" s="967" t="str">
        <f>IF('ชื่อ-คะแนน'!$C18="","",IF('ชื่อ-คะแนน'!$D18="ออก","",IF('ชื่อ-คะแนน'!$D18="ย้าย","",IF('ชื่อ-คะแนน'!$D18="พัก","",IF($BP$6="?",$BP$6,$BP$6)))))</f>
        <v/>
      </c>
      <c r="BQ19" s="967" t="str">
        <f>IF('ชื่อ-คะแนน'!$C18="","",IF('ชื่อ-คะแนน'!$D18="ออก","",IF('ชื่อ-คะแนน'!$D18="ย้าย","",IF('ชื่อ-คะแนน'!$D18="พัก","",IF($BQ$6="?",$BQ$6,$BQ$6)))))</f>
        <v/>
      </c>
      <c r="BR19" s="968" t="str">
        <f>IF('ชื่อ-คะแนน'!$C18="","",IF('ชื่อ-คะแนน'!$D18="ออก","",IF('ชื่อ-คะแนน'!$D18="ย้าย","",IF('ชื่อ-คะแนน'!$D18="พัก","",IF($BR$6="?",$BR$6,$BR$6)))))</f>
        <v/>
      </c>
      <c r="BS19" s="959"/>
      <c r="BT19" s="958" t="str">
        <f>IF('ชื่อ-คะแนน'!$C18="","",IF('ชื่อ-คะแนน'!$D18="ออก","",IF('ชื่อ-คะแนน'!$D18="ย้าย","",IF('ชื่อ-คะแนน'!$D18="พัก","",IF($BT$6="?",$BT$6,$BT$6)))))</f>
        <v/>
      </c>
      <c r="BU19" s="967" t="str">
        <f>IF('ชื่อ-คะแนน'!$C18="","",IF('ชื่อ-คะแนน'!$D18="ออก","",IF('ชื่อ-คะแนน'!$D18="ย้าย","",IF('ชื่อ-คะแนน'!$D18="พัก","",IF($BU$6="?",$BU$6,$BU$6)))))</f>
        <v/>
      </c>
      <c r="BV19" s="967" t="str">
        <f>IF('ชื่อ-คะแนน'!$C18="","",IF('ชื่อ-คะแนน'!$D18="ออก","",IF('ชื่อ-คะแนน'!$D18="ย้าย","",IF('ชื่อ-คะแนน'!$D18="พัก","",IF($BV$6="?",$BV$6,$BV$6)))))</f>
        <v/>
      </c>
      <c r="BW19" s="967" t="str">
        <f>IF('ชื่อ-คะแนน'!$C18="","",IF('ชื่อ-คะแนน'!$D18="ออก","",IF('ชื่อ-คะแนน'!$D18="ย้าย","",IF('ชื่อ-คะแนน'!$D18="พัก","",IF($BW$6="?",$BW$6,$BW$6)))))</f>
        <v/>
      </c>
      <c r="BX19" s="968" t="str">
        <f>IF('ชื่อ-คะแนน'!$C18="","",IF('ชื่อ-คะแนน'!$D18="ออก","",IF('ชื่อ-คะแนน'!$D18="ย้าย","",IF('ชื่อ-คะแนน'!$D18="พัก","",IF($BX$6="?",$BX$6,$BX$6)))))</f>
        <v/>
      </c>
      <c r="BY19" s="959"/>
      <c r="BZ19" s="958" t="str">
        <f>IF('ชื่อ-คะแนน'!$C18="","",IF('ชื่อ-คะแนน'!$D18="ออก","",IF('ชื่อ-คะแนน'!$D18="ย้าย","",IF('ชื่อ-คะแนน'!$D18="พัก","",IF($BZ$6="?",$BZ$6,$BZ$6)))))</f>
        <v/>
      </c>
      <c r="CA19" s="967" t="str">
        <f>IF('ชื่อ-คะแนน'!$C18="","",IF('ชื่อ-คะแนน'!$D18="ออก","",IF('ชื่อ-คะแนน'!$D18="ย้าย","",IF('ชื่อ-คะแนน'!$D18="พัก","",IF($CA$6="?",$CA$6,$CA$6)))))</f>
        <v/>
      </c>
      <c r="CB19" s="967" t="str">
        <f>IF('ชื่อ-คะแนน'!$C18="","",IF('ชื่อ-คะแนน'!$D18="ออก","",IF('ชื่อ-คะแนน'!$D18="ย้าย","",IF('ชื่อ-คะแนน'!$D18="พัก","",IF($CB$6="?",$CB$6,$CB$6)))))</f>
        <v/>
      </c>
      <c r="CC19" s="967" t="str">
        <f>IF('ชื่อ-คะแนน'!$C18="","",IF('ชื่อ-คะแนน'!$D18="ออก","",IF('ชื่อ-คะแนน'!$D18="ย้าย","",IF('ชื่อ-คะแนน'!$D18="พัก","",IF($CC$6="?",$CC$6,$CC$6)))))</f>
        <v/>
      </c>
      <c r="CD19" s="968" t="str">
        <f>IF('ชื่อ-คะแนน'!$C18="","",IF('ชื่อ-คะแนน'!$D18="ออก","",IF('ชื่อ-คะแนน'!$D18="ย้าย","",IF('ชื่อ-คะแนน'!$D18="พัก","",IF($CD$6="?",$CD$6,$CD$6)))))</f>
        <v/>
      </c>
      <c r="CE19" s="959"/>
      <c r="CF19" s="958" t="str">
        <f>IF('ชื่อ-คะแนน'!$C18="","",IF('ชื่อ-คะแนน'!$D18="ออก","",IF('ชื่อ-คะแนน'!$D18="ย้าย","",IF('ชื่อ-คะแนน'!$D18="พัก","",IF($CF$6="?",$CF$6,$CF$6)))))</f>
        <v/>
      </c>
      <c r="CG19" s="967" t="str">
        <f>IF('ชื่อ-คะแนน'!$C18="","",IF('ชื่อ-คะแนน'!$D18="ออก","",IF('ชื่อ-คะแนน'!$D18="ย้าย","",IF('ชื่อ-คะแนน'!$D18="พัก","",IF($CG$6="?",$CG$6,$CG$6)))))</f>
        <v/>
      </c>
      <c r="CH19" s="967" t="str">
        <f>IF('ชื่อ-คะแนน'!$C18="","",IF('ชื่อ-คะแนน'!$D18="ออก","",IF('ชื่อ-คะแนน'!$D18="ย้าย","",IF('ชื่อ-คะแนน'!$D18="พัก","",IF($CH$6="?",$CH$6,$CH$6)))))</f>
        <v/>
      </c>
      <c r="CI19" s="967" t="str">
        <f>IF('ชื่อ-คะแนน'!$C18="","",IF('ชื่อ-คะแนน'!$D18="ออก","",IF('ชื่อ-คะแนน'!$D18="ย้าย","",IF('ชื่อ-คะแนน'!$D18="พัก","",IF($CI$6="?",$CI$6,$CI$6)))))</f>
        <v/>
      </c>
      <c r="CJ19" s="968" t="str">
        <f>IF('ชื่อ-คะแนน'!$C18="","",IF('ชื่อ-คะแนน'!$D18="ออก","",IF('ชื่อ-คะแนน'!$D18="ย้าย","",IF('ชื่อ-คะแนน'!$D18="พัก","",IF($CJ$6="?",$CJ$6,$CJ$6)))))</f>
        <v/>
      </c>
      <c r="CK19" s="959"/>
      <c r="CL19" s="958" t="str">
        <f>IF('ชื่อ-คะแนน'!$C18="","",IF('ชื่อ-คะแนน'!$D18="ออก","",IF('ชื่อ-คะแนน'!$D18="ย้าย","",IF('ชื่อ-คะแนน'!$D18="พัก","",IF($CL$6="?",$CL$6,$CL$6)))))</f>
        <v/>
      </c>
      <c r="CM19" s="967" t="str">
        <f>IF('ชื่อ-คะแนน'!$C18="","",IF('ชื่อ-คะแนน'!$D18="ออก","",IF('ชื่อ-คะแนน'!$D18="ย้าย","",IF('ชื่อ-คะแนน'!$D18="พัก","",IF($CM$6="?",$CM$6,$CM$6)))))</f>
        <v/>
      </c>
      <c r="CN19" s="967" t="str">
        <f>IF('ชื่อ-คะแนน'!$C18="","",IF('ชื่อ-คะแนน'!$D18="ออก","",IF('ชื่อ-คะแนน'!$D18="ย้าย","",IF('ชื่อ-คะแนน'!$D18="พัก","",IF($CN$6="?",$CN$6,$CN$6)))))</f>
        <v/>
      </c>
      <c r="CO19" s="967" t="str">
        <f>IF('ชื่อ-คะแนน'!$C18="","",IF('ชื่อ-คะแนน'!$D18="ออก","",IF('ชื่อ-คะแนน'!$D18="ย้าย","",IF('ชื่อ-คะแนน'!$D18="พัก","",IF($CO$6="?",$CO$6,$CO$6)))))</f>
        <v/>
      </c>
      <c r="CP19" s="968" t="str">
        <f>IF('ชื่อ-คะแนน'!$C18="","",IF('ชื่อ-คะแนน'!$D18="ออก","",IF('ชื่อ-คะแนน'!$D18="ย้าย","",IF('ชื่อ-คะแนน'!$D18="พัก","",IF($CP$6="?",$CP$6,$CP$6)))))</f>
        <v/>
      </c>
      <c r="CQ19" s="959"/>
      <c r="CR19" s="958" t="str">
        <f>IF('ชื่อ-คะแนน'!$C18="","",IF('ชื่อ-คะแนน'!$D18="ออก","",IF('ชื่อ-คะแนน'!$D18="ย้าย","",IF('ชื่อ-คะแนน'!$D18="พัก","",IF($CR$6="?",$CR$6,$CR$6)))))</f>
        <v/>
      </c>
      <c r="CS19" s="967" t="str">
        <f>IF('ชื่อ-คะแนน'!$C18="","",IF('ชื่อ-คะแนน'!$D18="ออก","",IF('ชื่อ-คะแนน'!$D18="ย้าย","",IF('ชื่อ-คะแนน'!$D18="พัก","",IF($CS$6="?",$CS$6,$CS$6)))))</f>
        <v/>
      </c>
      <c r="CT19" s="967" t="str">
        <f>IF('ชื่อ-คะแนน'!$C18="","",IF('ชื่อ-คะแนน'!$D18="ออก","",IF('ชื่อ-คะแนน'!$D18="ย้าย","",IF('ชื่อ-คะแนน'!$D18="พัก","",IF($CT$6="?",$CT$6,$CT$6)))))</f>
        <v/>
      </c>
      <c r="CU19" s="967" t="str">
        <f>IF('ชื่อ-คะแนน'!$C18="","",IF('ชื่อ-คะแนน'!$D18="ออก","",IF('ชื่อ-คะแนน'!$D18="ย้าย","",IF('ชื่อ-คะแนน'!$D18="พัก","",IF($CU$6="?",$CU$6,$CU$6)))))</f>
        <v/>
      </c>
      <c r="CV19" s="968" t="str">
        <f>IF('ชื่อ-คะแนน'!$C18="","",IF('ชื่อ-คะแนน'!$D18="ออก","",IF('ชื่อ-คะแนน'!$D18="ย้าย","",IF('ชื่อ-คะแนน'!$D18="พัก","",IF($CV$6="?",$CV$6,$CV$6)))))</f>
        <v/>
      </c>
      <c r="CW19" s="959"/>
      <c r="CX19" s="958" t="str">
        <f>IF('ชื่อ-คะแนน'!$C18="","",IF('ชื่อ-คะแนน'!$D18="ออก","",IF('ชื่อ-คะแนน'!$D18="ย้าย","",IF('ชื่อ-คะแนน'!$D18="พัก","",IF($CX$6="?",$CX$6,$CX$6)))))</f>
        <v/>
      </c>
      <c r="CY19" s="967" t="str">
        <f>IF('ชื่อ-คะแนน'!$C18="","",IF('ชื่อ-คะแนน'!$D18="ออก","",IF('ชื่อ-คะแนน'!$D18="ย้าย","",IF('ชื่อ-คะแนน'!$D18="พัก","",IF($CY$6="?",$CY$6,$CY$6)))))</f>
        <v/>
      </c>
      <c r="CZ19" s="967" t="str">
        <f>IF('ชื่อ-คะแนน'!$C18="","",IF('ชื่อ-คะแนน'!$D18="ออก","",IF('ชื่อ-คะแนน'!$D18="ย้าย","",IF('ชื่อ-คะแนน'!$D18="พัก","",IF($CZ$6="?",$CZ$6,$CZ$6)))))</f>
        <v/>
      </c>
      <c r="DA19" s="967" t="str">
        <f>IF('ชื่อ-คะแนน'!$C18="","",IF('ชื่อ-คะแนน'!$D18="ออก","",IF('ชื่อ-คะแนน'!$D18="ย้าย","",IF('ชื่อ-คะแนน'!$D18="พัก","",IF($DA$6="?",$DA$6,$DA$6)))))</f>
        <v/>
      </c>
      <c r="DB19" s="968" t="str">
        <f>IF('ชื่อ-คะแนน'!$C18="","",IF('ชื่อ-คะแนน'!$D18="ออก","",IF('ชื่อ-คะแนน'!$D18="ย้าย","",IF('ชื่อ-คะแนน'!$D18="พัก","",IF($DB$6="?",$DB$6,$DB$6)))))</f>
        <v/>
      </c>
      <c r="DC19" s="959"/>
      <c r="DD19" s="958" t="str">
        <f>IF('ชื่อ-คะแนน'!$C18="","",IF('ชื่อ-คะแนน'!$D18="ออก","",IF('ชื่อ-คะแนน'!$D18="ย้าย","",IF('ชื่อ-คะแนน'!$D18="พัก","",IF($DD$6="?",$DD$6,$DD$6)))))</f>
        <v/>
      </c>
      <c r="DE19" s="967" t="str">
        <f>IF('ชื่อ-คะแนน'!$C18="","",IF('ชื่อ-คะแนน'!$D18="ออก","",IF('ชื่อ-คะแนน'!$D18="ย้าย","",IF('ชื่อ-คะแนน'!$D18="พัก","",IF($DE$6="?",$DE$6,$DE$6)))))</f>
        <v/>
      </c>
      <c r="DF19" s="967" t="str">
        <f>IF('ชื่อ-คะแนน'!$C18="","",IF('ชื่อ-คะแนน'!$D18="ออก","",IF('ชื่อ-คะแนน'!$D18="ย้าย","",IF('ชื่อ-คะแนน'!$D18="พัก","",IF($DF$6="?",$DF$6,$DF$6)))))</f>
        <v/>
      </c>
      <c r="DG19" s="967" t="str">
        <f>IF('ชื่อ-คะแนน'!$C18="","",IF('ชื่อ-คะแนน'!$D18="ออก","",IF('ชื่อ-คะแนน'!$D18="ย้าย","",IF('ชื่อ-คะแนน'!$D18="พัก","",IF($DG$6="?",$DG$6,$DG$6)))))</f>
        <v/>
      </c>
      <c r="DH19" s="968" t="str">
        <f>IF('ชื่อ-คะแนน'!$C18="","",IF('ชื่อ-คะแนน'!$D18="ออก","",IF('ชื่อ-คะแนน'!$D18="ย้าย","",IF('ชื่อ-คะแนน'!$D18="พัก","",IF($DH$6="?",$DH$6,$DH$6)))))</f>
        <v/>
      </c>
      <c r="DI19" s="959"/>
      <c r="DJ19" s="958" t="str">
        <f>IF('ชื่อ-คะแนน'!$C18="","",IF('ชื่อ-คะแนน'!$D18="ออก","",IF('ชื่อ-คะแนน'!$D18="ย้าย","",IF('ชื่อ-คะแนน'!$D18="พัก","",IF($DJ$6="?",$DJ$6,$DJ$6)))))</f>
        <v/>
      </c>
      <c r="DK19" s="967" t="str">
        <f>IF('ชื่อ-คะแนน'!$C18="","",IF('ชื่อ-คะแนน'!$D18="ออก","",IF('ชื่อ-คะแนน'!$D18="ย้าย","",IF('ชื่อ-คะแนน'!$D18="พัก","",IF($DK$6="?",$DK$6,$DK$6)))))</f>
        <v/>
      </c>
      <c r="DL19" s="967" t="str">
        <f>IF('ชื่อ-คะแนน'!$C18="","",IF('ชื่อ-คะแนน'!$D18="ออก","",IF('ชื่อ-คะแนน'!$D18="ย้าย","",IF('ชื่อ-คะแนน'!$D18="พัก","",IF($DL$6="?",$DL$6,$DL$6)))))</f>
        <v/>
      </c>
      <c r="DM19" s="967" t="str">
        <f>IF('ชื่อ-คะแนน'!$C18="","",IF('ชื่อ-คะแนน'!$D18="ออก","",IF('ชื่อ-คะแนน'!$D18="ย้าย","",IF('ชื่อ-คะแนน'!$D18="พัก","",IF($DM$6="?",$DM$6,$DM$6)))))</f>
        <v/>
      </c>
      <c r="DN19" s="968" t="str">
        <f>IF('ชื่อ-คะแนน'!$C18="","",IF('ชื่อ-คะแนน'!$D18="ออก","",IF('ชื่อ-คะแนน'!$D18="ย้าย","",IF('ชื่อ-คะแนน'!$D18="พัก","",IF($DN$6="?",$DN$6,$DN$6)))))</f>
        <v/>
      </c>
      <c r="DO19" s="959"/>
      <c r="DP19" s="958" t="str">
        <f>IF('ชื่อ-คะแนน'!$C18="","",IF('ชื่อ-คะแนน'!$D18="ออก","",IF('ชื่อ-คะแนน'!$D18="ย้าย","",IF('ชื่อ-คะแนน'!$D18="พัก","",IF($DP$6="?",$DP$6,$DP$6)))))</f>
        <v/>
      </c>
      <c r="DQ19" s="967" t="str">
        <f>IF('ชื่อ-คะแนน'!$C18="","",IF('ชื่อ-คะแนน'!$D18="ออก","",IF('ชื่อ-คะแนน'!$D18="ย้าย","",IF('ชื่อ-คะแนน'!$D18="พัก","",IF($DQ$6="?",$DQ$6,$DQ$6)))))</f>
        <v/>
      </c>
      <c r="DR19" s="967" t="str">
        <f>IF('ชื่อ-คะแนน'!$C18="","",IF('ชื่อ-คะแนน'!$D18="ออก","",IF('ชื่อ-คะแนน'!$D18="ย้าย","",IF('ชื่อ-คะแนน'!$D18="พัก","",IF($DR$6="?",$DR$6,$DR$6)))))</f>
        <v/>
      </c>
      <c r="DS19" s="967" t="str">
        <f>IF('ชื่อ-คะแนน'!$C18="","",IF('ชื่อ-คะแนน'!$D18="ออก","",IF('ชื่อ-คะแนน'!$D18="ย้าย","",IF('ชื่อ-คะแนน'!$D18="พัก","",IF($DS$6="?",$DS$6,$DS$6)))))</f>
        <v/>
      </c>
      <c r="DT19" s="968" t="str">
        <f>IF('ชื่อ-คะแนน'!$C18="","",IF('ชื่อ-คะแนน'!$D18="ออก","",IF('ชื่อ-คะแนน'!$D18="ย้าย","",IF('ชื่อ-คะแนน'!$D18="พัก","",IF($DT$6="?",$DT$6,$DT$6)))))</f>
        <v/>
      </c>
      <c r="DU19" s="959"/>
      <c r="DV19" s="958" t="str">
        <f>IF('ชื่อ-คะแนน'!$C18="","",IF('ชื่อ-คะแนน'!$D18="ออก","",IF('ชื่อ-คะแนน'!$D18="ย้าย","",IF('ชื่อ-คะแนน'!$D18="พัก","",IF($DV$6="?",$DV$6,$DV$6)))))</f>
        <v/>
      </c>
      <c r="DW19" s="967" t="str">
        <f>IF('ชื่อ-คะแนน'!$C18="","",IF('ชื่อ-คะแนน'!$D18="ออก","",IF('ชื่อ-คะแนน'!$D18="ย้าย","",IF('ชื่อ-คะแนน'!$D18="พัก","",IF($DW$6="?",$DW$6,$DW$6)))))</f>
        <v/>
      </c>
      <c r="DX19" s="967" t="str">
        <f>IF('ชื่อ-คะแนน'!$C18="","",IF('ชื่อ-คะแนน'!$D18="ออก","",IF('ชื่อ-คะแนน'!$D18="ย้าย","",IF('ชื่อ-คะแนน'!$D18="พัก","",IF($DX$6="?",$DX$6,$DX$6)))))</f>
        <v/>
      </c>
      <c r="DY19" s="967" t="str">
        <f>IF('ชื่อ-คะแนน'!$C18="","",IF('ชื่อ-คะแนน'!$D18="ออก","",IF('ชื่อ-คะแนน'!$D18="ย้าย","",IF('ชื่อ-คะแนน'!$D18="พัก","",IF($DY$6="?",$DY$6,$DY$6)))))</f>
        <v/>
      </c>
      <c r="DZ19" s="968" t="str">
        <f>IF('ชื่อ-คะแนน'!$C18="","",IF('ชื่อ-คะแนน'!$D18="ออก","",IF('ชื่อ-คะแนน'!$D18="ย้าย","",IF('ชื่อ-คะแนน'!$D18="พัก","",IF($DZ$6="?",$DZ$6,$DZ$6)))))</f>
        <v/>
      </c>
      <c r="EA19" s="959"/>
      <c r="EB19" s="958" t="str">
        <f>IF('ชื่อ-คะแนน'!$C18="","",IF('ชื่อ-คะแนน'!$D18="ออก","",IF('ชื่อ-คะแนน'!$D18="ย้าย","",IF('ชื่อ-คะแนน'!$D18="พัก","",IF($EB$6="?",$EB$6,$EB$6)))))</f>
        <v/>
      </c>
      <c r="EC19" s="967" t="str">
        <f>IF('ชื่อ-คะแนน'!$C18="","",IF('ชื่อ-คะแนน'!$D18="ออก","",IF('ชื่อ-คะแนน'!$D18="ย้าย","",IF('ชื่อ-คะแนน'!$D18="พัก","",IF($EC$6="?",$EC$6,$EC$6)))))</f>
        <v/>
      </c>
      <c r="ED19" s="967" t="str">
        <f>IF('ชื่อ-คะแนน'!$C18="","",IF('ชื่อ-คะแนน'!$D18="ออก","",IF('ชื่อ-คะแนน'!$D18="ย้าย","",IF('ชื่อ-คะแนน'!$D18="พัก","",IF($ED$6="?",$ED$6,$ED$6)))))</f>
        <v/>
      </c>
      <c r="EE19" s="967" t="str">
        <f>IF('ชื่อ-คะแนน'!$C18="","",IF('ชื่อ-คะแนน'!$D18="ออก","",IF('ชื่อ-คะแนน'!$D18="ย้าย","",IF('ชื่อ-คะแนน'!$D18="พัก","",IF($EE$6="?",$EE$6,$EE$6)))))</f>
        <v/>
      </c>
      <c r="EF19" s="968" t="str">
        <f>IF('ชื่อ-คะแนน'!$C18="","",IF('ชื่อ-คะแนน'!$D18="ออก","",IF('ชื่อ-คะแนน'!$D18="ย้าย","",IF('ชื่อ-คะแนน'!$D18="พัก","",IF($EF$6="?",$EF$6,$EF$6)))))</f>
        <v/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/>
      </c>
      <c r="EI19" s="970" t="str">
        <f>IF('ชื่อ-คะแนน'!C18="","",COUNTIF(F19:EF19,"/")+SUM(F19:EF19))</f>
        <v/>
      </c>
      <c r="EJ19" s="49" t="str">
        <f t="shared" si="1"/>
        <v>-</v>
      </c>
      <c r="EK19" s="116"/>
      <c r="EL19" s="116"/>
      <c r="EM19" s="116"/>
    </row>
    <row r="20" spans="1:143" s="24" customFormat="1" ht="18" customHeight="1" x14ac:dyDescent="0.5">
      <c r="A20" s="963" t="str">
        <f>'ชื่อ-คะแนน'!A19</f>
        <v/>
      </c>
      <c r="B20" s="894">
        <f>'ชื่อ-คะแนน'!B19</f>
        <v>0</v>
      </c>
      <c r="C20" s="895" t="str">
        <f>'ชื่อ-คะแนน'!DB19</f>
        <v/>
      </c>
      <c r="D20" s="620" t="str">
        <f>'ชื่อ-คะแนน'!D19</f>
        <v/>
      </c>
      <c r="E20" s="621" t="str">
        <f t="shared" si="0"/>
        <v/>
      </c>
      <c r="F20" s="964" t="str">
        <f>IF('ชื่อ-คะแนน'!$C19="","",IF('ชื่อ-คะแนน'!$D19="ออก","",IF('ชื่อ-คะแนน'!$D19="ย้าย","",IF('ชื่อ-คะแนน'!$D19="พัก","",IF(F$6="?",F$6,F$6)))))</f>
        <v/>
      </c>
      <c r="G20" s="965" t="str">
        <f>IF('ชื่อ-คะแนน'!C19="","",IF('ชื่อ-คะแนน'!$D19="ออก","",IF('ชื่อ-คะแนน'!$D19="ย้าย","",IF('ชื่อ-คะแนน'!$D19="พัก","",IF(G$6="?",G$6,G$6)))))</f>
        <v/>
      </c>
      <c r="H20" s="965" t="str">
        <f>IF('ชื่อ-คะแนน'!C19="","",IF('ชื่อ-คะแนน'!$D19="ออก","",IF('ชื่อ-คะแนน'!$D19="ย้าย","",IF('ชื่อ-คะแนน'!$D19="พัก","",IF(H$6="?",H$6,H$6)))))</f>
        <v/>
      </c>
      <c r="I20" s="965" t="str">
        <f>IF('ชื่อ-คะแนน'!G19="","",IF('ชื่อ-คะแนน'!$D19="ออก","",IF('ชื่อ-คะแนน'!$D19="ย้าย","",IF('ชื่อ-คะแนน'!$D19="พัก","",IF(I$6="?",I$6,$I$6)))))</f>
        <v/>
      </c>
      <c r="J20" s="966" t="str">
        <f>IF('ชื่อ-คะแนน'!$C19="","",IF('ชื่อ-คะแนน'!$D19="ออก","",IF('ชื่อ-คะแนน'!$D19="ย้าย","",IF('ชื่อ-คะแนน'!$D19="พัก","",IF(J$6="?",J$6,J$6)))))</f>
        <v/>
      </c>
      <c r="K20" s="959"/>
      <c r="L20" s="958" t="str">
        <f>IF('ชื่อ-คะแนน'!$C19="","",IF('ชื่อ-คะแนน'!$D19="ออก","",IF('ชื่อ-คะแนน'!$D19="ย้าย","",IF('ชื่อ-คะแนน'!$D19="พัก","",IF(L$6="?",L$6,L$6)))))</f>
        <v/>
      </c>
      <c r="M20" s="967" t="str">
        <f>IF('ชื่อ-คะแนน'!$C19="","",IF('ชื่อ-คะแนน'!$D19="ออก","",IF('ชื่อ-คะแนน'!$D19="ย้าย","",IF('ชื่อ-คะแนน'!$D19="พัก","",IF(M$6="?",M$6,M$6)))))</f>
        <v/>
      </c>
      <c r="N20" s="967" t="str">
        <f>IF('ชื่อ-คะแนน'!$C19="","",IF('ชื่อ-คะแนน'!$D19="ออก","",IF('ชื่อ-คะแนน'!$D19="ย้าย","",IF('ชื่อ-คะแนน'!$D19="พัก","",IF(N$6="?",N$6,N$6)))))</f>
        <v/>
      </c>
      <c r="O20" s="967" t="str">
        <f>IF('ชื่อ-คะแนน'!$C19="","",IF('ชื่อ-คะแนน'!$D19="ออก","",IF('ชื่อ-คะแนน'!$D19="ย้าย","",IF('ชื่อ-คะแนน'!$D19="พัก","",IF(O$6="?",O$6,O$6)))))</f>
        <v/>
      </c>
      <c r="P20" s="968" t="str">
        <f>IF('ชื่อ-คะแนน'!$C19="","",IF('ชื่อ-คะแนน'!$D19="ออก","",IF('ชื่อ-คะแนน'!$D19="ย้าย","",IF('ชื่อ-คะแนน'!$D19="พัก","",IF(P$6="?",P$6,P$6)))))</f>
        <v/>
      </c>
      <c r="Q20" s="959"/>
      <c r="R20" s="958" t="str">
        <f>IF('ชื่อ-คะแนน'!$C19="","",IF('ชื่อ-คะแนน'!$D19="ออก","",IF('ชื่อ-คะแนน'!$D19="ย้าย","",IF('ชื่อ-คะแนน'!$D19="พัก","",IF(R$6="?",R$6,R$6)))))</f>
        <v/>
      </c>
      <c r="S20" s="967" t="str">
        <f>IF('ชื่อ-คะแนน'!$C19="","",IF('ชื่อ-คะแนน'!$D19="ออก","",IF('ชื่อ-คะแนน'!$D19="ย้าย","",IF('ชื่อ-คะแนน'!$D19="พัก","",IF(S$6="?",S$6,S$6)))))</f>
        <v/>
      </c>
      <c r="T20" s="967" t="str">
        <f>IF('ชื่อ-คะแนน'!$C19="","",IF('ชื่อ-คะแนน'!$D19="ออก","",IF('ชื่อ-คะแนน'!$D19="ย้าย","",IF('ชื่อ-คะแนน'!$D19="พัก","",IF(T$6="?",T$6,T$6)))))</f>
        <v/>
      </c>
      <c r="U20" s="967" t="str">
        <f>IF('ชื่อ-คะแนน'!$C19="","",IF('ชื่อ-คะแนน'!$D19="ออก","",IF('ชื่อ-คะแนน'!$D19="ย้าย","",IF('ชื่อ-คะแนน'!$D19="พัก","",IF(U$6="?",U$6,U$6)))))</f>
        <v/>
      </c>
      <c r="V20" s="968" t="str">
        <f>IF('ชื่อ-คะแนน'!$C19="","",IF('ชื่อ-คะแนน'!$D19="ออก","",IF('ชื่อ-คะแนน'!$D19="ย้าย","",IF('ชื่อ-คะแนน'!$D19="พัก","",IF(V$6="?",V$6,V$6)))))</f>
        <v/>
      </c>
      <c r="W20" s="959"/>
      <c r="X20" s="958" t="str">
        <f>IF('ชื่อ-คะแนน'!$C19="","",IF('ชื่อ-คะแนน'!$D19="ออก","",IF('ชื่อ-คะแนน'!$D19="ย้าย","",IF('ชื่อ-คะแนน'!$D19="พัก","",IF(X$6="?",X$6,X$6)))))</f>
        <v/>
      </c>
      <c r="Y20" s="967" t="str">
        <f>IF('ชื่อ-คะแนน'!$C19="","",IF('ชื่อ-คะแนน'!$D19="ออก","",IF('ชื่อ-คะแนน'!$D19="ย้าย","",IF('ชื่อ-คะแนน'!$D19="พัก","",IF(Y$6="?",Y$6,Y$6)))))</f>
        <v/>
      </c>
      <c r="Z20" s="967" t="str">
        <f>IF('ชื่อ-คะแนน'!$C19="","",IF('ชื่อ-คะแนน'!$D19="ออก","",IF('ชื่อ-คะแนน'!$D19="ย้าย","",IF('ชื่อ-คะแนน'!$D19="พัก","",IF(Z$6="?",Z$6,Z$6)))))</f>
        <v/>
      </c>
      <c r="AA20" s="967" t="str">
        <f>IF('ชื่อ-คะแนน'!$C19="","",IF('ชื่อ-คะแนน'!$D19="ออก","",IF('ชื่อ-คะแนน'!$D19="ย้าย","",IF('ชื่อ-คะแนน'!$D19="พัก","",IF(AA$6="?",AA$6,AA$6)))))</f>
        <v/>
      </c>
      <c r="AB20" s="968" t="str">
        <f>IF('ชื่อ-คะแนน'!$C19="","",IF('ชื่อ-คะแนน'!$D19="ออก","",IF('ชื่อ-คะแนน'!$D19="ย้าย","",IF('ชื่อ-คะแนน'!$D19="พัก","",IF(AB$6="?",AB$6,AB$6)))))</f>
        <v/>
      </c>
      <c r="AC20" s="959"/>
      <c r="AD20" s="958" t="str">
        <f>IF('ชื่อ-คะแนน'!$C19="","",IF('ชื่อ-คะแนน'!$D19="ออก","",IF('ชื่อ-คะแนน'!$D19="ย้าย","",IF('ชื่อ-คะแนน'!$D19="พัก","",IF(AD$6="?",AD$6,AD$6)))))</f>
        <v/>
      </c>
      <c r="AE20" s="967" t="str">
        <f>IF('ชื่อ-คะแนน'!$C19="","",IF('ชื่อ-คะแนน'!$D19="ออก","",IF('ชื่อ-คะแนน'!$D19="ย้าย","",IF('ชื่อ-คะแนน'!$D19="พัก","",IF(AE$6="?",AE$6,AE$6)))))</f>
        <v/>
      </c>
      <c r="AF20" s="967" t="str">
        <f>IF('ชื่อ-คะแนน'!$C19="","",IF('ชื่อ-คะแนน'!$D19="ออก","",IF('ชื่อ-คะแนน'!$D19="ย้าย","",IF('ชื่อ-คะแนน'!$D19="พัก","",IF(AF$6="?",AF$6,AF$6)))))</f>
        <v/>
      </c>
      <c r="AG20" s="967" t="str">
        <f>IF('ชื่อ-คะแนน'!$C19="","",IF('ชื่อ-คะแนน'!$D19="ออก","",IF('ชื่อ-คะแนน'!$D19="ย้าย","",IF('ชื่อ-คะแนน'!$D19="พัก","",IF($AG$6="?",$AG$6,$AG$6)))))</f>
        <v/>
      </c>
      <c r="AH20" s="968" t="str">
        <f>IF('ชื่อ-คะแนน'!$C19="","",IF('ชื่อ-คะแนน'!$D19="ออก","",IF('ชื่อ-คะแนน'!$D19="ย้าย","",IF('ชื่อ-คะแนน'!$D19="พัก","",IF($AH$6="?",$AH$6,$AH$6)))))</f>
        <v/>
      </c>
      <c r="AI20" s="959"/>
      <c r="AJ20" s="958" t="str">
        <f>IF('ชื่อ-คะแนน'!$C19="","",IF('ชื่อ-คะแนน'!$D19="ออก","",IF('ชื่อ-คะแนน'!$D19="ย้าย","",IF('ชื่อ-คะแนน'!$D19="พัก","",IF($AJ$6="?",$AJ$6,$AJ$6)))))</f>
        <v/>
      </c>
      <c r="AK20" s="967" t="str">
        <f>IF('ชื่อ-คะแนน'!$C19="","",IF('ชื่อ-คะแนน'!$D19="ออก","",IF('ชื่อ-คะแนน'!$D19="ย้าย","",IF('ชื่อ-คะแนน'!$D19="พัก","",IF($AK$6="?",$AK$6,$AK$6)))))</f>
        <v/>
      </c>
      <c r="AL20" s="967" t="str">
        <f>IF('ชื่อ-คะแนน'!$C19="","",IF('ชื่อ-คะแนน'!$D19="ออก","",IF('ชื่อ-คะแนน'!$D19="ย้าย","",IF('ชื่อ-คะแนน'!$D19="พัก","",IF($AL$6="?",$AL$6,$AL$6)))))</f>
        <v/>
      </c>
      <c r="AM20" s="967" t="str">
        <f>IF('ชื่อ-คะแนน'!$C19="","",IF('ชื่อ-คะแนน'!$D19="ออก","",IF('ชื่อ-คะแนน'!$D19="ย้าย","",IF('ชื่อ-คะแนน'!$D19="พัก","",IF($AM$6="?",$AM$6,$AM$6)))))</f>
        <v/>
      </c>
      <c r="AN20" s="968" t="str">
        <f>IF('ชื่อ-คะแนน'!$C19="","",IF('ชื่อ-คะแนน'!$D19="ออก","",IF('ชื่อ-คะแนน'!$D19="ย้าย","",IF('ชื่อ-คะแนน'!$D19="พัก","",IF($AN$6="?",$AN$6,$AN$6)))))</f>
        <v/>
      </c>
      <c r="AO20" s="959"/>
      <c r="AP20" s="958" t="str">
        <f>IF('ชื่อ-คะแนน'!$C19="","",IF('ชื่อ-คะแนน'!$D19="ออก","",IF('ชื่อ-คะแนน'!$D19="ย้าย","",IF('ชื่อ-คะแนน'!$D19="พัก","",IF($AP$6="?",$AP$6,$AP$6)))))</f>
        <v/>
      </c>
      <c r="AQ20" s="967" t="str">
        <f>IF('ชื่อ-คะแนน'!$C19="","",IF('ชื่อ-คะแนน'!$D19="ออก","",IF('ชื่อ-คะแนน'!$D19="ย้าย","",IF('ชื่อ-คะแนน'!$D19="พัก","",IF($AQ$6="?",$AQ$6,$AQ$6)))))</f>
        <v/>
      </c>
      <c r="AR20" s="967" t="str">
        <f>IF('ชื่อ-คะแนน'!$C19="","",IF('ชื่อ-คะแนน'!$D19="ออก","",IF('ชื่อ-คะแนน'!$D19="ย้าย","",IF('ชื่อ-คะแนน'!$D19="พัก","",IF($AR$6="?",$AR$6,$AR$6)))))</f>
        <v/>
      </c>
      <c r="AS20" s="967" t="str">
        <f>IF('ชื่อ-คะแนน'!$C19="","",IF('ชื่อ-คะแนน'!$D19="ออก","",IF('ชื่อ-คะแนน'!$D19="ย้าย","",IF('ชื่อ-คะแนน'!$D19="พัก","",IF($AS$6="?",$AS$6,$AS$6)))))</f>
        <v/>
      </c>
      <c r="AT20" s="968" t="str">
        <f>IF('ชื่อ-คะแนน'!$C19="","",IF('ชื่อ-คะแนน'!$D19="ออก","",IF('ชื่อ-คะแนน'!$D19="ย้าย","",IF('ชื่อ-คะแนน'!$D19="พัก","",IF($AT$6="?",$AT$6,$AT$6)))))</f>
        <v/>
      </c>
      <c r="AU20" s="959"/>
      <c r="AV20" s="958" t="str">
        <f>IF('ชื่อ-คะแนน'!$C19="","",IF('ชื่อ-คะแนน'!$D19="ออก","",IF('ชื่อ-คะแนน'!$D19="ย้าย","",IF('ชื่อ-คะแนน'!$D19="พัก","",IF($AV$6="?",$AV$6,$AV$6)))))</f>
        <v/>
      </c>
      <c r="AW20" s="967" t="str">
        <f>IF('ชื่อ-คะแนน'!$C19="","",IF('ชื่อ-คะแนน'!$D19="ออก","",IF('ชื่อ-คะแนน'!$D19="ย้าย","",IF('ชื่อ-คะแนน'!$D19="พัก","",IF($AW$6="?",$AW$6,$AW$6)))))</f>
        <v/>
      </c>
      <c r="AX20" s="967" t="str">
        <f>IF('ชื่อ-คะแนน'!$C19="","",IF('ชื่อ-คะแนน'!$D19="ออก","",IF('ชื่อ-คะแนน'!$D19="ย้าย","",IF('ชื่อ-คะแนน'!$D19="พัก","",IF($AX$6="?",$AX$6,$AX$6)))))</f>
        <v/>
      </c>
      <c r="AY20" s="967" t="str">
        <f>IF('ชื่อ-คะแนน'!$C19="","",IF('ชื่อ-คะแนน'!$D19="ออก","",IF('ชื่อ-คะแนน'!$D19="ย้าย","",IF('ชื่อ-คะแนน'!$D19="พัก","",IF($AY$6="?",$AY$6,$AY$6)))))</f>
        <v/>
      </c>
      <c r="AZ20" s="968" t="str">
        <f>IF('ชื่อ-คะแนน'!$C19="","",IF('ชื่อ-คะแนน'!$D19="ออก","",IF('ชื่อ-คะแนน'!$D19="ย้าย","",IF('ชื่อ-คะแนน'!$D19="พัก","",IF($AZ$6="?",$AZ$6,$AZ$6)))))</f>
        <v/>
      </c>
      <c r="BA20" s="959"/>
      <c r="BB20" s="958" t="str">
        <f>IF('ชื่อ-คะแนน'!$C19="","",IF('ชื่อ-คะแนน'!$D19="ออก","",IF('ชื่อ-คะแนน'!$D19="ย้าย","",IF('ชื่อ-คะแนน'!$D19="พัก","",IF($BB$6="?",$BB$6,$BB$6)))))</f>
        <v/>
      </c>
      <c r="BC20" s="967" t="str">
        <f>IF('ชื่อ-คะแนน'!$C19="","",IF('ชื่อ-คะแนน'!$D19="ออก","",IF('ชื่อ-คะแนน'!$D19="ย้าย","",IF('ชื่อ-คะแนน'!$D19="พัก","",IF($BC$6="?",$BC$6,$BC$6)))))</f>
        <v/>
      </c>
      <c r="BD20" s="967" t="str">
        <f>IF('ชื่อ-คะแนน'!$C19="","",IF('ชื่อ-คะแนน'!$D19="ออก","",IF('ชื่อ-คะแนน'!$D19="ย้าย","",IF('ชื่อ-คะแนน'!$D19="พัก","",IF($BD$6="?",$BD$6,$BD$6)))))</f>
        <v/>
      </c>
      <c r="BE20" s="967" t="str">
        <f>IF('ชื่อ-คะแนน'!$C19="","",IF('ชื่อ-คะแนน'!$D19="ออก","",IF('ชื่อ-คะแนน'!$D19="ย้าย","",IF('ชื่อ-คะแนน'!$D19="พัก","",IF($BE$6="?",$BE$6,$BE$6)))))</f>
        <v/>
      </c>
      <c r="BF20" s="968" t="str">
        <f>IF('ชื่อ-คะแนน'!$C19="","",IF('ชื่อ-คะแนน'!$D19="ออก","",IF('ชื่อ-คะแนน'!$D19="ย้าย","",IF('ชื่อ-คะแนน'!$D19="พัก","",IF($BF$6="?",$BF$6,$BF$6)))))</f>
        <v/>
      </c>
      <c r="BG20" s="959"/>
      <c r="BH20" s="958" t="str">
        <f>IF('ชื่อ-คะแนน'!$C19="","",IF('ชื่อ-คะแนน'!$D19="ออก","",IF('ชื่อ-คะแนน'!$D19="ย้าย","",IF('ชื่อ-คะแนน'!$D19="พัก","",IF($BH$6="?",$BH$6,$BH$6)))))</f>
        <v/>
      </c>
      <c r="BI20" s="967" t="str">
        <f>IF('ชื่อ-คะแนน'!$C19="","",IF('ชื่อ-คะแนน'!$D19="ออก","",IF('ชื่อ-คะแนน'!$D19="ย้าย","",IF('ชื่อ-คะแนน'!$D19="พัก","",IF($BI$6="?",$BI$6,$BI$6)))))</f>
        <v/>
      </c>
      <c r="BJ20" s="967" t="str">
        <f>IF('ชื่อ-คะแนน'!$C19="","",IF('ชื่อ-คะแนน'!$D19="ออก","",IF('ชื่อ-คะแนน'!$D19="ย้าย","",IF('ชื่อ-คะแนน'!$D19="พัก","",IF($BJ$6="?",$BJ$6,$BJ$6)))))</f>
        <v/>
      </c>
      <c r="BK20" s="967" t="str">
        <f>IF('ชื่อ-คะแนน'!$C19="","",IF('ชื่อ-คะแนน'!$D19="ออก","",IF('ชื่อ-คะแนน'!$D19="ย้าย","",IF('ชื่อ-คะแนน'!$D19="พัก","",IF($BK$6="?",$BK$6,$BK$6)))))</f>
        <v/>
      </c>
      <c r="BL20" s="968" t="str">
        <f>IF('ชื่อ-คะแนน'!$C19="","",IF('ชื่อ-คะแนน'!$D19="ออก","",IF('ชื่อ-คะแนน'!$D19="ย้าย","",IF('ชื่อ-คะแนน'!$D19="พัก","",IF($BL$6="?",$BL$6,$BL$6)))))</f>
        <v/>
      </c>
      <c r="BM20" s="959"/>
      <c r="BN20" s="958" t="str">
        <f>IF('ชื่อ-คะแนน'!$C19="","",IF('ชื่อ-คะแนน'!$D19="ออก","",IF('ชื่อ-คะแนน'!$D19="ย้าย","",IF('ชื่อ-คะแนน'!$D19="พัก","",IF($BN$6="?",$BN$6,$BN$6)))))</f>
        <v/>
      </c>
      <c r="BO20" s="967" t="str">
        <f>IF('ชื่อ-คะแนน'!$C19="","",IF('ชื่อ-คะแนน'!$D19="ออก","",IF('ชื่อ-คะแนน'!$D19="ย้าย","",IF('ชื่อ-คะแนน'!$D19="พัก","",IF($BO$6="?",$BO$6,$BO$6)))))</f>
        <v/>
      </c>
      <c r="BP20" s="967" t="str">
        <f>IF('ชื่อ-คะแนน'!$C19="","",IF('ชื่อ-คะแนน'!$D19="ออก","",IF('ชื่อ-คะแนน'!$D19="ย้าย","",IF('ชื่อ-คะแนน'!$D19="พัก","",IF($BP$6="?",$BP$6,$BP$6)))))</f>
        <v/>
      </c>
      <c r="BQ20" s="967" t="str">
        <f>IF('ชื่อ-คะแนน'!$C19="","",IF('ชื่อ-คะแนน'!$D19="ออก","",IF('ชื่อ-คะแนน'!$D19="ย้าย","",IF('ชื่อ-คะแนน'!$D19="พัก","",IF($BQ$6="?",$BQ$6,$BQ$6)))))</f>
        <v/>
      </c>
      <c r="BR20" s="968" t="str">
        <f>IF('ชื่อ-คะแนน'!$C19="","",IF('ชื่อ-คะแนน'!$D19="ออก","",IF('ชื่อ-คะแนน'!$D19="ย้าย","",IF('ชื่อ-คะแนน'!$D19="พัก","",IF($BR$6="?",$BR$6,$BR$6)))))</f>
        <v/>
      </c>
      <c r="BS20" s="959"/>
      <c r="BT20" s="958" t="str">
        <f>IF('ชื่อ-คะแนน'!$C19="","",IF('ชื่อ-คะแนน'!$D19="ออก","",IF('ชื่อ-คะแนน'!$D19="ย้าย","",IF('ชื่อ-คะแนน'!$D19="พัก","",IF($BT$6="?",$BT$6,$BT$6)))))</f>
        <v/>
      </c>
      <c r="BU20" s="967" t="str">
        <f>IF('ชื่อ-คะแนน'!$C19="","",IF('ชื่อ-คะแนน'!$D19="ออก","",IF('ชื่อ-คะแนน'!$D19="ย้าย","",IF('ชื่อ-คะแนน'!$D19="พัก","",IF($BU$6="?",$BU$6,$BU$6)))))</f>
        <v/>
      </c>
      <c r="BV20" s="967" t="str">
        <f>IF('ชื่อ-คะแนน'!$C19="","",IF('ชื่อ-คะแนน'!$D19="ออก","",IF('ชื่อ-คะแนน'!$D19="ย้าย","",IF('ชื่อ-คะแนน'!$D19="พัก","",IF($BV$6="?",$BV$6,$BV$6)))))</f>
        <v/>
      </c>
      <c r="BW20" s="967" t="str">
        <f>IF('ชื่อ-คะแนน'!$C19="","",IF('ชื่อ-คะแนน'!$D19="ออก","",IF('ชื่อ-คะแนน'!$D19="ย้าย","",IF('ชื่อ-คะแนน'!$D19="พัก","",IF($BW$6="?",$BW$6,$BW$6)))))</f>
        <v/>
      </c>
      <c r="BX20" s="968" t="str">
        <f>IF('ชื่อ-คะแนน'!$C19="","",IF('ชื่อ-คะแนน'!$D19="ออก","",IF('ชื่อ-คะแนน'!$D19="ย้าย","",IF('ชื่อ-คะแนน'!$D19="พัก","",IF($BX$6="?",$BX$6,$BX$6)))))</f>
        <v/>
      </c>
      <c r="BY20" s="959"/>
      <c r="BZ20" s="958" t="str">
        <f>IF('ชื่อ-คะแนน'!$C19="","",IF('ชื่อ-คะแนน'!$D19="ออก","",IF('ชื่อ-คะแนน'!$D19="ย้าย","",IF('ชื่อ-คะแนน'!$D19="พัก","",IF($BZ$6="?",$BZ$6,$BZ$6)))))</f>
        <v/>
      </c>
      <c r="CA20" s="967" t="str">
        <f>IF('ชื่อ-คะแนน'!$C19="","",IF('ชื่อ-คะแนน'!$D19="ออก","",IF('ชื่อ-คะแนน'!$D19="ย้าย","",IF('ชื่อ-คะแนน'!$D19="พัก","",IF($CA$6="?",$CA$6,$CA$6)))))</f>
        <v/>
      </c>
      <c r="CB20" s="967" t="str">
        <f>IF('ชื่อ-คะแนน'!$C19="","",IF('ชื่อ-คะแนน'!$D19="ออก","",IF('ชื่อ-คะแนน'!$D19="ย้าย","",IF('ชื่อ-คะแนน'!$D19="พัก","",IF($CB$6="?",$CB$6,$CB$6)))))</f>
        <v/>
      </c>
      <c r="CC20" s="967" t="str">
        <f>IF('ชื่อ-คะแนน'!$C19="","",IF('ชื่อ-คะแนน'!$D19="ออก","",IF('ชื่อ-คะแนน'!$D19="ย้าย","",IF('ชื่อ-คะแนน'!$D19="พัก","",IF($CC$6="?",$CC$6,$CC$6)))))</f>
        <v/>
      </c>
      <c r="CD20" s="968" t="str">
        <f>IF('ชื่อ-คะแนน'!$C19="","",IF('ชื่อ-คะแนน'!$D19="ออก","",IF('ชื่อ-คะแนน'!$D19="ย้าย","",IF('ชื่อ-คะแนน'!$D19="พัก","",IF($CD$6="?",$CD$6,$CD$6)))))</f>
        <v/>
      </c>
      <c r="CE20" s="959"/>
      <c r="CF20" s="958" t="str">
        <f>IF('ชื่อ-คะแนน'!$C19="","",IF('ชื่อ-คะแนน'!$D19="ออก","",IF('ชื่อ-คะแนน'!$D19="ย้าย","",IF('ชื่อ-คะแนน'!$D19="พัก","",IF($CF$6="?",$CF$6,$CF$6)))))</f>
        <v/>
      </c>
      <c r="CG20" s="967" t="str">
        <f>IF('ชื่อ-คะแนน'!$C19="","",IF('ชื่อ-คะแนน'!$D19="ออก","",IF('ชื่อ-คะแนน'!$D19="ย้าย","",IF('ชื่อ-คะแนน'!$D19="พัก","",IF($CG$6="?",$CG$6,$CG$6)))))</f>
        <v/>
      </c>
      <c r="CH20" s="967" t="str">
        <f>IF('ชื่อ-คะแนน'!$C19="","",IF('ชื่อ-คะแนน'!$D19="ออก","",IF('ชื่อ-คะแนน'!$D19="ย้าย","",IF('ชื่อ-คะแนน'!$D19="พัก","",IF($CH$6="?",$CH$6,$CH$6)))))</f>
        <v/>
      </c>
      <c r="CI20" s="967" t="str">
        <f>IF('ชื่อ-คะแนน'!$C19="","",IF('ชื่อ-คะแนน'!$D19="ออก","",IF('ชื่อ-คะแนน'!$D19="ย้าย","",IF('ชื่อ-คะแนน'!$D19="พัก","",IF($CI$6="?",$CI$6,$CI$6)))))</f>
        <v/>
      </c>
      <c r="CJ20" s="968" t="str">
        <f>IF('ชื่อ-คะแนน'!$C19="","",IF('ชื่อ-คะแนน'!$D19="ออก","",IF('ชื่อ-คะแนน'!$D19="ย้าย","",IF('ชื่อ-คะแนน'!$D19="พัก","",IF($CJ$6="?",$CJ$6,$CJ$6)))))</f>
        <v/>
      </c>
      <c r="CK20" s="959"/>
      <c r="CL20" s="958" t="str">
        <f>IF('ชื่อ-คะแนน'!$C19="","",IF('ชื่อ-คะแนน'!$D19="ออก","",IF('ชื่อ-คะแนน'!$D19="ย้าย","",IF('ชื่อ-คะแนน'!$D19="พัก","",IF($CL$6="?",$CL$6,$CL$6)))))</f>
        <v/>
      </c>
      <c r="CM20" s="967" t="str">
        <f>IF('ชื่อ-คะแนน'!$C19="","",IF('ชื่อ-คะแนน'!$D19="ออก","",IF('ชื่อ-คะแนน'!$D19="ย้าย","",IF('ชื่อ-คะแนน'!$D19="พัก","",IF($CM$6="?",$CM$6,$CM$6)))))</f>
        <v/>
      </c>
      <c r="CN20" s="967" t="str">
        <f>IF('ชื่อ-คะแนน'!$C19="","",IF('ชื่อ-คะแนน'!$D19="ออก","",IF('ชื่อ-คะแนน'!$D19="ย้าย","",IF('ชื่อ-คะแนน'!$D19="พัก","",IF($CN$6="?",$CN$6,$CN$6)))))</f>
        <v/>
      </c>
      <c r="CO20" s="967" t="str">
        <f>IF('ชื่อ-คะแนน'!$C19="","",IF('ชื่อ-คะแนน'!$D19="ออก","",IF('ชื่อ-คะแนน'!$D19="ย้าย","",IF('ชื่อ-คะแนน'!$D19="พัก","",IF($CO$6="?",$CO$6,$CO$6)))))</f>
        <v/>
      </c>
      <c r="CP20" s="968" t="str">
        <f>IF('ชื่อ-คะแนน'!$C19="","",IF('ชื่อ-คะแนน'!$D19="ออก","",IF('ชื่อ-คะแนน'!$D19="ย้าย","",IF('ชื่อ-คะแนน'!$D19="พัก","",IF($CP$6="?",$CP$6,$CP$6)))))</f>
        <v/>
      </c>
      <c r="CQ20" s="959"/>
      <c r="CR20" s="958" t="str">
        <f>IF('ชื่อ-คะแนน'!$C19="","",IF('ชื่อ-คะแนน'!$D19="ออก","",IF('ชื่อ-คะแนน'!$D19="ย้าย","",IF('ชื่อ-คะแนน'!$D19="พัก","",IF($CR$6="?",$CR$6,$CR$6)))))</f>
        <v/>
      </c>
      <c r="CS20" s="967" t="str">
        <f>IF('ชื่อ-คะแนน'!$C19="","",IF('ชื่อ-คะแนน'!$D19="ออก","",IF('ชื่อ-คะแนน'!$D19="ย้าย","",IF('ชื่อ-คะแนน'!$D19="พัก","",IF($CS$6="?",$CS$6,$CS$6)))))</f>
        <v/>
      </c>
      <c r="CT20" s="967" t="str">
        <f>IF('ชื่อ-คะแนน'!$C19="","",IF('ชื่อ-คะแนน'!$D19="ออก","",IF('ชื่อ-คะแนน'!$D19="ย้าย","",IF('ชื่อ-คะแนน'!$D19="พัก","",IF($CT$6="?",$CT$6,$CT$6)))))</f>
        <v/>
      </c>
      <c r="CU20" s="967" t="str">
        <f>IF('ชื่อ-คะแนน'!$C19="","",IF('ชื่อ-คะแนน'!$D19="ออก","",IF('ชื่อ-คะแนน'!$D19="ย้าย","",IF('ชื่อ-คะแนน'!$D19="พัก","",IF($CU$6="?",$CU$6,$CU$6)))))</f>
        <v/>
      </c>
      <c r="CV20" s="968" t="str">
        <f>IF('ชื่อ-คะแนน'!$C19="","",IF('ชื่อ-คะแนน'!$D19="ออก","",IF('ชื่อ-คะแนน'!$D19="ย้าย","",IF('ชื่อ-คะแนน'!$D19="พัก","",IF($CV$6="?",$CV$6,$CV$6)))))</f>
        <v/>
      </c>
      <c r="CW20" s="959"/>
      <c r="CX20" s="958" t="str">
        <f>IF('ชื่อ-คะแนน'!$C19="","",IF('ชื่อ-คะแนน'!$D19="ออก","",IF('ชื่อ-คะแนน'!$D19="ย้าย","",IF('ชื่อ-คะแนน'!$D19="พัก","",IF($CX$6="?",$CX$6,$CX$6)))))</f>
        <v/>
      </c>
      <c r="CY20" s="967" t="str">
        <f>IF('ชื่อ-คะแนน'!$C19="","",IF('ชื่อ-คะแนน'!$D19="ออก","",IF('ชื่อ-คะแนน'!$D19="ย้าย","",IF('ชื่อ-คะแนน'!$D19="พัก","",IF($CY$6="?",$CY$6,$CY$6)))))</f>
        <v/>
      </c>
      <c r="CZ20" s="967" t="str">
        <f>IF('ชื่อ-คะแนน'!$C19="","",IF('ชื่อ-คะแนน'!$D19="ออก","",IF('ชื่อ-คะแนน'!$D19="ย้าย","",IF('ชื่อ-คะแนน'!$D19="พัก","",IF($CZ$6="?",$CZ$6,$CZ$6)))))</f>
        <v/>
      </c>
      <c r="DA20" s="967" t="str">
        <f>IF('ชื่อ-คะแนน'!$C19="","",IF('ชื่อ-คะแนน'!$D19="ออก","",IF('ชื่อ-คะแนน'!$D19="ย้าย","",IF('ชื่อ-คะแนน'!$D19="พัก","",IF($DA$6="?",$DA$6,$DA$6)))))</f>
        <v/>
      </c>
      <c r="DB20" s="968" t="str">
        <f>IF('ชื่อ-คะแนน'!$C19="","",IF('ชื่อ-คะแนน'!$D19="ออก","",IF('ชื่อ-คะแนน'!$D19="ย้าย","",IF('ชื่อ-คะแนน'!$D19="พัก","",IF($DB$6="?",$DB$6,$DB$6)))))</f>
        <v/>
      </c>
      <c r="DC20" s="959"/>
      <c r="DD20" s="958" t="str">
        <f>IF('ชื่อ-คะแนน'!$C19="","",IF('ชื่อ-คะแนน'!$D19="ออก","",IF('ชื่อ-คะแนน'!$D19="ย้าย","",IF('ชื่อ-คะแนน'!$D19="พัก","",IF($DD$6="?",$DD$6,$DD$6)))))</f>
        <v/>
      </c>
      <c r="DE20" s="967" t="str">
        <f>IF('ชื่อ-คะแนน'!$C19="","",IF('ชื่อ-คะแนน'!$D19="ออก","",IF('ชื่อ-คะแนน'!$D19="ย้าย","",IF('ชื่อ-คะแนน'!$D19="พัก","",IF($DE$6="?",$DE$6,$DE$6)))))</f>
        <v/>
      </c>
      <c r="DF20" s="967" t="str">
        <f>IF('ชื่อ-คะแนน'!$C19="","",IF('ชื่อ-คะแนน'!$D19="ออก","",IF('ชื่อ-คะแนน'!$D19="ย้าย","",IF('ชื่อ-คะแนน'!$D19="พัก","",IF($DF$6="?",$DF$6,$DF$6)))))</f>
        <v/>
      </c>
      <c r="DG20" s="967" t="str">
        <f>IF('ชื่อ-คะแนน'!$C19="","",IF('ชื่อ-คะแนน'!$D19="ออก","",IF('ชื่อ-คะแนน'!$D19="ย้าย","",IF('ชื่อ-คะแนน'!$D19="พัก","",IF($DG$6="?",$DG$6,$DG$6)))))</f>
        <v/>
      </c>
      <c r="DH20" s="968" t="str">
        <f>IF('ชื่อ-คะแนน'!$C19="","",IF('ชื่อ-คะแนน'!$D19="ออก","",IF('ชื่อ-คะแนน'!$D19="ย้าย","",IF('ชื่อ-คะแนน'!$D19="พัก","",IF($DH$6="?",$DH$6,$DH$6)))))</f>
        <v/>
      </c>
      <c r="DI20" s="959"/>
      <c r="DJ20" s="958" t="str">
        <f>IF('ชื่อ-คะแนน'!$C19="","",IF('ชื่อ-คะแนน'!$D19="ออก","",IF('ชื่อ-คะแนน'!$D19="ย้าย","",IF('ชื่อ-คะแนน'!$D19="พัก","",IF($DJ$6="?",$DJ$6,$DJ$6)))))</f>
        <v/>
      </c>
      <c r="DK20" s="967" t="str">
        <f>IF('ชื่อ-คะแนน'!$C19="","",IF('ชื่อ-คะแนน'!$D19="ออก","",IF('ชื่อ-คะแนน'!$D19="ย้าย","",IF('ชื่อ-คะแนน'!$D19="พัก","",IF($DK$6="?",$DK$6,$DK$6)))))</f>
        <v/>
      </c>
      <c r="DL20" s="967" t="str">
        <f>IF('ชื่อ-คะแนน'!$C19="","",IF('ชื่อ-คะแนน'!$D19="ออก","",IF('ชื่อ-คะแนน'!$D19="ย้าย","",IF('ชื่อ-คะแนน'!$D19="พัก","",IF($DL$6="?",$DL$6,$DL$6)))))</f>
        <v/>
      </c>
      <c r="DM20" s="967" t="str">
        <f>IF('ชื่อ-คะแนน'!$C19="","",IF('ชื่อ-คะแนน'!$D19="ออก","",IF('ชื่อ-คะแนน'!$D19="ย้าย","",IF('ชื่อ-คะแนน'!$D19="พัก","",IF($DM$6="?",$DM$6,$DM$6)))))</f>
        <v/>
      </c>
      <c r="DN20" s="968" t="str">
        <f>IF('ชื่อ-คะแนน'!$C19="","",IF('ชื่อ-คะแนน'!$D19="ออก","",IF('ชื่อ-คะแนน'!$D19="ย้าย","",IF('ชื่อ-คะแนน'!$D19="พัก","",IF($DN$6="?",$DN$6,$DN$6)))))</f>
        <v/>
      </c>
      <c r="DO20" s="959"/>
      <c r="DP20" s="958" t="str">
        <f>IF('ชื่อ-คะแนน'!$C19="","",IF('ชื่อ-คะแนน'!$D19="ออก","",IF('ชื่อ-คะแนน'!$D19="ย้าย","",IF('ชื่อ-คะแนน'!$D19="พัก","",IF($DP$6="?",$DP$6,$DP$6)))))</f>
        <v/>
      </c>
      <c r="DQ20" s="967" t="str">
        <f>IF('ชื่อ-คะแนน'!$C19="","",IF('ชื่อ-คะแนน'!$D19="ออก","",IF('ชื่อ-คะแนน'!$D19="ย้าย","",IF('ชื่อ-คะแนน'!$D19="พัก","",IF($DQ$6="?",$DQ$6,$DQ$6)))))</f>
        <v/>
      </c>
      <c r="DR20" s="967" t="str">
        <f>IF('ชื่อ-คะแนน'!$C19="","",IF('ชื่อ-คะแนน'!$D19="ออก","",IF('ชื่อ-คะแนน'!$D19="ย้าย","",IF('ชื่อ-คะแนน'!$D19="พัก","",IF($DR$6="?",$DR$6,$DR$6)))))</f>
        <v/>
      </c>
      <c r="DS20" s="967" t="str">
        <f>IF('ชื่อ-คะแนน'!$C19="","",IF('ชื่อ-คะแนน'!$D19="ออก","",IF('ชื่อ-คะแนน'!$D19="ย้าย","",IF('ชื่อ-คะแนน'!$D19="พัก","",IF($DS$6="?",$DS$6,$DS$6)))))</f>
        <v/>
      </c>
      <c r="DT20" s="968" t="str">
        <f>IF('ชื่อ-คะแนน'!$C19="","",IF('ชื่อ-คะแนน'!$D19="ออก","",IF('ชื่อ-คะแนน'!$D19="ย้าย","",IF('ชื่อ-คะแนน'!$D19="พัก","",IF($DT$6="?",$DT$6,$DT$6)))))</f>
        <v/>
      </c>
      <c r="DU20" s="959"/>
      <c r="DV20" s="958" t="str">
        <f>IF('ชื่อ-คะแนน'!$C19="","",IF('ชื่อ-คะแนน'!$D19="ออก","",IF('ชื่อ-คะแนน'!$D19="ย้าย","",IF('ชื่อ-คะแนน'!$D19="พัก","",IF($DV$6="?",$DV$6,$DV$6)))))</f>
        <v/>
      </c>
      <c r="DW20" s="967" t="str">
        <f>IF('ชื่อ-คะแนน'!$C19="","",IF('ชื่อ-คะแนน'!$D19="ออก","",IF('ชื่อ-คะแนน'!$D19="ย้าย","",IF('ชื่อ-คะแนน'!$D19="พัก","",IF($DW$6="?",$DW$6,$DW$6)))))</f>
        <v/>
      </c>
      <c r="DX20" s="967" t="str">
        <f>IF('ชื่อ-คะแนน'!$C19="","",IF('ชื่อ-คะแนน'!$D19="ออก","",IF('ชื่อ-คะแนน'!$D19="ย้าย","",IF('ชื่อ-คะแนน'!$D19="พัก","",IF($DX$6="?",$DX$6,$DX$6)))))</f>
        <v/>
      </c>
      <c r="DY20" s="967" t="str">
        <f>IF('ชื่อ-คะแนน'!$C19="","",IF('ชื่อ-คะแนน'!$D19="ออก","",IF('ชื่อ-คะแนน'!$D19="ย้าย","",IF('ชื่อ-คะแนน'!$D19="พัก","",IF($DY$6="?",$DY$6,$DY$6)))))</f>
        <v/>
      </c>
      <c r="DZ20" s="968" t="str">
        <f>IF('ชื่อ-คะแนน'!$C19="","",IF('ชื่อ-คะแนน'!$D19="ออก","",IF('ชื่อ-คะแนน'!$D19="ย้าย","",IF('ชื่อ-คะแนน'!$D19="พัก","",IF($DZ$6="?",$DZ$6,$DZ$6)))))</f>
        <v/>
      </c>
      <c r="EA20" s="959"/>
      <c r="EB20" s="958" t="str">
        <f>IF('ชื่อ-คะแนน'!$C19="","",IF('ชื่อ-คะแนน'!$D19="ออก","",IF('ชื่อ-คะแนน'!$D19="ย้าย","",IF('ชื่อ-คะแนน'!$D19="พัก","",IF($EB$6="?",$EB$6,$EB$6)))))</f>
        <v/>
      </c>
      <c r="EC20" s="967" t="str">
        <f>IF('ชื่อ-คะแนน'!$C19="","",IF('ชื่อ-คะแนน'!$D19="ออก","",IF('ชื่อ-คะแนน'!$D19="ย้าย","",IF('ชื่อ-คะแนน'!$D19="พัก","",IF($EC$6="?",$EC$6,$EC$6)))))</f>
        <v/>
      </c>
      <c r="ED20" s="967" t="str">
        <f>IF('ชื่อ-คะแนน'!$C19="","",IF('ชื่อ-คะแนน'!$D19="ออก","",IF('ชื่อ-คะแนน'!$D19="ย้าย","",IF('ชื่อ-คะแนน'!$D19="พัก","",IF($ED$6="?",$ED$6,$ED$6)))))</f>
        <v/>
      </c>
      <c r="EE20" s="967" t="str">
        <f>IF('ชื่อ-คะแนน'!$C19="","",IF('ชื่อ-คะแนน'!$D19="ออก","",IF('ชื่อ-คะแนน'!$D19="ย้าย","",IF('ชื่อ-คะแนน'!$D19="พัก","",IF($EE$6="?",$EE$6,$EE$6)))))</f>
        <v/>
      </c>
      <c r="EF20" s="968" t="str">
        <f>IF('ชื่อ-คะแนน'!$C19="","",IF('ชื่อ-คะแนน'!$D19="ออก","",IF('ชื่อ-คะแนน'!$D19="ย้าย","",IF('ชื่อ-คะแนน'!$D19="พัก","",IF($EF$6="?",$EF$6,$EF$6)))))</f>
        <v/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/>
      </c>
      <c r="EI20" s="970" t="str">
        <f>IF('ชื่อ-คะแนน'!C19="","",COUNTIF(F20:EF20,"/")+SUM(F20:EF20))</f>
        <v/>
      </c>
      <c r="EJ20" s="49" t="str">
        <f t="shared" si="1"/>
        <v>-</v>
      </c>
      <c r="EK20" s="116"/>
      <c r="EL20" s="116"/>
      <c r="EM20" s="116"/>
    </row>
    <row r="21" spans="1:143" s="24" customFormat="1" ht="18" customHeight="1" thickBot="1" x14ac:dyDescent="0.55000000000000004">
      <c r="A21" s="971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72" t="str">
        <f>IF('ชื่อ-คะแนน'!$C20="","",IF('ชื่อ-คะแนน'!$D20="ออก","",IF('ชื่อ-คะแนน'!$D20="ย้าย","",IF('ชื่อ-คะแนน'!$D20="พัก","",IF(F$6="?",F$6,F$6)))))</f>
        <v/>
      </c>
      <c r="G21" s="973" t="str">
        <f>IF('ชื่อ-คะแนน'!C20="","",IF('ชื่อ-คะแนน'!$D20="ออก","",IF('ชื่อ-คะแนน'!$D20="ย้าย","",IF('ชื่อ-คะแนน'!$D20="พัก","",IF(G$6="?",G$6,G$6)))))</f>
        <v/>
      </c>
      <c r="H21" s="973" t="str">
        <f>IF('ชื่อ-คะแนน'!C20="","",IF('ชื่อ-คะแนน'!$D20="ออก","",IF('ชื่อ-คะแนน'!$D20="ย้าย","",IF('ชื่อ-คะแนน'!$D20="พัก","",IF(H$6="?",H$6,H$6)))))</f>
        <v/>
      </c>
      <c r="I21" s="973" t="str">
        <f>IF('ชื่อ-คะแนน'!G20="","",IF('ชื่อ-คะแนน'!$D20="ออก","",IF('ชื่อ-คะแนน'!$D20="ย้าย","",IF('ชื่อ-คะแนน'!$D20="พัก","",IF(I$6="?",I$6,$I$6)))))</f>
        <v/>
      </c>
      <c r="J21" s="974" t="str">
        <f>IF('ชื่อ-คะแนน'!$C20="","",IF('ชื่อ-คะแนน'!$D20="ออก","",IF('ชื่อ-คะแนน'!$D20="ย้าย","",IF('ชื่อ-คะแนน'!$D20="พัก","",IF(J$6="?",J$6,J$6)))))</f>
        <v/>
      </c>
      <c r="K21" s="975"/>
      <c r="L21" s="976" t="str">
        <f>IF('ชื่อ-คะแนน'!$C20="","",IF('ชื่อ-คะแนน'!$D20="ออก","",IF('ชื่อ-คะแนน'!$D20="ย้าย","",IF('ชื่อ-คะแนน'!$D20="พัก","",IF(L$6="?",L$6,L$6)))))</f>
        <v/>
      </c>
      <c r="M21" s="977" t="str">
        <f>IF('ชื่อ-คะแนน'!$C20="","",IF('ชื่อ-คะแนน'!$D20="ออก","",IF('ชื่อ-คะแนน'!$D20="ย้าย","",IF('ชื่อ-คะแนน'!$D20="พัก","",IF(M$6="?",M$6,M$6)))))</f>
        <v/>
      </c>
      <c r="N21" s="977" t="str">
        <f>IF('ชื่อ-คะแนน'!$C20="","",IF('ชื่อ-คะแนน'!$D20="ออก","",IF('ชื่อ-คะแนน'!$D20="ย้าย","",IF('ชื่อ-คะแนน'!$D20="พัก","",IF(N$6="?",N$6,N$6)))))</f>
        <v/>
      </c>
      <c r="O21" s="977" t="str">
        <f>IF('ชื่อ-คะแนน'!$C20="","",IF('ชื่อ-คะแนน'!$D20="ออก","",IF('ชื่อ-คะแนน'!$D20="ย้าย","",IF('ชื่อ-คะแนน'!$D20="พัก","",IF(O$6="?",O$6,O$6)))))</f>
        <v/>
      </c>
      <c r="P21" s="978" t="str">
        <f>IF('ชื่อ-คะแนน'!$C20="","",IF('ชื่อ-คะแนน'!$D20="ออก","",IF('ชื่อ-คะแนน'!$D20="ย้าย","",IF('ชื่อ-คะแนน'!$D20="พัก","",IF(P$6="?",P$6,P$6)))))</f>
        <v/>
      </c>
      <c r="Q21" s="975"/>
      <c r="R21" s="976" t="str">
        <f>IF('ชื่อ-คะแนน'!$C20="","",IF('ชื่อ-คะแนน'!$D20="ออก","",IF('ชื่อ-คะแนน'!$D20="ย้าย","",IF('ชื่อ-คะแนน'!$D20="พัก","",IF(R$6="?",R$6,R$6)))))</f>
        <v/>
      </c>
      <c r="S21" s="977" t="str">
        <f>IF('ชื่อ-คะแนน'!$C20="","",IF('ชื่อ-คะแนน'!$D20="ออก","",IF('ชื่อ-คะแนน'!$D20="ย้าย","",IF('ชื่อ-คะแนน'!$D20="พัก","",IF(S$6="?",S$6,S$6)))))</f>
        <v/>
      </c>
      <c r="T21" s="977" t="str">
        <f>IF('ชื่อ-คะแนน'!$C20="","",IF('ชื่อ-คะแนน'!$D20="ออก","",IF('ชื่อ-คะแนน'!$D20="ย้าย","",IF('ชื่อ-คะแนน'!$D20="พัก","",IF(T$6="?",T$6,T$6)))))</f>
        <v/>
      </c>
      <c r="U21" s="977" t="str">
        <f>IF('ชื่อ-คะแนน'!$C20="","",IF('ชื่อ-คะแนน'!$D20="ออก","",IF('ชื่อ-คะแนน'!$D20="ย้าย","",IF('ชื่อ-คะแนน'!$D20="พัก","",IF(U$6="?",U$6,U$6)))))</f>
        <v/>
      </c>
      <c r="V21" s="978" t="str">
        <f>IF('ชื่อ-คะแนน'!$C20="","",IF('ชื่อ-คะแนน'!$D20="ออก","",IF('ชื่อ-คะแนน'!$D20="ย้าย","",IF('ชื่อ-คะแนน'!$D20="พัก","",IF(V$6="?",V$6,V$6)))))</f>
        <v/>
      </c>
      <c r="W21" s="975"/>
      <c r="X21" s="976" t="str">
        <f>IF('ชื่อ-คะแนน'!$C20="","",IF('ชื่อ-คะแนน'!$D20="ออก","",IF('ชื่อ-คะแนน'!$D20="ย้าย","",IF('ชื่อ-คะแนน'!$D20="พัก","",IF(X$6="?",X$6,X$6)))))</f>
        <v/>
      </c>
      <c r="Y21" s="977" t="str">
        <f>IF('ชื่อ-คะแนน'!$C20="","",IF('ชื่อ-คะแนน'!$D20="ออก","",IF('ชื่อ-คะแนน'!$D20="ย้าย","",IF('ชื่อ-คะแนน'!$D20="พัก","",IF(Y$6="?",Y$6,Y$6)))))</f>
        <v/>
      </c>
      <c r="Z21" s="977" t="str">
        <f>IF('ชื่อ-คะแนน'!$C20="","",IF('ชื่อ-คะแนน'!$D20="ออก","",IF('ชื่อ-คะแนน'!$D20="ย้าย","",IF('ชื่อ-คะแนน'!$D20="พัก","",IF(Z$6="?",Z$6,Z$6)))))</f>
        <v/>
      </c>
      <c r="AA21" s="977" t="str">
        <f>IF('ชื่อ-คะแนน'!$C20="","",IF('ชื่อ-คะแนน'!$D20="ออก","",IF('ชื่อ-คะแนน'!$D20="ย้าย","",IF('ชื่อ-คะแนน'!$D20="พัก","",IF(AA$6="?",AA$6,AA$6)))))</f>
        <v/>
      </c>
      <c r="AB21" s="978" t="str">
        <f>IF('ชื่อ-คะแนน'!$C20="","",IF('ชื่อ-คะแนน'!$D20="ออก","",IF('ชื่อ-คะแนน'!$D20="ย้าย","",IF('ชื่อ-คะแนน'!$D20="พัก","",IF(AB$6="?",AB$6,AB$6)))))</f>
        <v/>
      </c>
      <c r="AC21" s="975"/>
      <c r="AD21" s="976" t="str">
        <f>IF('ชื่อ-คะแนน'!$C20="","",IF('ชื่อ-คะแนน'!$D20="ออก","",IF('ชื่อ-คะแนน'!$D20="ย้าย","",IF('ชื่อ-คะแนน'!$D20="พัก","",IF(AD$6="?",AD$6,AD$6)))))</f>
        <v/>
      </c>
      <c r="AE21" s="977" t="str">
        <f>IF('ชื่อ-คะแนน'!$C20="","",IF('ชื่อ-คะแนน'!$D20="ออก","",IF('ชื่อ-คะแนน'!$D20="ย้าย","",IF('ชื่อ-คะแนน'!$D20="พัก","",IF(AE$6="?",AE$6,AE$6)))))</f>
        <v/>
      </c>
      <c r="AF21" s="977" t="str">
        <f>IF('ชื่อ-คะแนน'!$C20="","",IF('ชื่อ-คะแนน'!$D20="ออก","",IF('ชื่อ-คะแนน'!$D20="ย้าย","",IF('ชื่อ-คะแนน'!$D20="พัก","",IF(AF$6="?",AF$6,AF$6)))))</f>
        <v/>
      </c>
      <c r="AG21" s="977" t="str">
        <f>IF('ชื่อ-คะแนน'!$C20="","",IF('ชื่อ-คะแนน'!$D20="ออก","",IF('ชื่อ-คะแนน'!$D20="ย้าย","",IF('ชื่อ-คะแนน'!$D20="พัก","",IF($AG$6="?",$AG$6,$AG$6)))))</f>
        <v/>
      </c>
      <c r="AH21" s="978" t="str">
        <f>IF('ชื่อ-คะแนน'!$C20="","",IF('ชื่อ-คะแนน'!$D20="ออก","",IF('ชื่อ-คะแนน'!$D20="ย้าย","",IF('ชื่อ-คะแนน'!$D20="พัก","",IF($AH$6="?",$AH$6,$AH$6)))))</f>
        <v/>
      </c>
      <c r="AI21" s="975"/>
      <c r="AJ21" s="976" t="str">
        <f>IF('ชื่อ-คะแนน'!$C20="","",IF('ชื่อ-คะแนน'!$D20="ออก","",IF('ชื่อ-คะแนน'!$D20="ย้าย","",IF('ชื่อ-คะแนน'!$D20="พัก","",IF($AJ$6="?",$AJ$6,$AJ$6)))))</f>
        <v/>
      </c>
      <c r="AK21" s="977" t="str">
        <f>IF('ชื่อ-คะแนน'!$C20="","",IF('ชื่อ-คะแนน'!$D20="ออก","",IF('ชื่อ-คะแนน'!$D20="ย้าย","",IF('ชื่อ-คะแนน'!$D20="พัก","",IF($AK$6="?",$AK$6,$AK$6)))))</f>
        <v/>
      </c>
      <c r="AL21" s="977" t="str">
        <f>IF('ชื่อ-คะแนน'!$C20="","",IF('ชื่อ-คะแนน'!$D20="ออก","",IF('ชื่อ-คะแนน'!$D20="ย้าย","",IF('ชื่อ-คะแนน'!$D20="พัก","",IF($AL$6="?",$AL$6,$AL$6)))))</f>
        <v/>
      </c>
      <c r="AM21" s="977" t="str">
        <f>IF('ชื่อ-คะแนน'!$C20="","",IF('ชื่อ-คะแนน'!$D20="ออก","",IF('ชื่อ-คะแนน'!$D20="ย้าย","",IF('ชื่อ-คะแนน'!$D20="พัก","",IF($AM$6="?",$AM$6,$AM$6)))))</f>
        <v/>
      </c>
      <c r="AN21" s="978" t="str">
        <f>IF('ชื่อ-คะแนน'!$C20="","",IF('ชื่อ-คะแนน'!$D20="ออก","",IF('ชื่อ-คะแนน'!$D20="ย้าย","",IF('ชื่อ-คะแนน'!$D20="พัก","",IF($AN$6="?",$AN$6,$AN$6)))))</f>
        <v/>
      </c>
      <c r="AO21" s="975"/>
      <c r="AP21" s="976" t="str">
        <f>IF('ชื่อ-คะแนน'!$C20="","",IF('ชื่อ-คะแนน'!$D20="ออก","",IF('ชื่อ-คะแนน'!$D20="ย้าย","",IF('ชื่อ-คะแนน'!$D20="พัก","",IF($AP$6="?",$AP$6,$AP$6)))))</f>
        <v/>
      </c>
      <c r="AQ21" s="977" t="str">
        <f>IF('ชื่อ-คะแนน'!$C20="","",IF('ชื่อ-คะแนน'!$D20="ออก","",IF('ชื่อ-คะแนน'!$D20="ย้าย","",IF('ชื่อ-คะแนน'!$D20="พัก","",IF($AQ$6="?",$AQ$6,$AQ$6)))))</f>
        <v/>
      </c>
      <c r="AR21" s="977" t="str">
        <f>IF('ชื่อ-คะแนน'!$C20="","",IF('ชื่อ-คะแนน'!$D20="ออก","",IF('ชื่อ-คะแนน'!$D20="ย้าย","",IF('ชื่อ-คะแนน'!$D20="พัก","",IF($AR$6="?",$AR$6,$AR$6)))))</f>
        <v/>
      </c>
      <c r="AS21" s="977" t="str">
        <f>IF('ชื่อ-คะแนน'!$C20="","",IF('ชื่อ-คะแนน'!$D20="ออก","",IF('ชื่อ-คะแนน'!$D20="ย้าย","",IF('ชื่อ-คะแนน'!$D20="พัก","",IF($AS$6="?",$AS$6,$AS$6)))))</f>
        <v/>
      </c>
      <c r="AT21" s="978" t="str">
        <f>IF('ชื่อ-คะแนน'!$C20="","",IF('ชื่อ-คะแนน'!$D20="ออก","",IF('ชื่อ-คะแนน'!$D20="ย้าย","",IF('ชื่อ-คะแนน'!$D20="พัก","",IF($AT$6="?",$AT$6,$AT$6)))))</f>
        <v/>
      </c>
      <c r="AU21" s="975"/>
      <c r="AV21" s="976" t="str">
        <f>IF('ชื่อ-คะแนน'!$C20="","",IF('ชื่อ-คะแนน'!$D20="ออก","",IF('ชื่อ-คะแนน'!$D20="ย้าย","",IF('ชื่อ-คะแนน'!$D20="พัก","",IF($AV$6="?",$AV$6,$AV$6)))))</f>
        <v/>
      </c>
      <c r="AW21" s="977" t="str">
        <f>IF('ชื่อ-คะแนน'!$C20="","",IF('ชื่อ-คะแนน'!$D20="ออก","",IF('ชื่อ-คะแนน'!$D20="ย้าย","",IF('ชื่อ-คะแนน'!$D20="พัก","",IF($AW$6="?",$AW$6,$AW$6)))))</f>
        <v/>
      </c>
      <c r="AX21" s="977" t="str">
        <f>IF('ชื่อ-คะแนน'!$C20="","",IF('ชื่อ-คะแนน'!$D20="ออก","",IF('ชื่อ-คะแนน'!$D20="ย้าย","",IF('ชื่อ-คะแนน'!$D20="พัก","",IF($AX$6="?",$AX$6,$AX$6)))))</f>
        <v/>
      </c>
      <c r="AY21" s="977" t="str">
        <f>IF('ชื่อ-คะแนน'!$C20="","",IF('ชื่อ-คะแนน'!$D20="ออก","",IF('ชื่อ-คะแนน'!$D20="ย้าย","",IF('ชื่อ-คะแนน'!$D20="พัก","",IF($AY$6="?",$AY$6,$AY$6)))))</f>
        <v/>
      </c>
      <c r="AZ21" s="978" t="str">
        <f>IF('ชื่อ-คะแนน'!$C20="","",IF('ชื่อ-คะแนน'!$D20="ออก","",IF('ชื่อ-คะแนน'!$D20="ย้าย","",IF('ชื่อ-คะแนน'!$D20="พัก","",IF($AZ$6="?",$AZ$6,$AZ$6)))))</f>
        <v/>
      </c>
      <c r="BA21" s="975"/>
      <c r="BB21" s="976" t="str">
        <f>IF('ชื่อ-คะแนน'!$C20="","",IF('ชื่อ-คะแนน'!$D20="ออก","",IF('ชื่อ-คะแนน'!$D20="ย้าย","",IF('ชื่อ-คะแนน'!$D20="พัก","",IF($BB$6="?",$BB$6,$BB$6)))))</f>
        <v/>
      </c>
      <c r="BC21" s="977" t="str">
        <f>IF('ชื่อ-คะแนน'!$C20="","",IF('ชื่อ-คะแนน'!$D20="ออก","",IF('ชื่อ-คะแนน'!$D20="ย้าย","",IF('ชื่อ-คะแนน'!$D20="พัก","",IF($BC$6="?",$BC$6,$BC$6)))))</f>
        <v/>
      </c>
      <c r="BD21" s="977" t="str">
        <f>IF('ชื่อ-คะแนน'!$C20="","",IF('ชื่อ-คะแนน'!$D20="ออก","",IF('ชื่อ-คะแนน'!$D20="ย้าย","",IF('ชื่อ-คะแนน'!$D20="พัก","",IF($BD$6="?",$BD$6,$BD$6)))))</f>
        <v/>
      </c>
      <c r="BE21" s="977" t="str">
        <f>IF('ชื่อ-คะแนน'!$C20="","",IF('ชื่อ-คะแนน'!$D20="ออก","",IF('ชื่อ-คะแนน'!$D20="ย้าย","",IF('ชื่อ-คะแนน'!$D20="พัก","",IF($BE$6="?",$BE$6,$BE$6)))))</f>
        <v/>
      </c>
      <c r="BF21" s="978" t="str">
        <f>IF('ชื่อ-คะแนน'!$C20="","",IF('ชื่อ-คะแนน'!$D20="ออก","",IF('ชื่อ-คะแนน'!$D20="ย้าย","",IF('ชื่อ-คะแนน'!$D20="พัก","",IF($BF$6="?",$BF$6,$BF$6)))))</f>
        <v/>
      </c>
      <c r="BG21" s="975"/>
      <c r="BH21" s="976" t="str">
        <f>IF('ชื่อ-คะแนน'!$C20="","",IF('ชื่อ-คะแนน'!$D20="ออก","",IF('ชื่อ-คะแนน'!$D20="ย้าย","",IF('ชื่อ-คะแนน'!$D20="พัก","",IF($BH$6="?",$BH$6,$BH$6)))))</f>
        <v/>
      </c>
      <c r="BI21" s="977" t="str">
        <f>IF('ชื่อ-คะแนน'!$C20="","",IF('ชื่อ-คะแนน'!$D20="ออก","",IF('ชื่อ-คะแนน'!$D20="ย้าย","",IF('ชื่อ-คะแนน'!$D20="พัก","",IF($BI$6="?",$BI$6,$BI$6)))))</f>
        <v/>
      </c>
      <c r="BJ21" s="977" t="str">
        <f>IF('ชื่อ-คะแนน'!$C20="","",IF('ชื่อ-คะแนน'!$D20="ออก","",IF('ชื่อ-คะแนน'!$D20="ย้าย","",IF('ชื่อ-คะแนน'!$D20="พัก","",IF($BJ$6="?",$BJ$6,$BJ$6)))))</f>
        <v/>
      </c>
      <c r="BK21" s="977" t="str">
        <f>IF('ชื่อ-คะแนน'!$C20="","",IF('ชื่อ-คะแนน'!$D20="ออก","",IF('ชื่อ-คะแนน'!$D20="ย้าย","",IF('ชื่อ-คะแนน'!$D20="พัก","",IF($BK$6="?",$BK$6,$BK$6)))))</f>
        <v/>
      </c>
      <c r="BL21" s="978" t="str">
        <f>IF('ชื่อ-คะแนน'!$C20="","",IF('ชื่อ-คะแนน'!$D20="ออก","",IF('ชื่อ-คะแนน'!$D20="ย้าย","",IF('ชื่อ-คะแนน'!$D20="พัก","",IF($BL$6="?",$BL$6,$BL$6)))))</f>
        <v/>
      </c>
      <c r="BM21" s="975"/>
      <c r="BN21" s="976" t="str">
        <f>IF('ชื่อ-คะแนน'!$C20="","",IF('ชื่อ-คะแนน'!$D20="ออก","",IF('ชื่อ-คะแนน'!$D20="ย้าย","",IF('ชื่อ-คะแนน'!$D20="พัก","",IF($BN$6="?",$BN$6,$BN$6)))))</f>
        <v/>
      </c>
      <c r="BO21" s="977" t="str">
        <f>IF('ชื่อ-คะแนน'!$C20="","",IF('ชื่อ-คะแนน'!$D20="ออก","",IF('ชื่อ-คะแนน'!$D20="ย้าย","",IF('ชื่อ-คะแนน'!$D20="พัก","",IF($BO$6="?",$BO$6,$BO$6)))))</f>
        <v/>
      </c>
      <c r="BP21" s="977" t="str">
        <f>IF('ชื่อ-คะแนน'!$C20="","",IF('ชื่อ-คะแนน'!$D20="ออก","",IF('ชื่อ-คะแนน'!$D20="ย้าย","",IF('ชื่อ-คะแนน'!$D20="พัก","",IF($BP$6="?",$BP$6,$BP$6)))))</f>
        <v/>
      </c>
      <c r="BQ21" s="977" t="str">
        <f>IF('ชื่อ-คะแนน'!$C20="","",IF('ชื่อ-คะแนน'!$D20="ออก","",IF('ชื่อ-คะแนน'!$D20="ย้าย","",IF('ชื่อ-คะแนน'!$D20="พัก","",IF($BQ$6="?",$BQ$6,$BQ$6)))))</f>
        <v/>
      </c>
      <c r="BR21" s="978" t="str">
        <f>IF('ชื่อ-คะแนน'!$C20="","",IF('ชื่อ-คะแนน'!$D20="ออก","",IF('ชื่อ-คะแนน'!$D20="ย้าย","",IF('ชื่อ-คะแนน'!$D20="พัก","",IF($BR$6="?",$BR$6,$BR$6)))))</f>
        <v/>
      </c>
      <c r="BS21" s="975"/>
      <c r="BT21" s="976" t="str">
        <f>IF('ชื่อ-คะแนน'!$C20="","",IF('ชื่อ-คะแนน'!$D20="ออก","",IF('ชื่อ-คะแนน'!$D20="ย้าย","",IF('ชื่อ-คะแนน'!$D20="พัก","",IF($BT$6="?",$BT$6,$BT$6)))))</f>
        <v/>
      </c>
      <c r="BU21" s="977" t="str">
        <f>IF('ชื่อ-คะแนน'!$C20="","",IF('ชื่อ-คะแนน'!$D20="ออก","",IF('ชื่อ-คะแนน'!$D20="ย้าย","",IF('ชื่อ-คะแนน'!$D20="พัก","",IF($BU$6="?",$BU$6,$BU$6)))))</f>
        <v/>
      </c>
      <c r="BV21" s="977" t="str">
        <f>IF('ชื่อ-คะแนน'!$C20="","",IF('ชื่อ-คะแนน'!$D20="ออก","",IF('ชื่อ-คะแนน'!$D20="ย้าย","",IF('ชื่อ-คะแนน'!$D20="พัก","",IF($BV$6="?",$BV$6,$BV$6)))))</f>
        <v/>
      </c>
      <c r="BW21" s="977" t="str">
        <f>IF('ชื่อ-คะแนน'!$C20="","",IF('ชื่อ-คะแนน'!$D20="ออก","",IF('ชื่อ-คะแนน'!$D20="ย้าย","",IF('ชื่อ-คะแนน'!$D20="พัก","",IF($BW$6="?",$BW$6,$BW$6)))))</f>
        <v/>
      </c>
      <c r="BX21" s="978" t="str">
        <f>IF('ชื่อ-คะแนน'!$C20="","",IF('ชื่อ-คะแนน'!$D20="ออก","",IF('ชื่อ-คะแนน'!$D20="ย้าย","",IF('ชื่อ-คะแนน'!$D20="พัก","",IF($BX$6="?",$BX$6,$BX$6)))))</f>
        <v/>
      </c>
      <c r="BY21" s="975"/>
      <c r="BZ21" s="976" t="str">
        <f>IF('ชื่อ-คะแนน'!$C20="","",IF('ชื่อ-คะแนน'!$D20="ออก","",IF('ชื่อ-คะแนน'!$D20="ย้าย","",IF('ชื่อ-คะแนน'!$D20="พัก","",IF($BZ$6="?",$BZ$6,$BZ$6)))))</f>
        <v/>
      </c>
      <c r="CA21" s="977" t="str">
        <f>IF('ชื่อ-คะแนน'!$C20="","",IF('ชื่อ-คะแนน'!$D20="ออก","",IF('ชื่อ-คะแนน'!$D20="ย้าย","",IF('ชื่อ-คะแนน'!$D20="พัก","",IF($CA$6="?",$CA$6,$CA$6)))))</f>
        <v/>
      </c>
      <c r="CB21" s="977" t="str">
        <f>IF('ชื่อ-คะแนน'!$C20="","",IF('ชื่อ-คะแนน'!$D20="ออก","",IF('ชื่อ-คะแนน'!$D20="ย้าย","",IF('ชื่อ-คะแนน'!$D20="พัก","",IF($CB$6="?",$CB$6,$CB$6)))))</f>
        <v/>
      </c>
      <c r="CC21" s="977" t="str">
        <f>IF('ชื่อ-คะแนน'!$C20="","",IF('ชื่อ-คะแนน'!$D20="ออก","",IF('ชื่อ-คะแนน'!$D20="ย้าย","",IF('ชื่อ-คะแนน'!$D20="พัก","",IF($CC$6="?",$CC$6,$CC$6)))))</f>
        <v/>
      </c>
      <c r="CD21" s="978" t="str">
        <f>IF('ชื่อ-คะแนน'!$C20="","",IF('ชื่อ-คะแนน'!$D20="ออก","",IF('ชื่อ-คะแนน'!$D20="ย้าย","",IF('ชื่อ-คะแนน'!$D20="พัก","",IF($CD$6="?",$CD$6,$CD$6)))))</f>
        <v/>
      </c>
      <c r="CE21" s="975"/>
      <c r="CF21" s="976" t="str">
        <f>IF('ชื่อ-คะแนน'!$C20="","",IF('ชื่อ-คะแนน'!$D20="ออก","",IF('ชื่อ-คะแนน'!$D20="ย้าย","",IF('ชื่อ-คะแนน'!$D20="พัก","",IF($CF$6="?",$CF$6,$CF$6)))))</f>
        <v/>
      </c>
      <c r="CG21" s="977" t="str">
        <f>IF('ชื่อ-คะแนน'!$C20="","",IF('ชื่อ-คะแนน'!$D20="ออก","",IF('ชื่อ-คะแนน'!$D20="ย้าย","",IF('ชื่อ-คะแนน'!$D20="พัก","",IF($CG$6="?",$CG$6,$CG$6)))))</f>
        <v/>
      </c>
      <c r="CH21" s="977" t="str">
        <f>IF('ชื่อ-คะแนน'!$C20="","",IF('ชื่อ-คะแนน'!$D20="ออก","",IF('ชื่อ-คะแนน'!$D20="ย้าย","",IF('ชื่อ-คะแนน'!$D20="พัก","",IF($CH$6="?",$CH$6,$CH$6)))))</f>
        <v/>
      </c>
      <c r="CI21" s="977" t="str">
        <f>IF('ชื่อ-คะแนน'!$C20="","",IF('ชื่อ-คะแนน'!$D20="ออก","",IF('ชื่อ-คะแนน'!$D20="ย้าย","",IF('ชื่อ-คะแนน'!$D20="พัก","",IF($CI$6="?",$CI$6,$CI$6)))))</f>
        <v/>
      </c>
      <c r="CJ21" s="978" t="str">
        <f>IF('ชื่อ-คะแนน'!$C20="","",IF('ชื่อ-คะแนน'!$D20="ออก","",IF('ชื่อ-คะแนน'!$D20="ย้าย","",IF('ชื่อ-คะแนน'!$D20="พัก","",IF($CJ$6="?",$CJ$6,$CJ$6)))))</f>
        <v/>
      </c>
      <c r="CK21" s="975"/>
      <c r="CL21" s="976" t="str">
        <f>IF('ชื่อ-คะแนน'!$C20="","",IF('ชื่อ-คะแนน'!$D20="ออก","",IF('ชื่อ-คะแนน'!$D20="ย้าย","",IF('ชื่อ-คะแนน'!$D20="พัก","",IF($CL$6="?",$CL$6,$CL$6)))))</f>
        <v/>
      </c>
      <c r="CM21" s="977" t="str">
        <f>IF('ชื่อ-คะแนน'!$C20="","",IF('ชื่อ-คะแนน'!$D20="ออก","",IF('ชื่อ-คะแนน'!$D20="ย้าย","",IF('ชื่อ-คะแนน'!$D20="พัก","",IF($CM$6="?",$CM$6,$CM$6)))))</f>
        <v/>
      </c>
      <c r="CN21" s="977" t="str">
        <f>IF('ชื่อ-คะแนน'!$C20="","",IF('ชื่อ-คะแนน'!$D20="ออก","",IF('ชื่อ-คะแนน'!$D20="ย้าย","",IF('ชื่อ-คะแนน'!$D20="พัก","",IF($CN$6="?",$CN$6,$CN$6)))))</f>
        <v/>
      </c>
      <c r="CO21" s="977" t="str">
        <f>IF('ชื่อ-คะแนน'!$C20="","",IF('ชื่อ-คะแนน'!$D20="ออก","",IF('ชื่อ-คะแนน'!$D20="ย้าย","",IF('ชื่อ-คะแนน'!$D20="พัก","",IF($CO$6="?",$CO$6,$CO$6)))))</f>
        <v/>
      </c>
      <c r="CP21" s="978" t="str">
        <f>IF('ชื่อ-คะแนน'!$C20="","",IF('ชื่อ-คะแนน'!$D20="ออก","",IF('ชื่อ-คะแนน'!$D20="ย้าย","",IF('ชื่อ-คะแนน'!$D20="พัก","",IF($CP$6="?",$CP$6,$CP$6)))))</f>
        <v/>
      </c>
      <c r="CQ21" s="975"/>
      <c r="CR21" s="976" t="str">
        <f>IF('ชื่อ-คะแนน'!$C20="","",IF('ชื่อ-คะแนน'!$D20="ออก","",IF('ชื่อ-คะแนน'!$D20="ย้าย","",IF('ชื่อ-คะแนน'!$D20="พัก","",IF($CR$6="?",$CR$6,$CR$6)))))</f>
        <v/>
      </c>
      <c r="CS21" s="977" t="str">
        <f>IF('ชื่อ-คะแนน'!$C20="","",IF('ชื่อ-คะแนน'!$D20="ออก","",IF('ชื่อ-คะแนน'!$D20="ย้าย","",IF('ชื่อ-คะแนน'!$D20="พัก","",IF($CS$6="?",$CS$6,$CS$6)))))</f>
        <v/>
      </c>
      <c r="CT21" s="977" t="str">
        <f>IF('ชื่อ-คะแนน'!$C20="","",IF('ชื่อ-คะแนน'!$D20="ออก","",IF('ชื่อ-คะแนน'!$D20="ย้าย","",IF('ชื่อ-คะแนน'!$D20="พัก","",IF($CT$6="?",$CT$6,$CT$6)))))</f>
        <v/>
      </c>
      <c r="CU21" s="977" t="str">
        <f>IF('ชื่อ-คะแนน'!$C20="","",IF('ชื่อ-คะแนน'!$D20="ออก","",IF('ชื่อ-คะแนน'!$D20="ย้าย","",IF('ชื่อ-คะแนน'!$D20="พัก","",IF($CU$6="?",$CU$6,$CU$6)))))</f>
        <v/>
      </c>
      <c r="CV21" s="978" t="str">
        <f>IF('ชื่อ-คะแนน'!$C20="","",IF('ชื่อ-คะแนน'!$D20="ออก","",IF('ชื่อ-คะแนน'!$D20="ย้าย","",IF('ชื่อ-คะแนน'!$D20="พัก","",IF($CV$6="?",$CV$6,$CV$6)))))</f>
        <v/>
      </c>
      <c r="CW21" s="975"/>
      <c r="CX21" s="976" t="str">
        <f>IF('ชื่อ-คะแนน'!$C20="","",IF('ชื่อ-คะแนน'!$D20="ออก","",IF('ชื่อ-คะแนน'!$D20="ย้าย","",IF('ชื่อ-คะแนน'!$D20="พัก","",IF($CX$6="?",$CX$6,$CX$6)))))</f>
        <v/>
      </c>
      <c r="CY21" s="977" t="str">
        <f>IF('ชื่อ-คะแนน'!$C20="","",IF('ชื่อ-คะแนน'!$D20="ออก","",IF('ชื่อ-คะแนน'!$D20="ย้าย","",IF('ชื่อ-คะแนน'!$D20="พัก","",IF($CY$6="?",$CY$6,$CY$6)))))</f>
        <v/>
      </c>
      <c r="CZ21" s="977" t="str">
        <f>IF('ชื่อ-คะแนน'!$C20="","",IF('ชื่อ-คะแนน'!$D20="ออก","",IF('ชื่อ-คะแนน'!$D20="ย้าย","",IF('ชื่อ-คะแนน'!$D20="พัก","",IF($CZ$6="?",$CZ$6,$CZ$6)))))</f>
        <v/>
      </c>
      <c r="DA21" s="977" t="str">
        <f>IF('ชื่อ-คะแนน'!$C20="","",IF('ชื่อ-คะแนน'!$D20="ออก","",IF('ชื่อ-คะแนน'!$D20="ย้าย","",IF('ชื่อ-คะแนน'!$D20="พัก","",IF($DA$6="?",$DA$6,$DA$6)))))</f>
        <v/>
      </c>
      <c r="DB21" s="978" t="str">
        <f>IF('ชื่อ-คะแนน'!$C20="","",IF('ชื่อ-คะแนน'!$D20="ออก","",IF('ชื่อ-คะแนน'!$D20="ย้าย","",IF('ชื่อ-คะแนน'!$D20="พัก","",IF($DB$6="?",$DB$6,$DB$6)))))</f>
        <v/>
      </c>
      <c r="DC21" s="975"/>
      <c r="DD21" s="976" t="str">
        <f>IF('ชื่อ-คะแนน'!$C20="","",IF('ชื่อ-คะแนน'!$D20="ออก","",IF('ชื่อ-คะแนน'!$D20="ย้าย","",IF('ชื่อ-คะแนน'!$D20="พัก","",IF($DD$6="?",$DD$6,$DD$6)))))</f>
        <v/>
      </c>
      <c r="DE21" s="977" t="str">
        <f>IF('ชื่อ-คะแนน'!$C20="","",IF('ชื่อ-คะแนน'!$D20="ออก","",IF('ชื่อ-คะแนน'!$D20="ย้าย","",IF('ชื่อ-คะแนน'!$D20="พัก","",IF($DE$6="?",$DE$6,$DE$6)))))</f>
        <v/>
      </c>
      <c r="DF21" s="977" t="str">
        <f>IF('ชื่อ-คะแนน'!$C20="","",IF('ชื่อ-คะแนน'!$D20="ออก","",IF('ชื่อ-คะแนน'!$D20="ย้าย","",IF('ชื่อ-คะแนน'!$D20="พัก","",IF($DF$6="?",$DF$6,$DF$6)))))</f>
        <v/>
      </c>
      <c r="DG21" s="977" t="str">
        <f>IF('ชื่อ-คะแนน'!$C20="","",IF('ชื่อ-คะแนน'!$D20="ออก","",IF('ชื่อ-คะแนน'!$D20="ย้าย","",IF('ชื่อ-คะแนน'!$D20="พัก","",IF($DG$6="?",$DG$6,$DG$6)))))</f>
        <v/>
      </c>
      <c r="DH21" s="978" t="str">
        <f>IF('ชื่อ-คะแนน'!$C20="","",IF('ชื่อ-คะแนน'!$D20="ออก","",IF('ชื่อ-คะแนน'!$D20="ย้าย","",IF('ชื่อ-คะแนน'!$D20="พัก","",IF($DH$6="?",$DH$6,$DH$6)))))</f>
        <v/>
      </c>
      <c r="DI21" s="975"/>
      <c r="DJ21" s="976" t="str">
        <f>IF('ชื่อ-คะแนน'!$C20="","",IF('ชื่อ-คะแนน'!$D20="ออก","",IF('ชื่อ-คะแนน'!$D20="ย้าย","",IF('ชื่อ-คะแนน'!$D20="พัก","",IF($DJ$6="?",$DJ$6,$DJ$6)))))</f>
        <v/>
      </c>
      <c r="DK21" s="977" t="str">
        <f>IF('ชื่อ-คะแนน'!$C20="","",IF('ชื่อ-คะแนน'!$D20="ออก","",IF('ชื่อ-คะแนน'!$D20="ย้าย","",IF('ชื่อ-คะแนน'!$D20="พัก","",IF($DK$6="?",$DK$6,$DK$6)))))</f>
        <v/>
      </c>
      <c r="DL21" s="977" t="str">
        <f>IF('ชื่อ-คะแนน'!$C20="","",IF('ชื่อ-คะแนน'!$D20="ออก","",IF('ชื่อ-คะแนน'!$D20="ย้าย","",IF('ชื่อ-คะแนน'!$D20="พัก","",IF($DL$6="?",$DL$6,$DL$6)))))</f>
        <v/>
      </c>
      <c r="DM21" s="977" t="str">
        <f>IF('ชื่อ-คะแนน'!$C20="","",IF('ชื่อ-คะแนน'!$D20="ออก","",IF('ชื่อ-คะแนน'!$D20="ย้าย","",IF('ชื่อ-คะแนน'!$D20="พัก","",IF($DM$6="?",$DM$6,$DM$6)))))</f>
        <v/>
      </c>
      <c r="DN21" s="978" t="str">
        <f>IF('ชื่อ-คะแนน'!$C20="","",IF('ชื่อ-คะแนน'!$D20="ออก","",IF('ชื่อ-คะแนน'!$D20="ย้าย","",IF('ชื่อ-คะแนน'!$D20="พัก","",IF($DN$6="?",$DN$6,$DN$6)))))</f>
        <v/>
      </c>
      <c r="DO21" s="975"/>
      <c r="DP21" s="976" t="str">
        <f>IF('ชื่อ-คะแนน'!$C20="","",IF('ชื่อ-คะแนน'!$D20="ออก","",IF('ชื่อ-คะแนน'!$D20="ย้าย","",IF('ชื่อ-คะแนน'!$D20="พัก","",IF($DP$6="?",$DP$6,$DP$6)))))</f>
        <v/>
      </c>
      <c r="DQ21" s="977" t="str">
        <f>IF('ชื่อ-คะแนน'!$C20="","",IF('ชื่อ-คะแนน'!$D20="ออก","",IF('ชื่อ-คะแนน'!$D20="ย้าย","",IF('ชื่อ-คะแนน'!$D20="พัก","",IF($DQ$6="?",$DQ$6,$DQ$6)))))</f>
        <v/>
      </c>
      <c r="DR21" s="977" t="str">
        <f>IF('ชื่อ-คะแนน'!$C20="","",IF('ชื่อ-คะแนน'!$D20="ออก","",IF('ชื่อ-คะแนน'!$D20="ย้าย","",IF('ชื่อ-คะแนน'!$D20="พัก","",IF($DR$6="?",$DR$6,$DR$6)))))</f>
        <v/>
      </c>
      <c r="DS21" s="977" t="str">
        <f>IF('ชื่อ-คะแนน'!$C20="","",IF('ชื่อ-คะแนน'!$D20="ออก","",IF('ชื่อ-คะแนน'!$D20="ย้าย","",IF('ชื่อ-คะแนน'!$D20="พัก","",IF($DS$6="?",$DS$6,$DS$6)))))</f>
        <v/>
      </c>
      <c r="DT21" s="978" t="str">
        <f>IF('ชื่อ-คะแนน'!$C20="","",IF('ชื่อ-คะแนน'!$D20="ออก","",IF('ชื่อ-คะแนน'!$D20="ย้าย","",IF('ชื่อ-คะแนน'!$D20="พัก","",IF($DT$6="?",$DT$6,$DT$6)))))</f>
        <v/>
      </c>
      <c r="DU21" s="975"/>
      <c r="DV21" s="976" t="str">
        <f>IF('ชื่อ-คะแนน'!$C20="","",IF('ชื่อ-คะแนน'!$D20="ออก","",IF('ชื่อ-คะแนน'!$D20="ย้าย","",IF('ชื่อ-คะแนน'!$D20="พัก","",IF($DV$6="?",$DV$6,$DV$6)))))</f>
        <v/>
      </c>
      <c r="DW21" s="977" t="str">
        <f>IF('ชื่อ-คะแนน'!$C20="","",IF('ชื่อ-คะแนน'!$D20="ออก","",IF('ชื่อ-คะแนน'!$D20="ย้าย","",IF('ชื่อ-คะแนน'!$D20="พัก","",IF($DW$6="?",$DW$6,$DW$6)))))</f>
        <v/>
      </c>
      <c r="DX21" s="977" t="str">
        <f>IF('ชื่อ-คะแนน'!$C20="","",IF('ชื่อ-คะแนน'!$D20="ออก","",IF('ชื่อ-คะแนน'!$D20="ย้าย","",IF('ชื่อ-คะแนน'!$D20="พัก","",IF($DX$6="?",$DX$6,$DX$6)))))</f>
        <v/>
      </c>
      <c r="DY21" s="977" t="str">
        <f>IF('ชื่อ-คะแนน'!$C20="","",IF('ชื่อ-คะแนน'!$D20="ออก","",IF('ชื่อ-คะแนน'!$D20="ย้าย","",IF('ชื่อ-คะแนน'!$D20="พัก","",IF($DY$6="?",$DY$6,$DY$6)))))</f>
        <v/>
      </c>
      <c r="DZ21" s="978" t="str">
        <f>IF('ชื่อ-คะแนน'!$C20="","",IF('ชื่อ-คะแนน'!$D20="ออก","",IF('ชื่อ-คะแนน'!$D20="ย้าย","",IF('ชื่อ-คะแนน'!$D20="พัก","",IF($DZ$6="?",$DZ$6,$DZ$6)))))</f>
        <v/>
      </c>
      <c r="EA21" s="975"/>
      <c r="EB21" s="976" t="str">
        <f>IF('ชื่อ-คะแนน'!$C20="","",IF('ชื่อ-คะแนน'!$D20="ออก","",IF('ชื่อ-คะแนน'!$D20="ย้าย","",IF('ชื่อ-คะแนน'!$D20="พัก","",IF($EB$6="?",$EB$6,$EB$6)))))</f>
        <v/>
      </c>
      <c r="EC21" s="977" t="str">
        <f>IF('ชื่อ-คะแนน'!$C20="","",IF('ชื่อ-คะแนน'!$D20="ออก","",IF('ชื่อ-คะแนน'!$D20="ย้าย","",IF('ชื่อ-คะแนน'!$D20="พัก","",IF($EC$6="?",$EC$6,$EC$6)))))</f>
        <v/>
      </c>
      <c r="ED21" s="977" t="str">
        <f>IF('ชื่อ-คะแนน'!$C20="","",IF('ชื่อ-คะแนน'!$D20="ออก","",IF('ชื่อ-คะแนน'!$D20="ย้าย","",IF('ชื่อ-คะแนน'!$D20="พัก","",IF($ED$6="?",$ED$6,$ED$6)))))</f>
        <v/>
      </c>
      <c r="EE21" s="977" t="str">
        <f>IF('ชื่อ-คะแนน'!$C20="","",IF('ชื่อ-คะแนน'!$D20="ออก","",IF('ชื่อ-คะแนน'!$D20="ย้าย","",IF('ชื่อ-คะแนน'!$D20="พัก","",IF($EE$6="?",$EE$6,$EE$6)))))</f>
        <v/>
      </c>
      <c r="EF21" s="978" t="str">
        <f>IF('ชื่อ-คะแนน'!$C20="","",IF('ชื่อ-คะแนน'!$D20="ออก","",IF('ชื่อ-คะแนน'!$D20="ย้าย","",IF('ชื่อ-คะแนน'!$D20="พัก","",IF($EF$6="?",$EF$6,$EF$6)))))</f>
        <v/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/>
      </c>
      <c r="EI21" s="980" t="str">
        <f>IF('ชื่อ-คะแนน'!C20="","",COUNTIF(F21:EF21,"/")+SUM(F21:EF21))</f>
        <v/>
      </c>
      <c r="EJ21" s="50" t="str">
        <f t="shared" si="1"/>
        <v>-</v>
      </c>
      <c r="EK21" s="116"/>
      <c r="EL21" s="116"/>
      <c r="EM21" s="116"/>
    </row>
    <row r="22" spans="1:143" s="24" customFormat="1" ht="18" customHeight="1" x14ac:dyDescent="0.5">
      <c r="A22" s="953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954" t="str">
        <f>IF('ชื่อ-คะแนน'!$C21="","",IF('ชื่อ-คะแนน'!$D21="ออก","",IF('ชื่อ-คะแนน'!$D21="ย้าย","",IF('ชื่อ-คะแนน'!$D21="พัก","",IF(F$6="?",F$6,F$6)))))</f>
        <v/>
      </c>
      <c r="G22" s="955" t="str">
        <f>IF('ชื่อ-คะแนน'!C21="","",IF('ชื่อ-คะแนน'!$D21="ออก","",IF('ชื่อ-คะแนน'!$D21="ย้าย","",IF('ชื่อ-คะแนน'!$D21="พัก","",IF(G$6="?",G$6,G$6)))))</f>
        <v/>
      </c>
      <c r="H22" s="955" t="str">
        <f>IF('ชื่อ-คะแนน'!C21="","",IF('ชื่อ-คะแนน'!$D21="ออก","",IF('ชื่อ-คะแนน'!$D21="ย้าย","",IF('ชื่อ-คะแนน'!$D21="พัก","",IF(H$6="?",H$6,H$6)))))</f>
        <v/>
      </c>
      <c r="I22" s="955" t="str">
        <f>IF('ชื่อ-คะแนน'!G21="","",IF('ชื่อ-คะแนน'!$D21="ออก","",IF('ชื่อ-คะแนน'!$D21="ย้าย","",IF('ชื่อ-คะแนน'!$D21="พัก","",IF(I$6="?",I$6,$I$6)))))</f>
        <v/>
      </c>
      <c r="J22" s="956" t="str">
        <f>IF('ชื่อ-คะแนน'!$C21="","",IF('ชื่อ-คะแนน'!$D21="ออก","",IF('ชื่อ-คะแนน'!$D21="ย้าย","",IF('ชื่อ-คะแนน'!$D21="พัก","",IF(J$6="?",J$6,J$6)))))</f>
        <v/>
      </c>
      <c r="K22" s="957"/>
      <c r="L22" s="954" t="str">
        <f>IF('ชื่อ-คะแนน'!$C21="","",IF('ชื่อ-คะแนน'!$D21="ออก","",IF('ชื่อ-คะแนน'!$D21="ย้าย","",IF('ชื่อ-คะแนน'!$D21="พัก","",IF(L$6="?",L$6,L$6)))))</f>
        <v/>
      </c>
      <c r="M22" s="955" t="str">
        <f>IF('ชื่อ-คะแนน'!$C21="","",IF('ชื่อ-คะแนน'!$D21="ออก","",IF('ชื่อ-คะแนน'!$D21="ย้าย","",IF('ชื่อ-คะแนน'!$D21="พัก","",IF(M$6="?",M$6,M$6)))))</f>
        <v/>
      </c>
      <c r="N22" s="955" t="str">
        <f>IF('ชื่อ-คะแนน'!$C21="","",IF('ชื่อ-คะแนน'!$D21="ออก","",IF('ชื่อ-คะแนน'!$D21="ย้าย","",IF('ชื่อ-คะแนน'!$D21="พัก","",IF(N$6="?",N$6,N$6)))))</f>
        <v/>
      </c>
      <c r="O22" s="955" t="str">
        <f>IF('ชื่อ-คะแนน'!$C21="","",IF('ชื่อ-คะแนน'!$D21="ออก","",IF('ชื่อ-คะแนน'!$D21="ย้าย","",IF('ชื่อ-คะแนน'!$D21="พัก","",IF(O$6="?",O$6,O$6)))))</f>
        <v/>
      </c>
      <c r="P22" s="956" t="str">
        <f>IF('ชื่อ-คะแนน'!$C21="","",IF('ชื่อ-คะแนน'!$D21="ออก","",IF('ชื่อ-คะแนน'!$D21="ย้าย","",IF('ชื่อ-คะแนน'!$D21="พัก","",IF(P$6="?",P$6,P$6)))))</f>
        <v/>
      </c>
      <c r="Q22" s="957"/>
      <c r="R22" s="954" t="str">
        <f>IF('ชื่อ-คะแนน'!$C21="","",IF('ชื่อ-คะแนน'!$D21="ออก","",IF('ชื่อ-คะแนน'!$D21="ย้าย","",IF('ชื่อ-คะแนน'!$D21="พัก","",IF(R$6="?",R$6,R$6)))))</f>
        <v/>
      </c>
      <c r="S22" s="955" t="str">
        <f>IF('ชื่อ-คะแนน'!$C21="","",IF('ชื่อ-คะแนน'!$D21="ออก","",IF('ชื่อ-คะแนน'!$D21="ย้าย","",IF('ชื่อ-คะแนน'!$D21="พัก","",IF(S$6="?",S$6,S$6)))))</f>
        <v/>
      </c>
      <c r="T22" s="955" t="str">
        <f>IF('ชื่อ-คะแนน'!$C21="","",IF('ชื่อ-คะแนน'!$D21="ออก","",IF('ชื่อ-คะแนน'!$D21="ย้าย","",IF('ชื่อ-คะแนน'!$D21="พัก","",IF(T$6="?",T$6,T$6)))))</f>
        <v/>
      </c>
      <c r="U22" s="955" t="str">
        <f>IF('ชื่อ-คะแนน'!$C21="","",IF('ชื่อ-คะแนน'!$D21="ออก","",IF('ชื่อ-คะแนน'!$D21="ย้าย","",IF('ชื่อ-คะแนน'!$D21="พัก","",IF(U$6="?",U$6,U$6)))))</f>
        <v/>
      </c>
      <c r="V22" s="956" t="str">
        <f>IF('ชื่อ-คะแนน'!$C21="","",IF('ชื่อ-คะแนน'!$D21="ออก","",IF('ชื่อ-คะแนน'!$D21="ย้าย","",IF('ชื่อ-คะแนน'!$D21="พัก","",IF(V$6="?",V$6,V$6)))))</f>
        <v/>
      </c>
      <c r="W22" s="957"/>
      <c r="X22" s="954" t="str">
        <f>IF('ชื่อ-คะแนน'!$C21="","",IF('ชื่อ-คะแนน'!$D21="ออก","",IF('ชื่อ-คะแนน'!$D21="ย้าย","",IF('ชื่อ-คะแนน'!$D21="พัก","",IF(X$6="?",X$6,X$6)))))</f>
        <v/>
      </c>
      <c r="Y22" s="955" t="str">
        <f>IF('ชื่อ-คะแนน'!$C21="","",IF('ชื่อ-คะแนน'!$D21="ออก","",IF('ชื่อ-คะแนน'!$D21="ย้าย","",IF('ชื่อ-คะแนน'!$D21="พัก","",IF(Y$6="?",Y$6,Y$6)))))</f>
        <v/>
      </c>
      <c r="Z22" s="955" t="str">
        <f>IF('ชื่อ-คะแนน'!$C21="","",IF('ชื่อ-คะแนน'!$D21="ออก","",IF('ชื่อ-คะแนน'!$D21="ย้าย","",IF('ชื่อ-คะแนน'!$D21="พัก","",IF(Z$6="?",Z$6,Z$6)))))</f>
        <v/>
      </c>
      <c r="AA22" s="955" t="str">
        <f>IF('ชื่อ-คะแนน'!$C21="","",IF('ชื่อ-คะแนน'!$D21="ออก","",IF('ชื่อ-คะแนน'!$D21="ย้าย","",IF('ชื่อ-คะแนน'!$D21="พัก","",IF(AA$6="?",AA$6,AA$6)))))</f>
        <v/>
      </c>
      <c r="AB22" s="956" t="str">
        <f>IF('ชื่อ-คะแนน'!$C21="","",IF('ชื่อ-คะแนน'!$D21="ออก","",IF('ชื่อ-คะแนน'!$D21="ย้าย","",IF('ชื่อ-คะแนน'!$D21="พัก","",IF(AB$6="?",AB$6,AB$6)))))</f>
        <v/>
      </c>
      <c r="AC22" s="957"/>
      <c r="AD22" s="954" t="str">
        <f>IF('ชื่อ-คะแนน'!$C21="","",IF('ชื่อ-คะแนน'!$D21="ออก","",IF('ชื่อ-คะแนน'!$D21="ย้าย","",IF('ชื่อ-คะแนน'!$D21="พัก","",IF(AD$6="?",AD$6,AD$6)))))</f>
        <v/>
      </c>
      <c r="AE22" s="955" t="str">
        <f>IF('ชื่อ-คะแนน'!$C21="","",IF('ชื่อ-คะแนน'!$D21="ออก","",IF('ชื่อ-คะแนน'!$D21="ย้าย","",IF('ชื่อ-คะแนน'!$D21="พัก","",IF(AE$6="?",AE$6,AE$6)))))</f>
        <v/>
      </c>
      <c r="AF22" s="955" t="str">
        <f>IF('ชื่อ-คะแนน'!$C21="","",IF('ชื่อ-คะแนน'!$D21="ออก","",IF('ชื่อ-คะแนน'!$D21="ย้าย","",IF('ชื่อ-คะแนน'!$D21="พัก","",IF(AF$6="?",AF$6,AF$6)))))</f>
        <v/>
      </c>
      <c r="AG22" s="955" t="str">
        <f>IF('ชื่อ-คะแนน'!$C21="","",IF('ชื่อ-คะแนน'!$D21="ออก","",IF('ชื่อ-คะแนน'!$D21="ย้าย","",IF('ชื่อ-คะแนน'!$D21="พัก","",IF($AG$6="?",$AG$6,$AG$6)))))</f>
        <v/>
      </c>
      <c r="AH22" s="956" t="str">
        <f>IF('ชื่อ-คะแนน'!$C21="","",IF('ชื่อ-คะแนน'!$D21="ออก","",IF('ชื่อ-คะแนน'!$D21="ย้าย","",IF('ชื่อ-คะแนน'!$D21="พัก","",IF($AH$6="?",$AH$6,$AH$6)))))</f>
        <v/>
      </c>
      <c r="AI22" s="957"/>
      <c r="AJ22" s="954" t="str">
        <f>IF('ชื่อ-คะแนน'!$C21="","",IF('ชื่อ-คะแนน'!$D21="ออก","",IF('ชื่อ-คะแนน'!$D21="ย้าย","",IF('ชื่อ-คะแนน'!$D21="พัก","",IF($AJ$6="?",$AJ$6,$AJ$6)))))</f>
        <v/>
      </c>
      <c r="AK22" s="955" t="str">
        <f>IF('ชื่อ-คะแนน'!$C21="","",IF('ชื่อ-คะแนน'!$D21="ออก","",IF('ชื่อ-คะแนน'!$D21="ย้าย","",IF('ชื่อ-คะแนน'!$D21="พัก","",IF($AK$6="?",$AK$6,$AK$6)))))</f>
        <v/>
      </c>
      <c r="AL22" s="955" t="str">
        <f>IF('ชื่อ-คะแนน'!$C21="","",IF('ชื่อ-คะแนน'!$D21="ออก","",IF('ชื่อ-คะแนน'!$D21="ย้าย","",IF('ชื่อ-คะแนน'!$D21="พัก","",IF($AL$6="?",$AL$6,$AL$6)))))</f>
        <v/>
      </c>
      <c r="AM22" s="955" t="str">
        <f>IF('ชื่อ-คะแนน'!$C21="","",IF('ชื่อ-คะแนน'!$D21="ออก","",IF('ชื่อ-คะแนน'!$D21="ย้าย","",IF('ชื่อ-คะแนน'!$D21="พัก","",IF($AM$6="?",$AM$6,$AM$6)))))</f>
        <v/>
      </c>
      <c r="AN22" s="956" t="str">
        <f>IF('ชื่อ-คะแนน'!$C21="","",IF('ชื่อ-คะแนน'!$D21="ออก","",IF('ชื่อ-คะแนน'!$D21="ย้าย","",IF('ชื่อ-คะแนน'!$D21="พัก","",IF($AN$6="?",$AN$6,$AN$6)))))</f>
        <v/>
      </c>
      <c r="AO22" s="957"/>
      <c r="AP22" s="954" t="str">
        <f>IF('ชื่อ-คะแนน'!$C21="","",IF('ชื่อ-คะแนน'!$D21="ออก","",IF('ชื่อ-คะแนน'!$D21="ย้าย","",IF('ชื่อ-คะแนน'!$D21="พัก","",IF($AP$6="?",$AP$6,$AP$6)))))</f>
        <v/>
      </c>
      <c r="AQ22" s="955" t="str">
        <f>IF('ชื่อ-คะแนน'!$C21="","",IF('ชื่อ-คะแนน'!$D21="ออก","",IF('ชื่อ-คะแนน'!$D21="ย้าย","",IF('ชื่อ-คะแนน'!$D21="พัก","",IF($AQ$6="?",$AQ$6,$AQ$6)))))</f>
        <v/>
      </c>
      <c r="AR22" s="955" t="str">
        <f>IF('ชื่อ-คะแนน'!$C21="","",IF('ชื่อ-คะแนน'!$D21="ออก","",IF('ชื่อ-คะแนน'!$D21="ย้าย","",IF('ชื่อ-คะแนน'!$D21="พัก","",IF($AR$6="?",$AR$6,$AR$6)))))</f>
        <v/>
      </c>
      <c r="AS22" s="955" t="str">
        <f>IF('ชื่อ-คะแนน'!$C21="","",IF('ชื่อ-คะแนน'!$D21="ออก","",IF('ชื่อ-คะแนน'!$D21="ย้าย","",IF('ชื่อ-คะแนน'!$D21="พัก","",IF($AS$6="?",$AS$6,$AS$6)))))</f>
        <v/>
      </c>
      <c r="AT22" s="956" t="str">
        <f>IF('ชื่อ-คะแนน'!$C21="","",IF('ชื่อ-คะแนน'!$D21="ออก","",IF('ชื่อ-คะแนน'!$D21="ย้าย","",IF('ชื่อ-คะแนน'!$D21="พัก","",IF($AT$6="?",$AT$6,$AT$6)))))</f>
        <v/>
      </c>
      <c r="AU22" s="957"/>
      <c r="AV22" s="954" t="str">
        <f>IF('ชื่อ-คะแนน'!$C21="","",IF('ชื่อ-คะแนน'!$D21="ออก","",IF('ชื่อ-คะแนน'!$D21="ย้าย","",IF('ชื่อ-คะแนน'!$D21="พัก","",IF($AV$6="?",$AV$6,$AV$6)))))</f>
        <v/>
      </c>
      <c r="AW22" s="955" t="str">
        <f>IF('ชื่อ-คะแนน'!$C21="","",IF('ชื่อ-คะแนน'!$D21="ออก","",IF('ชื่อ-คะแนน'!$D21="ย้าย","",IF('ชื่อ-คะแนน'!$D21="พัก","",IF($AW$6="?",$AW$6,$AW$6)))))</f>
        <v/>
      </c>
      <c r="AX22" s="955" t="str">
        <f>IF('ชื่อ-คะแนน'!$C21="","",IF('ชื่อ-คะแนน'!$D21="ออก","",IF('ชื่อ-คะแนน'!$D21="ย้าย","",IF('ชื่อ-คะแนน'!$D21="พัก","",IF($AX$6="?",$AX$6,$AX$6)))))</f>
        <v/>
      </c>
      <c r="AY22" s="955" t="str">
        <f>IF('ชื่อ-คะแนน'!$C21="","",IF('ชื่อ-คะแนน'!$D21="ออก","",IF('ชื่อ-คะแนน'!$D21="ย้าย","",IF('ชื่อ-คะแนน'!$D21="พัก","",IF($AY$6="?",$AY$6,$AY$6)))))</f>
        <v/>
      </c>
      <c r="AZ22" s="956" t="str">
        <f>IF('ชื่อ-คะแนน'!$C21="","",IF('ชื่อ-คะแนน'!$D21="ออก","",IF('ชื่อ-คะแนน'!$D21="ย้าย","",IF('ชื่อ-คะแนน'!$D21="พัก","",IF($AZ$6="?",$AZ$6,$AZ$6)))))</f>
        <v/>
      </c>
      <c r="BA22" s="957"/>
      <c r="BB22" s="954" t="str">
        <f>IF('ชื่อ-คะแนน'!$C21="","",IF('ชื่อ-คะแนน'!$D21="ออก","",IF('ชื่อ-คะแนน'!$D21="ย้าย","",IF('ชื่อ-คะแนน'!$D21="พัก","",IF($BB$6="?",$BB$6,$BB$6)))))</f>
        <v/>
      </c>
      <c r="BC22" s="955" t="str">
        <f>IF('ชื่อ-คะแนน'!$C21="","",IF('ชื่อ-คะแนน'!$D21="ออก","",IF('ชื่อ-คะแนน'!$D21="ย้าย","",IF('ชื่อ-คะแนน'!$D21="พัก","",IF($BC$6="?",$BC$6,$BC$6)))))</f>
        <v/>
      </c>
      <c r="BD22" s="955" t="str">
        <f>IF('ชื่อ-คะแนน'!$C21="","",IF('ชื่อ-คะแนน'!$D21="ออก","",IF('ชื่อ-คะแนน'!$D21="ย้าย","",IF('ชื่อ-คะแนน'!$D21="พัก","",IF($BD$6="?",$BD$6,$BD$6)))))</f>
        <v/>
      </c>
      <c r="BE22" s="955" t="str">
        <f>IF('ชื่อ-คะแนน'!$C21="","",IF('ชื่อ-คะแนน'!$D21="ออก","",IF('ชื่อ-คะแนน'!$D21="ย้าย","",IF('ชื่อ-คะแนน'!$D21="พัก","",IF($BE$6="?",$BE$6,$BE$6)))))</f>
        <v/>
      </c>
      <c r="BF22" s="956" t="str">
        <f>IF('ชื่อ-คะแนน'!$C21="","",IF('ชื่อ-คะแนน'!$D21="ออก","",IF('ชื่อ-คะแนน'!$D21="ย้าย","",IF('ชื่อ-คะแนน'!$D21="พัก","",IF($BF$6="?",$BF$6,$BF$6)))))</f>
        <v/>
      </c>
      <c r="BG22" s="957"/>
      <c r="BH22" s="954" t="str">
        <f>IF('ชื่อ-คะแนน'!$C21="","",IF('ชื่อ-คะแนน'!$D21="ออก","",IF('ชื่อ-คะแนน'!$D21="ย้าย","",IF('ชื่อ-คะแนน'!$D21="พัก","",IF($BH$6="?",$BH$6,$BH$6)))))</f>
        <v/>
      </c>
      <c r="BI22" s="955" t="str">
        <f>IF('ชื่อ-คะแนน'!$C21="","",IF('ชื่อ-คะแนน'!$D21="ออก","",IF('ชื่อ-คะแนน'!$D21="ย้าย","",IF('ชื่อ-คะแนน'!$D21="พัก","",IF($BI$6="?",$BI$6,$BI$6)))))</f>
        <v/>
      </c>
      <c r="BJ22" s="955" t="str">
        <f>IF('ชื่อ-คะแนน'!$C21="","",IF('ชื่อ-คะแนน'!$D21="ออก","",IF('ชื่อ-คะแนน'!$D21="ย้าย","",IF('ชื่อ-คะแนน'!$D21="พัก","",IF($BJ$6="?",$BJ$6,$BJ$6)))))</f>
        <v/>
      </c>
      <c r="BK22" s="955" t="str">
        <f>IF('ชื่อ-คะแนน'!$C21="","",IF('ชื่อ-คะแนน'!$D21="ออก","",IF('ชื่อ-คะแนน'!$D21="ย้าย","",IF('ชื่อ-คะแนน'!$D21="พัก","",IF($BK$6="?",$BK$6,$BK$6)))))</f>
        <v/>
      </c>
      <c r="BL22" s="956" t="str">
        <f>IF('ชื่อ-คะแนน'!$C21="","",IF('ชื่อ-คะแนน'!$D21="ออก","",IF('ชื่อ-คะแนน'!$D21="ย้าย","",IF('ชื่อ-คะแนน'!$D21="พัก","",IF($BL$6="?",$BL$6,$BL$6)))))</f>
        <v/>
      </c>
      <c r="BM22" s="957"/>
      <c r="BN22" s="954" t="str">
        <f>IF('ชื่อ-คะแนน'!$C21="","",IF('ชื่อ-คะแนน'!$D21="ออก","",IF('ชื่อ-คะแนน'!$D21="ย้าย","",IF('ชื่อ-คะแนน'!$D21="พัก","",IF($BN$6="?",$BN$6,$BN$6)))))</f>
        <v/>
      </c>
      <c r="BO22" s="955" t="str">
        <f>IF('ชื่อ-คะแนน'!$C21="","",IF('ชื่อ-คะแนน'!$D21="ออก","",IF('ชื่อ-คะแนน'!$D21="ย้าย","",IF('ชื่อ-คะแนน'!$D21="พัก","",IF($BO$6="?",$BO$6,$BO$6)))))</f>
        <v/>
      </c>
      <c r="BP22" s="955" t="str">
        <f>IF('ชื่อ-คะแนน'!$C21="","",IF('ชื่อ-คะแนน'!$D21="ออก","",IF('ชื่อ-คะแนน'!$D21="ย้าย","",IF('ชื่อ-คะแนน'!$D21="พัก","",IF($BP$6="?",$BP$6,$BP$6)))))</f>
        <v/>
      </c>
      <c r="BQ22" s="955" t="str">
        <f>IF('ชื่อ-คะแนน'!$C21="","",IF('ชื่อ-คะแนน'!$D21="ออก","",IF('ชื่อ-คะแนน'!$D21="ย้าย","",IF('ชื่อ-คะแนน'!$D21="พัก","",IF($BQ$6="?",$BQ$6,$BQ$6)))))</f>
        <v/>
      </c>
      <c r="BR22" s="956" t="str">
        <f>IF('ชื่อ-คะแนน'!$C21="","",IF('ชื่อ-คะแนน'!$D21="ออก","",IF('ชื่อ-คะแนน'!$D21="ย้าย","",IF('ชื่อ-คะแนน'!$D21="พัก","",IF($BR$6="?",$BR$6,$BR$6)))))</f>
        <v/>
      </c>
      <c r="BS22" s="957"/>
      <c r="BT22" s="954" t="str">
        <f>IF('ชื่อ-คะแนน'!$C21="","",IF('ชื่อ-คะแนน'!$D21="ออก","",IF('ชื่อ-คะแนน'!$D21="ย้าย","",IF('ชื่อ-คะแนน'!$D21="พัก","",IF($BT$6="?",$BT$6,$BT$6)))))</f>
        <v/>
      </c>
      <c r="BU22" s="955" t="str">
        <f>IF('ชื่อ-คะแนน'!$C21="","",IF('ชื่อ-คะแนน'!$D21="ออก","",IF('ชื่อ-คะแนน'!$D21="ย้าย","",IF('ชื่อ-คะแนน'!$D21="พัก","",IF($BU$6="?",$BU$6,$BU$6)))))</f>
        <v/>
      </c>
      <c r="BV22" s="955" t="str">
        <f>IF('ชื่อ-คะแนน'!$C21="","",IF('ชื่อ-คะแนน'!$D21="ออก","",IF('ชื่อ-คะแนน'!$D21="ย้าย","",IF('ชื่อ-คะแนน'!$D21="พัก","",IF($BV$6="?",$BV$6,$BV$6)))))</f>
        <v/>
      </c>
      <c r="BW22" s="955" t="str">
        <f>IF('ชื่อ-คะแนน'!$C21="","",IF('ชื่อ-คะแนน'!$D21="ออก","",IF('ชื่อ-คะแนน'!$D21="ย้าย","",IF('ชื่อ-คะแนน'!$D21="พัก","",IF($BW$6="?",$BW$6,$BW$6)))))</f>
        <v/>
      </c>
      <c r="BX22" s="956" t="str">
        <f>IF('ชื่อ-คะแนน'!$C21="","",IF('ชื่อ-คะแนน'!$D21="ออก","",IF('ชื่อ-คะแนน'!$D21="ย้าย","",IF('ชื่อ-คะแนน'!$D21="พัก","",IF($BX$6="?",$BX$6,$BX$6)))))</f>
        <v/>
      </c>
      <c r="BY22" s="957"/>
      <c r="BZ22" s="954" t="str">
        <f>IF('ชื่อ-คะแนน'!$C21="","",IF('ชื่อ-คะแนน'!$D21="ออก","",IF('ชื่อ-คะแนน'!$D21="ย้าย","",IF('ชื่อ-คะแนน'!$D21="พัก","",IF($BZ$6="?",$BZ$6,$BZ$6)))))</f>
        <v/>
      </c>
      <c r="CA22" s="955" t="str">
        <f>IF('ชื่อ-คะแนน'!$C21="","",IF('ชื่อ-คะแนน'!$D21="ออก","",IF('ชื่อ-คะแนน'!$D21="ย้าย","",IF('ชื่อ-คะแนน'!$D21="พัก","",IF($CA$6="?",$CA$6,$CA$6)))))</f>
        <v/>
      </c>
      <c r="CB22" s="955" t="str">
        <f>IF('ชื่อ-คะแนน'!$C21="","",IF('ชื่อ-คะแนน'!$D21="ออก","",IF('ชื่อ-คะแนน'!$D21="ย้าย","",IF('ชื่อ-คะแนน'!$D21="พัก","",IF($CB$6="?",$CB$6,$CB$6)))))</f>
        <v/>
      </c>
      <c r="CC22" s="955" t="str">
        <f>IF('ชื่อ-คะแนน'!$C21="","",IF('ชื่อ-คะแนน'!$D21="ออก","",IF('ชื่อ-คะแนน'!$D21="ย้าย","",IF('ชื่อ-คะแนน'!$D21="พัก","",IF($CC$6="?",$CC$6,$CC$6)))))</f>
        <v/>
      </c>
      <c r="CD22" s="956" t="str">
        <f>IF('ชื่อ-คะแนน'!$C21="","",IF('ชื่อ-คะแนน'!$D21="ออก","",IF('ชื่อ-คะแนน'!$D21="ย้าย","",IF('ชื่อ-คะแนน'!$D21="พัก","",IF($CD$6="?",$CD$6,$CD$6)))))</f>
        <v/>
      </c>
      <c r="CE22" s="957"/>
      <c r="CF22" s="954" t="str">
        <f>IF('ชื่อ-คะแนน'!$C21="","",IF('ชื่อ-คะแนน'!$D21="ออก","",IF('ชื่อ-คะแนน'!$D21="ย้าย","",IF('ชื่อ-คะแนน'!$D21="พัก","",IF($CF$6="?",$CF$6,$CF$6)))))</f>
        <v/>
      </c>
      <c r="CG22" s="955" t="str">
        <f>IF('ชื่อ-คะแนน'!$C21="","",IF('ชื่อ-คะแนน'!$D21="ออก","",IF('ชื่อ-คะแนน'!$D21="ย้าย","",IF('ชื่อ-คะแนน'!$D21="พัก","",IF($CG$6="?",$CG$6,$CG$6)))))</f>
        <v/>
      </c>
      <c r="CH22" s="955" t="str">
        <f>IF('ชื่อ-คะแนน'!$C21="","",IF('ชื่อ-คะแนน'!$D21="ออก","",IF('ชื่อ-คะแนน'!$D21="ย้าย","",IF('ชื่อ-คะแนน'!$D21="พัก","",IF($CH$6="?",$CH$6,$CH$6)))))</f>
        <v/>
      </c>
      <c r="CI22" s="955" t="str">
        <f>IF('ชื่อ-คะแนน'!$C21="","",IF('ชื่อ-คะแนน'!$D21="ออก","",IF('ชื่อ-คะแนน'!$D21="ย้าย","",IF('ชื่อ-คะแนน'!$D21="พัก","",IF($CI$6="?",$CI$6,$CI$6)))))</f>
        <v/>
      </c>
      <c r="CJ22" s="956" t="str">
        <f>IF('ชื่อ-คะแนน'!$C21="","",IF('ชื่อ-คะแนน'!$D21="ออก","",IF('ชื่อ-คะแนน'!$D21="ย้าย","",IF('ชื่อ-คะแนน'!$D21="พัก","",IF($CJ$6="?",$CJ$6,$CJ$6)))))</f>
        <v/>
      </c>
      <c r="CK22" s="957"/>
      <c r="CL22" s="954" t="str">
        <f>IF('ชื่อ-คะแนน'!$C21="","",IF('ชื่อ-คะแนน'!$D21="ออก","",IF('ชื่อ-คะแนน'!$D21="ย้าย","",IF('ชื่อ-คะแนน'!$D21="พัก","",IF($CL$6="?",$CL$6,$CL$6)))))</f>
        <v/>
      </c>
      <c r="CM22" s="955" t="str">
        <f>IF('ชื่อ-คะแนน'!$C21="","",IF('ชื่อ-คะแนน'!$D21="ออก","",IF('ชื่อ-คะแนน'!$D21="ย้าย","",IF('ชื่อ-คะแนน'!$D21="พัก","",IF($CM$6="?",$CM$6,$CM$6)))))</f>
        <v/>
      </c>
      <c r="CN22" s="955" t="str">
        <f>IF('ชื่อ-คะแนน'!$C21="","",IF('ชื่อ-คะแนน'!$D21="ออก","",IF('ชื่อ-คะแนน'!$D21="ย้าย","",IF('ชื่อ-คะแนน'!$D21="พัก","",IF($CN$6="?",$CN$6,$CN$6)))))</f>
        <v/>
      </c>
      <c r="CO22" s="955" t="str">
        <f>IF('ชื่อ-คะแนน'!$C21="","",IF('ชื่อ-คะแนน'!$D21="ออก","",IF('ชื่อ-คะแนน'!$D21="ย้าย","",IF('ชื่อ-คะแนน'!$D21="พัก","",IF($CO$6="?",$CO$6,$CO$6)))))</f>
        <v/>
      </c>
      <c r="CP22" s="956" t="str">
        <f>IF('ชื่อ-คะแนน'!$C21="","",IF('ชื่อ-คะแนน'!$D21="ออก","",IF('ชื่อ-คะแนน'!$D21="ย้าย","",IF('ชื่อ-คะแนน'!$D21="พัก","",IF($CP$6="?",$CP$6,$CP$6)))))</f>
        <v/>
      </c>
      <c r="CQ22" s="957"/>
      <c r="CR22" s="954" t="str">
        <f>IF('ชื่อ-คะแนน'!$C21="","",IF('ชื่อ-คะแนน'!$D21="ออก","",IF('ชื่อ-คะแนน'!$D21="ย้าย","",IF('ชื่อ-คะแนน'!$D21="พัก","",IF($CR$6="?",$CR$6,$CR$6)))))</f>
        <v/>
      </c>
      <c r="CS22" s="955" t="str">
        <f>IF('ชื่อ-คะแนน'!$C21="","",IF('ชื่อ-คะแนน'!$D21="ออก","",IF('ชื่อ-คะแนน'!$D21="ย้าย","",IF('ชื่อ-คะแนน'!$D21="พัก","",IF($CS$6="?",$CS$6,$CS$6)))))</f>
        <v/>
      </c>
      <c r="CT22" s="955" t="str">
        <f>IF('ชื่อ-คะแนน'!$C21="","",IF('ชื่อ-คะแนน'!$D21="ออก","",IF('ชื่อ-คะแนน'!$D21="ย้าย","",IF('ชื่อ-คะแนน'!$D21="พัก","",IF($CT$6="?",$CT$6,$CT$6)))))</f>
        <v/>
      </c>
      <c r="CU22" s="955" t="str">
        <f>IF('ชื่อ-คะแนน'!$C21="","",IF('ชื่อ-คะแนน'!$D21="ออก","",IF('ชื่อ-คะแนน'!$D21="ย้าย","",IF('ชื่อ-คะแนน'!$D21="พัก","",IF($CU$6="?",$CU$6,$CU$6)))))</f>
        <v/>
      </c>
      <c r="CV22" s="956" t="str">
        <f>IF('ชื่อ-คะแนน'!$C21="","",IF('ชื่อ-คะแนน'!$D21="ออก","",IF('ชื่อ-คะแนน'!$D21="ย้าย","",IF('ชื่อ-คะแนน'!$D21="พัก","",IF($CV$6="?",$CV$6,$CV$6)))))</f>
        <v/>
      </c>
      <c r="CW22" s="957"/>
      <c r="CX22" s="954" t="str">
        <f>IF('ชื่อ-คะแนน'!$C21="","",IF('ชื่อ-คะแนน'!$D21="ออก","",IF('ชื่อ-คะแนน'!$D21="ย้าย","",IF('ชื่อ-คะแนน'!$D21="พัก","",IF($CX$6="?",$CX$6,$CX$6)))))</f>
        <v/>
      </c>
      <c r="CY22" s="955" t="str">
        <f>IF('ชื่อ-คะแนน'!$C21="","",IF('ชื่อ-คะแนน'!$D21="ออก","",IF('ชื่อ-คะแนน'!$D21="ย้าย","",IF('ชื่อ-คะแนน'!$D21="พัก","",IF($CY$6="?",$CY$6,$CY$6)))))</f>
        <v/>
      </c>
      <c r="CZ22" s="955" t="str">
        <f>IF('ชื่อ-คะแนน'!$C21="","",IF('ชื่อ-คะแนน'!$D21="ออก","",IF('ชื่อ-คะแนน'!$D21="ย้าย","",IF('ชื่อ-คะแนน'!$D21="พัก","",IF($CZ$6="?",$CZ$6,$CZ$6)))))</f>
        <v/>
      </c>
      <c r="DA22" s="955" t="str">
        <f>IF('ชื่อ-คะแนน'!$C21="","",IF('ชื่อ-คะแนน'!$D21="ออก","",IF('ชื่อ-คะแนน'!$D21="ย้าย","",IF('ชื่อ-คะแนน'!$D21="พัก","",IF($DA$6="?",$DA$6,$DA$6)))))</f>
        <v/>
      </c>
      <c r="DB22" s="956" t="str">
        <f>IF('ชื่อ-คะแนน'!$C21="","",IF('ชื่อ-คะแนน'!$D21="ออก","",IF('ชื่อ-คะแนน'!$D21="ย้าย","",IF('ชื่อ-คะแนน'!$D21="พัก","",IF($DB$6="?",$DB$6,$DB$6)))))</f>
        <v/>
      </c>
      <c r="DC22" s="957"/>
      <c r="DD22" s="954" t="str">
        <f>IF('ชื่อ-คะแนน'!$C21="","",IF('ชื่อ-คะแนน'!$D21="ออก","",IF('ชื่อ-คะแนน'!$D21="ย้าย","",IF('ชื่อ-คะแนน'!$D21="พัก","",IF($DD$6="?",$DD$6,$DD$6)))))</f>
        <v/>
      </c>
      <c r="DE22" s="955" t="str">
        <f>IF('ชื่อ-คะแนน'!$C21="","",IF('ชื่อ-คะแนน'!$D21="ออก","",IF('ชื่อ-คะแนน'!$D21="ย้าย","",IF('ชื่อ-คะแนน'!$D21="พัก","",IF($DE$6="?",$DE$6,$DE$6)))))</f>
        <v/>
      </c>
      <c r="DF22" s="955" t="str">
        <f>IF('ชื่อ-คะแนน'!$C21="","",IF('ชื่อ-คะแนน'!$D21="ออก","",IF('ชื่อ-คะแนน'!$D21="ย้าย","",IF('ชื่อ-คะแนน'!$D21="พัก","",IF($DF$6="?",$DF$6,$DF$6)))))</f>
        <v/>
      </c>
      <c r="DG22" s="955" t="str">
        <f>IF('ชื่อ-คะแนน'!$C21="","",IF('ชื่อ-คะแนน'!$D21="ออก","",IF('ชื่อ-คะแนน'!$D21="ย้าย","",IF('ชื่อ-คะแนน'!$D21="พัก","",IF($DG$6="?",$DG$6,$DG$6)))))</f>
        <v/>
      </c>
      <c r="DH22" s="956" t="str">
        <f>IF('ชื่อ-คะแนน'!$C21="","",IF('ชื่อ-คะแนน'!$D21="ออก","",IF('ชื่อ-คะแนน'!$D21="ย้าย","",IF('ชื่อ-คะแนน'!$D21="พัก","",IF($DH$6="?",$DH$6,$DH$6)))))</f>
        <v/>
      </c>
      <c r="DI22" s="957"/>
      <c r="DJ22" s="954" t="str">
        <f>IF('ชื่อ-คะแนน'!$C21="","",IF('ชื่อ-คะแนน'!$D21="ออก","",IF('ชื่อ-คะแนน'!$D21="ย้าย","",IF('ชื่อ-คะแนน'!$D21="พัก","",IF($DJ$6="?",$DJ$6,$DJ$6)))))</f>
        <v/>
      </c>
      <c r="DK22" s="955" t="str">
        <f>IF('ชื่อ-คะแนน'!$C21="","",IF('ชื่อ-คะแนน'!$D21="ออก","",IF('ชื่อ-คะแนน'!$D21="ย้าย","",IF('ชื่อ-คะแนน'!$D21="พัก","",IF($DK$6="?",$DK$6,$DK$6)))))</f>
        <v/>
      </c>
      <c r="DL22" s="955" t="str">
        <f>IF('ชื่อ-คะแนน'!$C21="","",IF('ชื่อ-คะแนน'!$D21="ออก","",IF('ชื่อ-คะแนน'!$D21="ย้าย","",IF('ชื่อ-คะแนน'!$D21="พัก","",IF($DL$6="?",$DL$6,$DL$6)))))</f>
        <v/>
      </c>
      <c r="DM22" s="955" t="str">
        <f>IF('ชื่อ-คะแนน'!$C21="","",IF('ชื่อ-คะแนน'!$D21="ออก","",IF('ชื่อ-คะแนน'!$D21="ย้าย","",IF('ชื่อ-คะแนน'!$D21="พัก","",IF($DM$6="?",$DM$6,$DM$6)))))</f>
        <v/>
      </c>
      <c r="DN22" s="956" t="str">
        <f>IF('ชื่อ-คะแนน'!$C21="","",IF('ชื่อ-คะแนน'!$D21="ออก","",IF('ชื่อ-คะแนน'!$D21="ย้าย","",IF('ชื่อ-คะแนน'!$D21="พัก","",IF($DN$6="?",$DN$6,$DN$6)))))</f>
        <v/>
      </c>
      <c r="DO22" s="957"/>
      <c r="DP22" s="954" t="str">
        <f>IF('ชื่อ-คะแนน'!$C21="","",IF('ชื่อ-คะแนน'!$D21="ออก","",IF('ชื่อ-คะแนน'!$D21="ย้าย","",IF('ชื่อ-คะแนน'!$D21="พัก","",IF($DP$6="?",$DP$6,$DP$6)))))</f>
        <v/>
      </c>
      <c r="DQ22" s="955" t="str">
        <f>IF('ชื่อ-คะแนน'!$C21="","",IF('ชื่อ-คะแนน'!$D21="ออก","",IF('ชื่อ-คะแนน'!$D21="ย้าย","",IF('ชื่อ-คะแนน'!$D21="พัก","",IF($DQ$6="?",$DQ$6,$DQ$6)))))</f>
        <v/>
      </c>
      <c r="DR22" s="955" t="str">
        <f>IF('ชื่อ-คะแนน'!$C21="","",IF('ชื่อ-คะแนน'!$D21="ออก","",IF('ชื่อ-คะแนน'!$D21="ย้าย","",IF('ชื่อ-คะแนน'!$D21="พัก","",IF($DR$6="?",$DR$6,$DR$6)))))</f>
        <v/>
      </c>
      <c r="DS22" s="955" t="str">
        <f>IF('ชื่อ-คะแนน'!$C21="","",IF('ชื่อ-คะแนน'!$D21="ออก","",IF('ชื่อ-คะแนน'!$D21="ย้าย","",IF('ชื่อ-คะแนน'!$D21="พัก","",IF($DS$6="?",$DS$6,$DS$6)))))</f>
        <v/>
      </c>
      <c r="DT22" s="956" t="str">
        <f>IF('ชื่อ-คะแนน'!$C21="","",IF('ชื่อ-คะแนน'!$D21="ออก","",IF('ชื่อ-คะแนน'!$D21="ย้าย","",IF('ชื่อ-คะแนน'!$D21="พัก","",IF($DT$6="?",$DT$6,$DT$6)))))</f>
        <v/>
      </c>
      <c r="DU22" s="957"/>
      <c r="DV22" s="954" t="str">
        <f>IF('ชื่อ-คะแนน'!$C21="","",IF('ชื่อ-คะแนน'!$D21="ออก","",IF('ชื่อ-คะแนน'!$D21="ย้าย","",IF('ชื่อ-คะแนน'!$D21="พัก","",IF($DV$6="?",$DV$6,$DV$6)))))</f>
        <v/>
      </c>
      <c r="DW22" s="955" t="str">
        <f>IF('ชื่อ-คะแนน'!$C21="","",IF('ชื่อ-คะแนน'!$D21="ออก","",IF('ชื่อ-คะแนน'!$D21="ย้าย","",IF('ชื่อ-คะแนน'!$D21="พัก","",IF($DW$6="?",$DW$6,$DW$6)))))</f>
        <v/>
      </c>
      <c r="DX22" s="955" t="str">
        <f>IF('ชื่อ-คะแนน'!$C21="","",IF('ชื่อ-คะแนน'!$D21="ออก","",IF('ชื่อ-คะแนน'!$D21="ย้าย","",IF('ชื่อ-คะแนน'!$D21="พัก","",IF($DX$6="?",$DX$6,$DX$6)))))</f>
        <v/>
      </c>
      <c r="DY22" s="955" t="str">
        <f>IF('ชื่อ-คะแนน'!$C21="","",IF('ชื่อ-คะแนน'!$D21="ออก","",IF('ชื่อ-คะแนน'!$D21="ย้าย","",IF('ชื่อ-คะแนน'!$D21="พัก","",IF($DY$6="?",$DY$6,$DY$6)))))</f>
        <v/>
      </c>
      <c r="DZ22" s="956" t="str">
        <f>IF('ชื่อ-คะแนน'!$C21="","",IF('ชื่อ-คะแนน'!$D21="ออก","",IF('ชื่อ-คะแนน'!$D21="ย้าย","",IF('ชื่อ-คะแนน'!$D21="พัก","",IF($DZ$6="?",$DZ$6,$DZ$6)))))</f>
        <v/>
      </c>
      <c r="EA22" s="957"/>
      <c r="EB22" s="954" t="str">
        <f>IF('ชื่อ-คะแนน'!$C21="","",IF('ชื่อ-คะแนน'!$D21="ออก","",IF('ชื่อ-คะแนน'!$D21="ย้าย","",IF('ชื่อ-คะแนน'!$D21="พัก","",IF($EB$6="?",$EB$6,$EB$6)))))</f>
        <v/>
      </c>
      <c r="EC22" s="955" t="str">
        <f>IF('ชื่อ-คะแนน'!$C21="","",IF('ชื่อ-คะแนน'!$D21="ออก","",IF('ชื่อ-คะแนน'!$D21="ย้าย","",IF('ชื่อ-คะแนน'!$D21="พัก","",IF($EC$6="?",$EC$6,$EC$6)))))</f>
        <v/>
      </c>
      <c r="ED22" s="955" t="str">
        <f>IF('ชื่อ-คะแนน'!$C21="","",IF('ชื่อ-คะแนน'!$D21="ออก","",IF('ชื่อ-คะแนน'!$D21="ย้าย","",IF('ชื่อ-คะแนน'!$D21="พัก","",IF($ED$6="?",$ED$6,$ED$6)))))</f>
        <v/>
      </c>
      <c r="EE22" s="955" t="str">
        <f>IF('ชื่อ-คะแนน'!$C21="","",IF('ชื่อ-คะแนน'!$D21="ออก","",IF('ชื่อ-คะแนน'!$D21="ย้าย","",IF('ชื่อ-คะแนน'!$D21="พัก","",IF($EE$6="?",$EE$6,$EE$6)))))</f>
        <v/>
      </c>
      <c r="EF22" s="956" t="str">
        <f>IF('ชื่อ-คะแนน'!$C21="","",IF('ชื่อ-คะแนน'!$D21="ออก","",IF('ชื่อ-คะแนน'!$D21="ย้าย","",IF('ชื่อ-คะแนน'!$D21="พัก","",IF($EF$6="?",$EF$6,$EF$6)))))</f>
        <v/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/>
      </c>
      <c r="EI22" s="962" t="str">
        <f>IF('ชื่อ-คะแนน'!C21="","",COUNTIF(F22:EF22,"/")+SUM(F22:EF22))</f>
        <v/>
      </c>
      <c r="EJ22" s="48" t="str">
        <f t="shared" si="1"/>
        <v>-</v>
      </c>
      <c r="EK22" s="116"/>
      <c r="EL22" s="116"/>
      <c r="EM22" s="116"/>
    </row>
    <row r="23" spans="1:143" s="24" customFormat="1" ht="18" customHeight="1" x14ac:dyDescent="0.5">
      <c r="A23" s="963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964" t="str">
        <f>IF('ชื่อ-คะแนน'!$C22="","",IF('ชื่อ-คะแนน'!$D22="ออก","",IF('ชื่อ-คะแนน'!$D22="ย้าย","",IF('ชื่อ-คะแนน'!$D22="พัก","",IF(F$6="?",F$6,F$6)))))</f>
        <v/>
      </c>
      <c r="G23" s="965" t="str">
        <f>IF('ชื่อ-คะแนน'!C22="","",IF('ชื่อ-คะแนน'!$D22="ออก","",IF('ชื่อ-คะแนน'!$D22="ย้าย","",IF('ชื่อ-คะแนน'!$D22="พัก","",IF(G$6="?",G$6,G$6)))))</f>
        <v/>
      </c>
      <c r="H23" s="965" t="str">
        <f>IF('ชื่อ-คะแนน'!C22="","",IF('ชื่อ-คะแนน'!$D22="ออก","",IF('ชื่อ-คะแนน'!$D22="ย้าย","",IF('ชื่อ-คะแนน'!$D22="พัก","",IF(H$6="?",H$6,H$6)))))</f>
        <v/>
      </c>
      <c r="I23" s="965" t="str">
        <f>IF('ชื่อ-คะแนน'!G22="","",IF('ชื่อ-คะแนน'!$D22="ออก","",IF('ชื่อ-คะแนน'!$D22="ย้าย","",IF('ชื่อ-คะแนน'!$D22="พัก","",IF(I$6="?",I$6,$I$6)))))</f>
        <v/>
      </c>
      <c r="J23" s="966" t="str">
        <f>IF('ชื่อ-คะแนน'!$C22="","",IF('ชื่อ-คะแนน'!$D22="ออก","",IF('ชื่อ-คะแนน'!$D22="ย้าย","",IF('ชื่อ-คะแนน'!$D22="พัก","",IF(J$6="?",J$6,J$6)))))</f>
        <v/>
      </c>
      <c r="K23" s="959"/>
      <c r="L23" s="958" t="str">
        <f>IF('ชื่อ-คะแนน'!$C22="","",IF('ชื่อ-คะแนน'!$D22="ออก","",IF('ชื่อ-คะแนน'!$D22="ย้าย","",IF('ชื่อ-คะแนน'!$D22="พัก","",IF(L$6="?",L$6,L$6)))))</f>
        <v/>
      </c>
      <c r="M23" s="967" t="str">
        <f>IF('ชื่อ-คะแนน'!$C22="","",IF('ชื่อ-คะแนน'!$D22="ออก","",IF('ชื่อ-คะแนน'!$D22="ย้าย","",IF('ชื่อ-คะแนน'!$D22="พัก","",IF(M$6="?",M$6,M$6)))))</f>
        <v/>
      </c>
      <c r="N23" s="967" t="str">
        <f>IF('ชื่อ-คะแนน'!$C22="","",IF('ชื่อ-คะแนน'!$D22="ออก","",IF('ชื่อ-คะแนน'!$D22="ย้าย","",IF('ชื่อ-คะแนน'!$D22="พัก","",IF(N$6="?",N$6,N$6)))))</f>
        <v/>
      </c>
      <c r="O23" s="967" t="str">
        <f>IF('ชื่อ-คะแนน'!$C22="","",IF('ชื่อ-คะแนน'!$D22="ออก","",IF('ชื่อ-คะแนน'!$D22="ย้าย","",IF('ชื่อ-คะแนน'!$D22="พัก","",IF(O$6="?",O$6,O$6)))))</f>
        <v/>
      </c>
      <c r="P23" s="968" t="str">
        <f>IF('ชื่อ-คะแนน'!$C22="","",IF('ชื่อ-คะแนน'!$D22="ออก","",IF('ชื่อ-คะแนน'!$D22="ย้าย","",IF('ชื่อ-คะแนน'!$D22="พัก","",IF(P$6="?",P$6,P$6)))))</f>
        <v/>
      </c>
      <c r="Q23" s="959"/>
      <c r="R23" s="958" t="str">
        <f>IF('ชื่อ-คะแนน'!$C22="","",IF('ชื่อ-คะแนน'!$D22="ออก","",IF('ชื่อ-คะแนน'!$D22="ย้าย","",IF('ชื่อ-คะแนน'!$D22="พัก","",IF(R$6="?",R$6,R$6)))))</f>
        <v/>
      </c>
      <c r="S23" s="967" t="str">
        <f>IF('ชื่อ-คะแนน'!$C22="","",IF('ชื่อ-คะแนน'!$D22="ออก","",IF('ชื่อ-คะแนน'!$D22="ย้าย","",IF('ชื่อ-คะแนน'!$D22="พัก","",IF(S$6="?",S$6,S$6)))))</f>
        <v/>
      </c>
      <c r="T23" s="967" t="str">
        <f>IF('ชื่อ-คะแนน'!$C22="","",IF('ชื่อ-คะแนน'!$D22="ออก","",IF('ชื่อ-คะแนน'!$D22="ย้าย","",IF('ชื่อ-คะแนน'!$D22="พัก","",IF(T$6="?",T$6,T$6)))))</f>
        <v/>
      </c>
      <c r="U23" s="967" t="str">
        <f>IF('ชื่อ-คะแนน'!$C22="","",IF('ชื่อ-คะแนน'!$D22="ออก","",IF('ชื่อ-คะแนน'!$D22="ย้าย","",IF('ชื่อ-คะแนน'!$D22="พัก","",IF(U$6="?",U$6,U$6)))))</f>
        <v/>
      </c>
      <c r="V23" s="968" t="str">
        <f>IF('ชื่อ-คะแนน'!$C22="","",IF('ชื่อ-คะแนน'!$D22="ออก","",IF('ชื่อ-คะแนน'!$D22="ย้าย","",IF('ชื่อ-คะแนน'!$D22="พัก","",IF(V$6="?",V$6,V$6)))))</f>
        <v/>
      </c>
      <c r="W23" s="959"/>
      <c r="X23" s="958" t="str">
        <f>IF('ชื่อ-คะแนน'!$C22="","",IF('ชื่อ-คะแนน'!$D22="ออก","",IF('ชื่อ-คะแนน'!$D22="ย้าย","",IF('ชื่อ-คะแนน'!$D22="พัก","",IF(X$6="?",X$6,X$6)))))</f>
        <v/>
      </c>
      <c r="Y23" s="967" t="str">
        <f>IF('ชื่อ-คะแนน'!$C22="","",IF('ชื่อ-คะแนน'!$D22="ออก","",IF('ชื่อ-คะแนน'!$D22="ย้าย","",IF('ชื่อ-คะแนน'!$D22="พัก","",IF(Y$6="?",Y$6,Y$6)))))</f>
        <v/>
      </c>
      <c r="Z23" s="967" t="str">
        <f>IF('ชื่อ-คะแนน'!$C22="","",IF('ชื่อ-คะแนน'!$D22="ออก","",IF('ชื่อ-คะแนน'!$D22="ย้าย","",IF('ชื่อ-คะแนน'!$D22="พัก","",IF(Z$6="?",Z$6,Z$6)))))</f>
        <v/>
      </c>
      <c r="AA23" s="967" t="str">
        <f>IF('ชื่อ-คะแนน'!$C22="","",IF('ชื่อ-คะแนน'!$D22="ออก","",IF('ชื่อ-คะแนน'!$D22="ย้าย","",IF('ชื่อ-คะแนน'!$D22="พัก","",IF(AA$6="?",AA$6,AA$6)))))</f>
        <v/>
      </c>
      <c r="AB23" s="968" t="str">
        <f>IF('ชื่อ-คะแนน'!$C22="","",IF('ชื่อ-คะแนน'!$D22="ออก","",IF('ชื่อ-คะแนน'!$D22="ย้าย","",IF('ชื่อ-คะแนน'!$D22="พัก","",IF(AB$6="?",AB$6,AB$6)))))</f>
        <v/>
      </c>
      <c r="AC23" s="959"/>
      <c r="AD23" s="958" t="str">
        <f>IF('ชื่อ-คะแนน'!$C22="","",IF('ชื่อ-คะแนน'!$D22="ออก","",IF('ชื่อ-คะแนน'!$D22="ย้าย","",IF('ชื่อ-คะแนน'!$D22="พัก","",IF(AD$6="?",AD$6,AD$6)))))</f>
        <v/>
      </c>
      <c r="AE23" s="967" t="str">
        <f>IF('ชื่อ-คะแนน'!$C22="","",IF('ชื่อ-คะแนน'!$D22="ออก","",IF('ชื่อ-คะแนน'!$D22="ย้าย","",IF('ชื่อ-คะแนน'!$D22="พัก","",IF(AE$6="?",AE$6,AE$6)))))</f>
        <v/>
      </c>
      <c r="AF23" s="967" t="str">
        <f>IF('ชื่อ-คะแนน'!$C22="","",IF('ชื่อ-คะแนน'!$D22="ออก","",IF('ชื่อ-คะแนน'!$D22="ย้าย","",IF('ชื่อ-คะแนน'!$D22="พัก","",IF(AF$6="?",AF$6,AF$6)))))</f>
        <v/>
      </c>
      <c r="AG23" s="967" t="str">
        <f>IF('ชื่อ-คะแนน'!$C22="","",IF('ชื่อ-คะแนน'!$D22="ออก","",IF('ชื่อ-คะแนน'!$D22="ย้าย","",IF('ชื่อ-คะแนน'!$D22="พัก","",IF($AG$6="?",$AG$6,$AG$6)))))</f>
        <v/>
      </c>
      <c r="AH23" s="968" t="str">
        <f>IF('ชื่อ-คะแนน'!$C22="","",IF('ชื่อ-คะแนน'!$D22="ออก","",IF('ชื่อ-คะแนน'!$D22="ย้าย","",IF('ชื่อ-คะแนน'!$D22="พัก","",IF($AH$6="?",$AH$6,$AH$6)))))</f>
        <v/>
      </c>
      <c r="AI23" s="959"/>
      <c r="AJ23" s="958" t="str">
        <f>IF('ชื่อ-คะแนน'!$C22="","",IF('ชื่อ-คะแนน'!$D22="ออก","",IF('ชื่อ-คะแนน'!$D22="ย้าย","",IF('ชื่อ-คะแนน'!$D22="พัก","",IF($AJ$6="?",$AJ$6,$AJ$6)))))</f>
        <v/>
      </c>
      <c r="AK23" s="967" t="str">
        <f>IF('ชื่อ-คะแนน'!$C22="","",IF('ชื่อ-คะแนน'!$D22="ออก","",IF('ชื่อ-คะแนน'!$D22="ย้าย","",IF('ชื่อ-คะแนน'!$D22="พัก","",IF($AK$6="?",$AK$6,$AK$6)))))</f>
        <v/>
      </c>
      <c r="AL23" s="967" t="str">
        <f>IF('ชื่อ-คะแนน'!$C22="","",IF('ชื่อ-คะแนน'!$D22="ออก","",IF('ชื่อ-คะแนน'!$D22="ย้าย","",IF('ชื่อ-คะแนน'!$D22="พัก","",IF($AL$6="?",$AL$6,$AL$6)))))</f>
        <v/>
      </c>
      <c r="AM23" s="967" t="str">
        <f>IF('ชื่อ-คะแนน'!$C22="","",IF('ชื่อ-คะแนน'!$D22="ออก","",IF('ชื่อ-คะแนน'!$D22="ย้าย","",IF('ชื่อ-คะแนน'!$D22="พัก","",IF($AM$6="?",$AM$6,$AM$6)))))</f>
        <v/>
      </c>
      <c r="AN23" s="968" t="str">
        <f>IF('ชื่อ-คะแนน'!$C22="","",IF('ชื่อ-คะแนน'!$D22="ออก","",IF('ชื่อ-คะแนน'!$D22="ย้าย","",IF('ชื่อ-คะแนน'!$D22="พัก","",IF($AN$6="?",$AN$6,$AN$6)))))</f>
        <v/>
      </c>
      <c r="AO23" s="959"/>
      <c r="AP23" s="958" t="str">
        <f>IF('ชื่อ-คะแนน'!$C22="","",IF('ชื่อ-คะแนน'!$D22="ออก","",IF('ชื่อ-คะแนน'!$D22="ย้าย","",IF('ชื่อ-คะแนน'!$D22="พัก","",IF($AP$6="?",$AP$6,$AP$6)))))</f>
        <v/>
      </c>
      <c r="AQ23" s="967" t="str">
        <f>IF('ชื่อ-คะแนน'!$C22="","",IF('ชื่อ-คะแนน'!$D22="ออก","",IF('ชื่อ-คะแนน'!$D22="ย้าย","",IF('ชื่อ-คะแนน'!$D22="พัก","",IF($AQ$6="?",$AQ$6,$AQ$6)))))</f>
        <v/>
      </c>
      <c r="AR23" s="967" t="str">
        <f>IF('ชื่อ-คะแนน'!$C22="","",IF('ชื่อ-คะแนน'!$D22="ออก","",IF('ชื่อ-คะแนน'!$D22="ย้าย","",IF('ชื่อ-คะแนน'!$D22="พัก","",IF($AR$6="?",$AR$6,$AR$6)))))</f>
        <v/>
      </c>
      <c r="AS23" s="967" t="str">
        <f>IF('ชื่อ-คะแนน'!$C22="","",IF('ชื่อ-คะแนน'!$D22="ออก","",IF('ชื่อ-คะแนน'!$D22="ย้าย","",IF('ชื่อ-คะแนน'!$D22="พัก","",IF($AS$6="?",$AS$6,$AS$6)))))</f>
        <v/>
      </c>
      <c r="AT23" s="968" t="str">
        <f>IF('ชื่อ-คะแนน'!$C22="","",IF('ชื่อ-คะแนน'!$D22="ออก","",IF('ชื่อ-คะแนน'!$D22="ย้าย","",IF('ชื่อ-คะแนน'!$D22="พัก","",IF($AT$6="?",$AT$6,$AT$6)))))</f>
        <v/>
      </c>
      <c r="AU23" s="959"/>
      <c r="AV23" s="958" t="str">
        <f>IF('ชื่อ-คะแนน'!$C22="","",IF('ชื่อ-คะแนน'!$D22="ออก","",IF('ชื่อ-คะแนน'!$D22="ย้าย","",IF('ชื่อ-คะแนน'!$D22="พัก","",IF($AV$6="?",$AV$6,$AV$6)))))</f>
        <v/>
      </c>
      <c r="AW23" s="967" t="str">
        <f>IF('ชื่อ-คะแนน'!$C22="","",IF('ชื่อ-คะแนน'!$D22="ออก","",IF('ชื่อ-คะแนน'!$D22="ย้าย","",IF('ชื่อ-คะแนน'!$D22="พัก","",IF($AW$6="?",$AW$6,$AW$6)))))</f>
        <v/>
      </c>
      <c r="AX23" s="967" t="str">
        <f>IF('ชื่อ-คะแนน'!$C22="","",IF('ชื่อ-คะแนน'!$D22="ออก","",IF('ชื่อ-คะแนน'!$D22="ย้าย","",IF('ชื่อ-คะแนน'!$D22="พัก","",IF($AX$6="?",$AX$6,$AX$6)))))</f>
        <v/>
      </c>
      <c r="AY23" s="967" t="str">
        <f>IF('ชื่อ-คะแนน'!$C22="","",IF('ชื่อ-คะแนน'!$D22="ออก","",IF('ชื่อ-คะแนน'!$D22="ย้าย","",IF('ชื่อ-คะแนน'!$D22="พัก","",IF($AY$6="?",$AY$6,$AY$6)))))</f>
        <v/>
      </c>
      <c r="AZ23" s="968" t="str">
        <f>IF('ชื่อ-คะแนน'!$C22="","",IF('ชื่อ-คะแนน'!$D22="ออก","",IF('ชื่อ-คะแนน'!$D22="ย้าย","",IF('ชื่อ-คะแนน'!$D22="พัก","",IF($AZ$6="?",$AZ$6,$AZ$6)))))</f>
        <v/>
      </c>
      <c r="BA23" s="959"/>
      <c r="BB23" s="958" t="str">
        <f>IF('ชื่อ-คะแนน'!$C22="","",IF('ชื่อ-คะแนน'!$D22="ออก","",IF('ชื่อ-คะแนน'!$D22="ย้าย","",IF('ชื่อ-คะแนน'!$D22="พัก","",IF($BB$6="?",$BB$6,$BB$6)))))</f>
        <v/>
      </c>
      <c r="BC23" s="967" t="str">
        <f>IF('ชื่อ-คะแนน'!$C22="","",IF('ชื่อ-คะแนน'!$D22="ออก","",IF('ชื่อ-คะแนน'!$D22="ย้าย","",IF('ชื่อ-คะแนน'!$D22="พัก","",IF($BC$6="?",$BC$6,$BC$6)))))</f>
        <v/>
      </c>
      <c r="BD23" s="967" t="str">
        <f>IF('ชื่อ-คะแนน'!$C22="","",IF('ชื่อ-คะแนน'!$D22="ออก","",IF('ชื่อ-คะแนน'!$D22="ย้าย","",IF('ชื่อ-คะแนน'!$D22="พัก","",IF($BD$6="?",$BD$6,$BD$6)))))</f>
        <v/>
      </c>
      <c r="BE23" s="967" t="str">
        <f>IF('ชื่อ-คะแนน'!$C22="","",IF('ชื่อ-คะแนน'!$D22="ออก","",IF('ชื่อ-คะแนน'!$D22="ย้าย","",IF('ชื่อ-คะแนน'!$D22="พัก","",IF($BE$6="?",$BE$6,$BE$6)))))</f>
        <v/>
      </c>
      <c r="BF23" s="968" t="str">
        <f>IF('ชื่อ-คะแนน'!$C22="","",IF('ชื่อ-คะแนน'!$D22="ออก","",IF('ชื่อ-คะแนน'!$D22="ย้าย","",IF('ชื่อ-คะแนน'!$D22="พัก","",IF($BF$6="?",$BF$6,$BF$6)))))</f>
        <v/>
      </c>
      <c r="BG23" s="959"/>
      <c r="BH23" s="958" t="str">
        <f>IF('ชื่อ-คะแนน'!$C22="","",IF('ชื่อ-คะแนน'!$D22="ออก","",IF('ชื่อ-คะแนน'!$D22="ย้าย","",IF('ชื่อ-คะแนน'!$D22="พัก","",IF($BH$6="?",$BH$6,$BH$6)))))</f>
        <v/>
      </c>
      <c r="BI23" s="967" t="str">
        <f>IF('ชื่อ-คะแนน'!$C22="","",IF('ชื่อ-คะแนน'!$D22="ออก","",IF('ชื่อ-คะแนน'!$D22="ย้าย","",IF('ชื่อ-คะแนน'!$D22="พัก","",IF($BI$6="?",$BI$6,$BI$6)))))</f>
        <v/>
      </c>
      <c r="BJ23" s="967" t="str">
        <f>IF('ชื่อ-คะแนน'!$C22="","",IF('ชื่อ-คะแนน'!$D22="ออก","",IF('ชื่อ-คะแนน'!$D22="ย้าย","",IF('ชื่อ-คะแนน'!$D22="พัก","",IF($BJ$6="?",$BJ$6,$BJ$6)))))</f>
        <v/>
      </c>
      <c r="BK23" s="967" t="str">
        <f>IF('ชื่อ-คะแนน'!$C22="","",IF('ชื่อ-คะแนน'!$D22="ออก","",IF('ชื่อ-คะแนน'!$D22="ย้าย","",IF('ชื่อ-คะแนน'!$D22="พัก","",IF($BK$6="?",$BK$6,$BK$6)))))</f>
        <v/>
      </c>
      <c r="BL23" s="968" t="str">
        <f>IF('ชื่อ-คะแนน'!$C22="","",IF('ชื่อ-คะแนน'!$D22="ออก","",IF('ชื่อ-คะแนน'!$D22="ย้าย","",IF('ชื่อ-คะแนน'!$D22="พัก","",IF($BL$6="?",$BL$6,$BL$6)))))</f>
        <v/>
      </c>
      <c r="BM23" s="959"/>
      <c r="BN23" s="958" t="str">
        <f>IF('ชื่อ-คะแนน'!$C22="","",IF('ชื่อ-คะแนน'!$D22="ออก","",IF('ชื่อ-คะแนน'!$D22="ย้าย","",IF('ชื่อ-คะแนน'!$D22="พัก","",IF($BN$6="?",$BN$6,$BN$6)))))</f>
        <v/>
      </c>
      <c r="BO23" s="967" t="str">
        <f>IF('ชื่อ-คะแนน'!$C22="","",IF('ชื่อ-คะแนน'!$D22="ออก","",IF('ชื่อ-คะแนน'!$D22="ย้าย","",IF('ชื่อ-คะแนน'!$D22="พัก","",IF($BO$6="?",$BO$6,$BO$6)))))</f>
        <v/>
      </c>
      <c r="BP23" s="967" t="str">
        <f>IF('ชื่อ-คะแนน'!$C22="","",IF('ชื่อ-คะแนน'!$D22="ออก","",IF('ชื่อ-คะแนน'!$D22="ย้าย","",IF('ชื่อ-คะแนน'!$D22="พัก","",IF($BP$6="?",$BP$6,$BP$6)))))</f>
        <v/>
      </c>
      <c r="BQ23" s="967" t="str">
        <f>IF('ชื่อ-คะแนน'!$C22="","",IF('ชื่อ-คะแนน'!$D22="ออก","",IF('ชื่อ-คะแนน'!$D22="ย้าย","",IF('ชื่อ-คะแนน'!$D22="พัก","",IF($BQ$6="?",$BQ$6,$BQ$6)))))</f>
        <v/>
      </c>
      <c r="BR23" s="968" t="str">
        <f>IF('ชื่อ-คะแนน'!$C22="","",IF('ชื่อ-คะแนน'!$D22="ออก","",IF('ชื่อ-คะแนน'!$D22="ย้าย","",IF('ชื่อ-คะแนน'!$D22="พัก","",IF($BR$6="?",$BR$6,$BR$6)))))</f>
        <v/>
      </c>
      <c r="BS23" s="959"/>
      <c r="BT23" s="958" t="str">
        <f>IF('ชื่อ-คะแนน'!$C22="","",IF('ชื่อ-คะแนน'!$D22="ออก","",IF('ชื่อ-คะแนน'!$D22="ย้าย","",IF('ชื่อ-คะแนน'!$D22="พัก","",IF($BT$6="?",$BT$6,$BT$6)))))</f>
        <v/>
      </c>
      <c r="BU23" s="967" t="str">
        <f>IF('ชื่อ-คะแนน'!$C22="","",IF('ชื่อ-คะแนน'!$D22="ออก","",IF('ชื่อ-คะแนน'!$D22="ย้าย","",IF('ชื่อ-คะแนน'!$D22="พัก","",IF($BU$6="?",$BU$6,$BU$6)))))</f>
        <v/>
      </c>
      <c r="BV23" s="967" t="str">
        <f>IF('ชื่อ-คะแนน'!$C22="","",IF('ชื่อ-คะแนน'!$D22="ออก","",IF('ชื่อ-คะแนน'!$D22="ย้าย","",IF('ชื่อ-คะแนน'!$D22="พัก","",IF($BV$6="?",$BV$6,$BV$6)))))</f>
        <v/>
      </c>
      <c r="BW23" s="967" t="str">
        <f>IF('ชื่อ-คะแนน'!$C22="","",IF('ชื่อ-คะแนน'!$D22="ออก","",IF('ชื่อ-คะแนน'!$D22="ย้าย","",IF('ชื่อ-คะแนน'!$D22="พัก","",IF($BW$6="?",$BW$6,$BW$6)))))</f>
        <v/>
      </c>
      <c r="BX23" s="968" t="str">
        <f>IF('ชื่อ-คะแนน'!$C22="","",IF('ชื่อ-คะแนน'!$D22="ออก","",IF('ชื่อ-คะแนน'!$D22="ย้าย","",IF('ชื่อ-คะแนน'!$D22="พัก","",IF($BX$6="?",$BX$6,$BX$6)))))</f>
        <v/>
      </c>
      <c r="BY23" s="959"/>
      <c r="BZ23" s="958" t="str">
        <f>IF('ชื่อ-คะแนน'!$C22="","",IF('ชื่อ-คะแนน'!$D22="ออก","",IF('ชื่อ-คะแนน'!$D22="ย้าย","",IF('ชื่อ-คะแนน'!$D22="พัก","",IF($BZ$6="?",$BZ$6,$BZ$6)))))</f>
        <v/>
      </c>
      <c r="CA23" s="967" t="str">
        <f>IF('ชื่อ-คะแนน'!$C22="","",IF('ชื่อ-คะแนน'!$D22="ออก","",IF('ชื่อ-คะแนน'!$D22="ย้าย","",IF('ชื่อ-คะแนน'!$D22="พัก","",IF($CA$6="?",$CA$6,$CA$6)))))</f>
        <v/>
      </c>
      <c r="CB23" s="967" t="str">
        <f>IF('ชื่อ-คะแนน'!$C22="","",IF('ชื่อ-คะแนน'!$D22="ออก","",IF('ชื่อ-คะแนน'!$D22="ย้าย","",IF('ชื่อ-คะแนน'!$D22="พัก","",IF($CB$6="?",$CB$6,$CB$6)))))</f>
        <v/>
      </c>
      <c r="CC23" s="967" t="str">
        <f>IF('ชื่อ-คะแนน'!$C22="","",IF('ชื่อ-คะแนน'!$D22="ออก","",IF('ชื่อ-คะแนน'!$D22="ย้าย","",IF('ชื่อ-คะแนน'!$D22="พัก","",IF($CC$6="?",$CC$6,$CC$6)))))</f>
        <v/>
      </c>
      <c r="CD23" s="968" t="str">
        <f>IF('ชื่อ-คะแนน'!$C22="","",IF('ชื่อ-คะแนน'!$D22="ออก","",IF('ชื่อ-คะแนน'!$D22="ย้าย","",IF('ชื่อ-คะแนน'!$D22="พัก","",IF($CD$6="?",$CD$6,$CD$6)))))</f>
        <v/>
      </c>
      <c r="CE23" s="959"/>
      <c r="CF23" s="958" t="str">
        <f>IF('ชื่อ-คะแนน'!$C22="","",IF('ชื่อ-คะแนน'!$D22="ออก","",IF('ชื่อ-คะแนน'!$D22="ย้าย","",IF('ชื่อ-คะแนน'!$D22="พัก","",IF($CF$6="?",$CF$6,$CF$6)))))</f>
        <v/>
      </c>
      <c r="CG23" s="967" t="str">
        <f>IF('ชื่อ-คะแนน'!$C22="","",IF('ชื่อ-คะแนน'!$D22="ออก","",IF('ชื่อ-คะแนน'!$D22="ย้าย","",IF('ชื่อ-คะแนน'!$D22="พัก","",IF($CG$6="?",$CG$6,$CG$6)))))</f>
        <v/>
      </c>
      <c r="CH23" s="967" t="str">
        <f>IF('ชื่อ-คะแนน'!$C22="","",IF('ชื่อ-คะแนน'!$D22="ออก","",IF('ชื่อ-คะแนน'!$D22="ย้าย","",IF('ชื่อ-คะแนน'!$D22="พัก","",IF($CH$6="?",$CH$6,$CH$6)))))</f>
        <v/>
      </c>
      <c r="CI23" s="967" t="str">
        <f>IF('ชื่อ-คะแนน'!$C22="","",IF('ชื่อ-คะแนน'!$D22="ออก","",IF('ชื่อ-คะแนน'!$D22="ย้าย","",IF('ชื่อ-คะแนน'!$D22="พัก","",IF($CI$6="?",$CI$6,$CI$6)))))</f>
        <v/>
      </c>
      <c r="CJ23" s="968" t="str">
        <f>IF('ชื่อ-คะแนน'!$C22="","",IF('ชื่อ-คะแนน'!$D22="ออก","",IF('ชื่อ-คะแนน'!$D22="ย้าย","",IF('ชื่อ-คะแนน'!$D22="พัก","",IF($CJ$6="?",$CJ$6,$CJ$6)))))</f>
        <v/>
      </c>
      <c r="CK23" s="959"/>
      <c r="CL23" s="958" t="str">
        <f>IF('ชื่อ-คะแนน'!$C22="","",IF('ชื่อ-คะแนน'!$D22="ออก","",IF('ชื่อ-คะแนน'!$D22="ย้าย","",IF('ชื่อ-คะแนน'!$D22="พัก","",IF($CL$6="?",$CL$6,$CL$6)))))</f>
        <v/>
      </c>
      <c r="CM23" s="967" t="str">
        <f>IF('ชื่อ-คะแนน'!$C22="","",IF('ชื่อ-คะแนน'!$D22="ออก","",IF('ชื่อ-คะแนน'!$D22="ย้าย","",IF('ชื่อ-คะแนน'!$D22="พัก","",IF($CM$6="?",$CM$6,$CM$6)))))</f>
        <v/>
      </c>
      <c r="CN23" s="967" t="str">
        <f>IF('ชื่อ-คะแนน'!$C22="","",IF('ชื่อ-คะแนน'!$D22="ออก","",IF('ชื่อ-คะแนน'!$D22="ย้าย","",IF('ชื่อ-คะแนน'!$D22="พัก","",IF($CN$6="?",$CN$6,$CN$6)))))</f>
        <v/>
      </c>
      <c r="CO23" s="967" t="str">
        <f>IF('ชื่อ-คะแนน'!$C22="","",IF('ชื่อ-คะแนน'!$D22="ออก","",IF('ชื่อ-คะแนน'!$D22="ย้าย","",IF('ชื่อ-คะแนน'!$D22="พัก","",IF($CO$6="?",$CO$6,$CO$6)))))</f>
        <v/>
      </c>
      <c r="CP23" s="968" t="str">
        <f>IF('ชื่อ-คะแนน'!$C22="","",IF('ชื่อ-คะแนน'!$D22="ออก","",IF('ชื่อ-คะแนน'!$D22="ย้าย","",IF('ชื่อ-คะแนน'!$D22="พัก","",IF($CP$6="?",$CP$6,$CP$6)))))</f>
        <v/>
      </c>
      <c r="CQ23" s="959"/>
      <c r="CR23" s="958" t="str">
        <f>IF('ชื่อ-คะแนน'!$C22="","",IF('ชื่อ-คะแนน'!$D22="ออก","",IF('ชื่อ-คะแนน'!$D22="ย้าย","",IF('ชื่อ-คะแนน'!$D22="พัก","",IF($CR$6="?",$CR$6,$CR$6)))))</f>
        <v/>
      </c>
      <c r="CS23" s="967" t="str">
        <f>IF('ชื่อ-คะแนน'!$C22="","",IF('ชื่อ-คะแนน'!$D22="ออก","",IF('ชื่อ-คะแนน'!$D22="ย้าย","",IF('ชื่อ-คะแนน'!$D22="พัก","",IF($CS$6="?",$CS$6,$CS$6)))))</f>
        <v/>
      </c>
      <c r="CT23" s="967" t="str">
        <f>IF('ชื่อ-คะแนน'!$C22="","",IF('ชื่อ-คะแนน'!$D22="ออก","",IF('ชื่อ-คะแนน'!$D22="ย้าย","",IF('ชื่อ-คะแนน'!$D22="พัก","",IF($CT$6="?",$CT$6,$CT$6)))))</f>
        <v/>
      </c>
      <c r="CU23" s="967" t="str">
        <f>IF('ชื่อ-คะแนน'!$C22="","",IF('ชื่อ-คะแนน'!$D22="ออก","",IF('ชื่อ-คะแนน'!$D22="ย้าย","",IF('ชื่อ-คะแนน'!$D22="พัก","",IF($CU$6="?",$CU$6,$CU$6)))))</f>
        <v/>
      </c>
      <c r="CV23" s="968" t="str">
        <f>IF('ชื่อ-คะแนน'!$C22="","",IF('ชื่อ-คะแนน'!$D22="ออก","",IF('ชื่อ-คะแนน'!$D22="ย้าย","",IF('ชื่อ-คะแนน'!$D22="พัก","",IF($CV$6="?",$CV$6,$CV$6)))))</f>
        <v/>
      </c>
      <c r="CW23" s="959"/>
      <c r="CX23" s="958" t="str">
        <f>IF('ชื่อ-คะแนน'!$C22="","",IF('ชื่อ-คะแนน'!$D22="ออก","",IF('ชื่อ-คะแนน'!$D22="ย้าย","",IF('ชื่อ-คะแนน'!$D22="พัก","",IF($CX$6="?",$CX$6,$CX$6)))))</f>
        <v/>
      </c>
      <c r="CY23" s="967" t="str">
        <f>IF('ชื่อ-คะแนน'!$C22="","",IF('ชื่อ-คะแนน'!$D22="ออก","",IF('ชื่อ-คะแนน'!$D22="ย้าย","",IF('ชื่อ-คะแนน'!$D22="พัก","",IF($CY$6="?",$CY$6,$CY$6)))))</f>
        <v/>
      </c>
      <c r="CZ23" s="967" t="str">
        <f>IF('ชื่อ-คะแนน'!$C22="","",IF('ชื่อ-คะแนน'!$D22="ออก","",IF('ชื่อ-คะแนน'!$D22="ย้าย","",IF('ชื่อ-คะแนน'!$D22="พัก","",IF($CZ$6="?",$CZ$6,$CZ$6)))))</f>
        <v/>
      </c>
      <c r="DA23" s="967" t="str">
        <f>IF('ชื่อ-คะแนน'!$C22="","",IF('ชื่อ-คะแนน'!$D22="ออก","",IF('ชื่อ-คะแนน'!$D22="ย้าย","",IF('ชื่อ-คะแนน'!$D22="พัก","",IF($DA$6="?",$DA$6,$DA$6)))))</f>
        <v/>
      </c>
      <c r="DB23" s="968" t="str">
        <f>IF('ชื่อ-คะแนน'!$C22="","",IF('ชื่อ-คะแนน'!$D22="ออก","",IF('ชื่อ-คะแนน'!$D22="ย้าย","",IF('ชื่อ-คะแนน'!$D22="พัก","",IF($DB$6="?",$DB$6,$DB$6)))))</f>
        <v/>
      </c>
      <c r="DC23" s="959"/>
      <c r="DD23" s="958" t="str">
        <f>IF('ชื่อ-คะแนน'!$C22="","",IF('ชื่อ-คะแนน'!$D22="ออก","",IF('ชื่อ-คะแนน'!$D22="ย้าย","",IF('ชื่อ-คะแนน'!$D22="พัก","",IF($DD$6="?",$DD$6,$DD$6)))))</f>
        <v/>
      </c>
      <c r="DE23" s="967" t="str">
        <f>IF('ชื่อ-คะแนน'!$C22="","",IF('ชื่อ-คะแนน'!$D22="ออก","",IF('ชื่อ-คะแนน'!$D22="ย้าย","",IF('ชื่อ-คะแนน'!$D22="พัก","",IF($DE$6="?",$DE$6,$DE$6)))))</f>
        <v/>
      </c>
      <c r="DF23" s="967" t="str">
        <f>IF('ชื่อ-คะแนน'!$C22="","",IF('ชื่อ-คะแนน'!$D22="ออก","",IF('ชื่อ-คะแนน'!$D22="ย้าย","",IF('ชื่อ-คะแนน'!$D22="พัก","",IF($DF$6="?",$DF$6,$DF$6)))))</f>
        <v/>
      </c>
      <c r="DG23" s="967" t="str">
        <f>IF('ชื่อ-คะแนน'!$C22="","",IF('ชื่อ-คะแนน'!$D22="ออก","",IF('ชื่อ-คะแนน'!$D22="ย้าย","",IF('ชื่อ-คะแนน'!$D22="พัก","",IF($DG$6="?",$DG$6,$DG$6)))))</f>
        <v/>
      </c>
      <c r="DH23" s="968" t="str">
        <f>IF('ชื่อ-คะแนน'!$C22="","",IF('ชื่อ-คะแนน'!$D22="ออก","",IF('ชื่อ-คะแนน'!$D22="ย้าย","",IF('ชื่อ-คะแนน'!$D22="พัก","",IF($DH$6="?",$DH$6,$DH$6)))))</f>
        <v/>
      </c>
      <c r="DI23" s="959"/>
      <c r="DJ23" s="958" t="str">
        <f>IF('ชื่อ-คะแนน'!$C22="","",IF('ชื่อ-คะแนน'!$D22="ออก","",IF('ชื่อ-คะแนน'!$D22="ย้าย","",IF('ชื่อ-คะแนน'!$D22="พัก","",IF($DJ$6="?",$DJ$6,$DJ$6)))))</f>
        <v/>
      </c>
      <c r="DK23" s="967" t="str">
        <f>IF('ชื่อ-คะแนน'!$C22="","",IF('ชื่อ-คะแนน'!$D22="ออก","",IF('ชื่อ-คะแนน'!$D22="ย้าย","",IF('ชื่อ-คะแนน'!$D22="พัก","",IF($DK$6="?",$DK$6,$DK$6)))))</f>
        <v/>
      </c>
      <c r="DL23" s="967" t="str">
        <f>IF('ชื่อ-คะแนน'!$C22="","",IF('ชื่อ-คะแนน'!$D22="ออก","",IF('ชื่อ-คะแนน'!$D22="ย้าย","",IF('ชื่อ-คะแนน'!$D22="พัก","",IF($DL$6="?",$DL$6,$DL$6)))))</f>
        <v/>
      </c>
      <c r="DM23" s="967" t="str">
        <f>IF('ชื่อ-คะแนน'!$C22="","",IF('ชื่อ-คะแนน'!$D22="ออก","",IF('ชื่อ-คะแนน'!$D22="ย้าย","",IF('ชื่อ-คะแนน'!$D22="พัก","",IF($DM$6="?",$DM$6,$DM$6)))))</f>
        <v/>
      </c>
      <c r="DN23" s="968" t="str">
        <f>IF('ชื่อ-คะแนน'!$C22="","",IF('ชื่อ-คะแนน'!$D22="ออก","",IF('ชื่อ-คะแนน'!$D22="ย้าย","",IF('ชื่อ-คะแนน'!$D22="พัก","",IF($DN$6="?",$DN$6,$DN$6)))))</f>
        <v/>
      </c>
      <c r="DO23" s="959"/>
      <c r="DP23" s="958" t="str">
        <f>IF('ชื่อ-คะแนน'!$C22="","",IF('ชื่อ-คะแนน'!$D22="ออก","",IF('ชื่อ-คะแนน'!$D22="ย้าย","",IF('ชื่อ-คะแนน'!$D22="พัก","",IF($DP$6="?",$DP$6,$DP$6)))))</f>
        <v/>
      </c>
      <c r="DQ23" s="967" t="str">
        <f>IF('ชื่อ-คะแนน'!$C22="","",IF('ชื่อ-คะแนน'!$D22="ออก","",IF('ชื่อ-คะแนน'!$D22="ย้าย","",IF('ชื่อ-คะแนน'!$D22="พัก","",IF($DQ$6="?",$DQ$6,$DQ$6)))))</f>
        <v/>
      </c>
      <c r="DR23" s="967" t="str">
        <f>IF('ชื่อ-คะแนน'!$C22="","",IF('ชื่อ-คะแนน'!$D22="ออก","",IF('ชื่อ-คะแนน'!$D22="ย้าย","",IF('ชื่อ-คะแนน'!$D22="พัก","",IF($DR$6="?",$DR$6,$DR$6)))))</f>
        <v/>
      </c>
      <c r="DS23" s="967" t="str">
        <f>IF('ชื่อ-คะแนน'!$C22="","",IF('ชื่อ-คะแนน'!$D22="ออก","",IF('ชื่อ-คะแนน'!$D22="ย้าย","",IF('ชื่อ-คะแนน'!$D22="พัก","",IF($DS$6="?",$DS$6,$DS$6)))))</f>
        <v/>
      </c>
      <c r="DT23" s="968" t="str">
        <f>IF('ชื่อ-คะแนน'!$C22="","",IF('ชื่อ-คะแนน'!$D22="ออก","",IF('ชื่อ-คะแนน'!$D22="ย้าย","",IF('ชื่อ-คะแนน'!$D22="พัก","",IF($DT$6="?",$DT$6,$DT$6)))))</f>
        <v/>
      </c>
      <c r="DU23" s="959"/>
      <c r="DV23" s="958" t="str">
        <f>IF('ชื่อ-คะแนน'!$C22="","",IF('ชื่อ-คะแนน'!$D22="ออก","",IF('ชื่อ-คะแนน'!$D22="ย้าย","",IF('ชื่อ-คะแนน'!$D22="พัก","",IF($DV$6="?",$DV$6,$DV$6)))))</f>
        <v/>
      </c>
      <c r="DW23" s="967" t="str">
        <f>IF('ชื่อ-คะแนน'!$C22="","",IF('ชื่อ-คะแนน'!$D22="ออก","",IF('ชื่อ-คะแนน'!$D22="ย้าย","",IF('ชื่อ-คะแนน'!$D22="พัก","",IF($DW$6="?",$DW$6,$DW$6)))))</f>
        <v/>
      </c>
      <c r="DX23" s="967" t="str">
        <f>IF('ชื่อ-คะแนน'!$C22="","",IF('ชื่อ-คะแนน'!$D22="ออก","",IF('ชื่อ-คะแนน'!$D22="ย้าย","",IF('ชื่อ-คะแนน'!$D22="พัก","",IF($DX$6="?",$DX$6,$DX$6)))))</f>
        <v/>
      </c>
      <c r="DY23" s="967" t="str">
        <f>IF('ชื่อ-คะแนน'!$C22="","",IF('ชื่อ-คะแนน'!$D22="ออก","",IF('ชื่อ-คะแนน'!$D22="ย้าย","",IF('ชื่อ-คะแนน'!$D22="พัก","",IF($DY$6="?",$DY$6,$DY$6)))))</f>
        <v/>
      </c>
      <c r="DZ23" s="968" t="str">
        <f>IF('ชื่อ-คะแนน'!$C22="","",IF('ชื่อ-คะแนน'!$D22="ออก","",IF('ชื่อ-คะแนน'!$D22="ย้าย","",IF('ชื่อ-คะแนน'!$D22="พัก","",IF($DZ$6="?",$DZ$6,$DZ$6)))))</f>
        <v/>
      </c>
      <c r="EA23" s="959"/>
      <c r="EB23" s="958" t="str">
        <f>IF('ชื่อ-คะแนน'!$C22="","",IF('ชื่อ-คะแนน'!$D22="ออก","",IF('ชื่อ-คะแนน'!$D22="ย้าย","",IF('ชื่อ-คะแนน'!$D22="พัก","",IF($EB$6="?",$EB$6,$EB$6)))))</f>
        <v/>
      </c>
      <c r="EC23" s="967" t="str">
        <f>IF('ชื่อ-คะแนน'!$C22="","",IF('ชื่อ-คะแนน'!$D22="ออก","",IF('ชื่อ-คะแนน'!$D22="ย้าย","",IF('ชื่อ-คะแนน'!$D22="พัก","",IF($EC$6="?",$EC$6,$EC$6)))))</f>
        <v/>
      </c>
      <c r="ED23" s="967" t="str">
        <f>IF('ชื่อ-คะแนน'!$C22="","",IF('ชื่อ-คะแนน'!$D22="ออก","",IF('ชื่อ-คะแนน'!$D22="ย้าย","",IF('ชื่อ-คะแนน'!$D22="พัก","",IF($ED$6="?",$ED$6,$ED$6)))))</f>
        <v/>
      </c>
      <c r="EE23" s="967" t="str">
        <f>IF('ชื่อ-คะแนน'!$C22="","",IF('ชื่อ-คะแนน'!$D22="ออก","",IF('ชื่อ-คะแนน'!$D22="ย้าย","",IF('ชื่อ-คะแนน'!$D22="พัก","",IF($EE$6="?",$EE$6,$EE$6)))))</f>
        <v/>
      </c>
      <c r="EF23" s="968" t="str">
        <f>IF('ชื่อ-คะแนน'!$C22="","",IF('ชื่อ-คะแนน'!$D22="ออก","",IF('ชื่อ-คะแนน'!$D22="ย้าย","",IF('ชื่อ-คะแนน'!$D22="พัก","",IF($EF$6="?",$EF$6,$EF$6)))))</f>
        <v/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/>
      </c>
      <c r="EI23" s="970" t="str">
        <f>IF('ชื่อ-คะแนน'!C22="","",COUNTIF(F23:EF23,"/")+SUM(F23:EF23))</f>
        <v/>
      </c>
      <c r="EJ23" s="49" t="str">
        <f t="shared" si="1"/>
        <v>-</v>
      </c>
      <c r="EK23" s="134" t="s">
        <v>197</v>
      </c>
      <c r="EL23" s="134"/>
      <c r="EM23" s="116"/>
    </row>
    <row r="24" spans="1:143" s="24" customFormat="1" ht="18" customHeight="1" x14ac:dyDescent="0.5">
      <c r="A24" s="963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64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5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5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5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6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70" t="str">
        <f>IF('ชื่อ-คะแนน'!C23="","",COUNTIF(F24:EF24,"/")+SUM(F24:EF24))</f>
        <v/>
      </c>
      <c r="EJ24" s="49" t="str">
        <f t="shared" si="1"/>
        <v>-</v>
      </c>
      <c r="EK24" s="112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18</v>
      </c>
      <c r="EL24" s="116"/>
      <c r="EM24" s="116"/>
    </row>
    <row r="25" spans="1:143" s="24" customFormat="1" ht="18" customHeight="1" x14ac:dyDescent="0.5">
      <c r="A25" s="963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64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5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5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5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6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70" t="str">
        <f>IF('ชื่อ-คะแนน'!C24="","",COUNTIF(F25:EF25,"/")+SUM(F25:EF25))</f>
        <v/>
      </c>
      <c r="EJ25" s="49" t="str">
        <f t="shared" si="1"/>
        <v>-</v>
      </c>
      <c r="EK25" s="116"/>
      <c r="EL25" s="116"/>
      <c r="EM25" s="116"/>
    </row>
    <row r="26" spans="1:143" s="24" customFormat="1" ht="18" customHeight="1" thickBot="1" x14ac:dyDescent="0.55000000000000004">
      <c r="A26" s="97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2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3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3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3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4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80" t="str">
        <f>IF('ชื่อ-คะแนน'!C25="","",COUNTIF(F26:EF26,"/")+SUM(F26:EF26))</f>
        <v/>
      </c>
      <c r="EJ26" s="50" t="str">
        <f t="shared" si="1"/>
        <v>-</v>
      </c>
      <c r="EK26" s="116"/>
      <c r="EL26" s="116"/>
      <c r="EM26" s="116"/>
    </row>
    <row r="27" spans="1:143" s="24" customFormat="1" ht="18" customHeight="1" x14ac:dyDescent="0.5">
      <c r="A27" s="953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62" t="str">
        <f>IF('ชื่อ-คะแนน'!C26="","",COUNTIF(F27:EF27,"/")+SUM(F27:EF27))</f>
        <v/>
      </c>
      <c r="EJ27" s="48" t="str">
        <f>IF(EI27&gt;=$EI$3-$EI$4,"-",$EI$3-$EI$4-EI27)</f>
        <v>-</v>
      </c>
      <c r="EK27" s="116"/>
      <c r="EL27" s="116"/>
      <c r="EM27" s="116"/>
    </row>
    <row r="28" spans="1:143" s="24" customFormat="1" ht="18" customHeight="1" x14ac:dyDescent="0.5">
      <c r="A28" s="963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64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5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5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5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6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70" t="str">
        <f>IF('ชื่อ-คะแนน'!C27="","",COUNTIF(F28:EF28,"/")+SUM(F28:EF28))</f>
        <v/>
      </c>
      <c r="EJ28" s="49" t="str">
        <f t="shared" si="1"/>
        <v>-</v>
      </c>
      <c r="EK28" s="116"/>
      <c r="EL28" s="116"/>
      <c r="EM28" s="116"/>
    </row>
    <row r="29" spans="1:143" s="24" customFormat="1" ht="18" customHeight="1" x14ac:dyDescent="0.5">
      <c r="A29" s="963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64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5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5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5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6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70" t="str">
        <f>IF('ชื่อ-คะแนน'!C28="","",COUNTIF(F29:EF29,"/")+SUM(F29:EF29))</f>
        <v/>
      </c>
      <c r="EJ29" s="49" t="str">
        <f t="shared" si="1"/>
        <v>-</v>
      </c>
      <c r="EK29" s="116"/>
      <c r="EL29" s="116"/>
      <c r="EM29" s="116"/>
    </row>
    <row r="30" spans="1:143" s="24" customFormat="1" ht="18" customHeight="1" x14ac:dyDescent="0.5">
      <c r="A30" s="963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64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5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5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5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6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70" t="str">
        <f>IF('ชื่อ-คะแนน'!C29="","",COUNTIF(F30:EF30,"/")+SUM(F30:EF30))</f>
        <v/>
      </c>
      <c r="EJ30" s="49" t="str">
        <f t="shared" si="1"/>
        <v>-</v>
      </c>
      <c r="EK30" s="116"/>
      <c r="EL30" s="116"/>
      <c r="EM30" s="116"/>
    </row>
    <row r="31" spans="1:143" s="24" customFormat="1" ht="18" customHeight="1" thickBot="1" x14ac:dyDescent="0.55000000000000004">
      <c r="A31" s="97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2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3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3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3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4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80" t="str">
        <f>IF('ชื่อ-คะแนน'!C30="","",COUNTIF(F31:EF31,"/")+SUM(F31:EF31))</f>
        <v/>
      </c>
      <c r="EJ31" s="50" t="str">
        <f t="shared" si="1"/>
        <v>-</v>
      </c>
      <c r="EK31" s="116"/>
      <c r="EL31" s="116"/>
      <c r="EM31" s="116"/>
    </row>
    <row r="32" spans="1:143" s="24" customFormat="1" ht="18" customHeight="1" x14ac:dyDescent="0.5">
      <c r="A32" s="953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62" t="str">
        <f>IF('ชื่อ-คะแนน'!C31="","",COUNTIF(F32:EF32,"/")+SUM(F32:EF32))</f>
        <v/>
      </c>
      <c r="EJ32" s="48" t="str">
        <f>IF(EI32&gt;=$EI$3-$EI$4,"-",$EI$3-$EI$4-EI32)</f>
        <v>-</v>
      </c>
      <c r="EK32" s="116"/>
      <c r="EL32" s="116"/>
      <c r="EM32" s="116"/>
    </row>
    <row r="33" spans="1:143" s="24" customFormat="1" ht="18" customHeight="1" x14ac:dyDescent="0.5">
      <c r="A33" s="963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64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5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5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5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6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70" t="str">
        <f>IF('ชื่อ-คะแนน'!C32="","",COUNTIF(F33:EF33,"/")+SUM(F33:EF33))</f>
        <v/>
      </c>
      <c r="EJ33" s="49" t="str">
        <f t="shared" si="1"/>
        <v>-</v>
      </c>
      <c r="EK33" s="116"/>
      <c r="EL33" s="116"/>
      <c r="EM33" s="116"/>
    </row>
    <row r="34" spans="1:143" s="24" customFormat="1" ht="18" customHeight="1" x14ac:dyDescent="0.5">
      <c r="A34" s="963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64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5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5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5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6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70" t="str">
        <f>IF('ชื่อ-คะแนน'!C33="","",COUNTIF(F34:EF34,"/")+SUM(F34:EF34))</f>
        <v/>
      </c>
      <c r="EJ34" s="49" t="str">
        <f t="shared" si="1"/>
        <v>-</v>
      </c>
      <c r="EK34" s="116"/>
      <c r="EL34" s="116"/>
      <c r="EM34" s="116"/>
    </row>
    <row r="35" spans="1:143" s="24" customFormat="1" ht="18" customHeight="1" x14ac:dyDescent="0.5">
      <c r="A35" s="963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64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5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5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5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6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70" t="str">
        <f>IF('ชื่อ-คะแนน'!C34="","",COUNTIF(F35:EF35,"/")+SUM(F35:EF35))</f>
        <v/>
      </c>
      <c r="EJ35" s="49" t="str">
        <f t="shared" si="1"/>
        <v>-</v>
      </c>
      <c r="EK35" s="116"/>
      <c r="EL35" s="116"/>
      <c r="EM35" s="116"/>
    </row>
    <row r="36" spans="1:143" s="24" customFormat="1" ht="18" customHeight="1" thickBot="1" x14ac:dyDescent="0.55000000000000004">
      <c r="A36" s="97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2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3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3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3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4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80" t="str">
        <f>IF('ชื่อ-คะแนน'!C35="","",COUNTIF(F36:EF36,"/")+SUM(F36:EF36))</f>
        <v/>
      </c>
      <c r="EJ36" s="50" t="str">
        <f t="shared" si="1"/>
        <v>-</v>
      </c>
      <c r="EK36" s="116"/>
      <c r="EL36" s="116"/>
      <c r="EM36" s="116"/>
    </row>
    <row r="37" spans="1:143" s="24" customFormat="1" ht="18" customHeight="1" x14ac:dyDescent="0.5">
      <c r="A37" s="953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62" t="str">
        <f>IF('ชื่อ-คะแนน'!C36="","",COUNTIF(F37:EF37,"/")+SUM(F37:EF37))</f>
        <v/>
      </c>
      <c r="EJ37" s="48" t="str">
        <f>IF(EI37&gt;=$EI$3-$EI$4,"-",$EI$3-$EI$4-EI37)</f>
        <v>-</v>
      </c>
      <c r="EK37" s="116"/>
      <c r="EL37" s="116"/>
      <c r="EM37" s="116"/>
    </row>
    <row r="38" spans="1:143" s="24" customFormat="1" ht="18" customHeight="1" x14ac:dyDescent="0.5">
      <c r="A38" s="963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64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5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5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5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6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70" t="str">
        <f>IF('ชื่อ-คะแนน'!C37="","",COUNTIF(F38:EF38,"/")+SUM(F38:EF38))</f>
        <v/>
      </c>
      <c r="EJ38" s="49" t="str">
        <f t="shared" si="1"/>
        <v>-</v>
      </c>
      <c r="EK38" s="116"/>
      <c r="EL38" s="116"/>
      <c r="EM38" s="116"/>
    </row>
    <row r="39" spans="1:143" s="24" customFormat="1" ht="18" customHeight="1" x14ac:dyDescent="0.5">
      <c r="A39" s="963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64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5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5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5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6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70" t="str">
        <f>IF('ชื่อ-คะแนน'!C38="","",COUNTIF(F39:EF39,"/")+SUM(F39:EF39))</f>
        <v/>
      </c>
      <c r="EJ39" s="49" t="str">
        <f t="shared" si="1"/>
        <v>-</v>
      </c>
      <c r="EK39" s="116"/>
      <c r="EL39" s="116"/>
      <c r="EM39" s="116"/>
    </row>
    <row r="40" spans="1:143" s="24" customFormat="1" ht="18" customHeight="1" x14ac:dyDescent="0.5">
      <c r="A40" s="963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64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5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5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5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6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70" t="str">
        <f>IF('ชื่อ-คะแนน'!C39="","",COUNTIF(F40:EF40,"/")+SUM(F40:EF40))</f>
        <v/>
      </c>
      <c r="EJ40" s="49" t="str">
        <f t="shared" si="1"/>
        <v>-</v>
      </c>
      <c r="EK40" s="116"/>
      <c r="EL40" s="116"/>
      <c r="EM40" s="116"/>
    </row>
    <row r="41" spans="1:143" s="24" customFormat="1" ht="18" customHeight="1" thickBot="1" x14ac:dyDescent="0.55000000000000004">
      <c r="A41" s="97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2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3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3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3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4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80" t="str">
        <f>IF('ชื่อ-คะแนน'!C40="","",COUNTIF(F41:EF41,"/")+SUM(F41:EF41))</f>
        <v/>
      </c>
      <c r="EJ41" s="50" t="str">
        <f t="shared" si="1"/>
        <v>-</v>
      </c>
      <c r="EK41" s="116"/>
      <c r="EL41" s="116"/>
      <c r="EM41" s="116"/>
    </row>
    <row r="42" spans="1:143" s="24" customFormat="1" ht="18" customHeight="1" x14ac:dyDescent="0.5">
      <c r="A42" s="953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62" t="str">
        <f>IF('ชื่อ-คะแนน'!C41="","",COUNTIF(F42:EF42,"/")+SUM(F42:EF42))</f>
        <v/>
      </c>
      <c r="EJ42" s="48" t="str">
        <f>IF(EI42&gt;=$EI$3-$EI$4,"-",$EI$3-$EI$4-EI42)</f>
        <v>-</v>
      </c>
      <c r="EK42" s="116"/>
      <c r="EL42" s="116"/>
      <c r="EM42" s="116"/>
    </row>
    <row r="43" spans="1:143" s="24" customFormat="1" ht="18" customHeight="1" x14ac:dyDescent="0.5">
      <c r="A43" s="963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64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5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5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5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6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70" t="str">
        <f>IF('ชื่อ-คะแนน'!C42="","",COUNTIF(F43:EF43,"/")+SUM(F43:EF43))</f>
        <v/>
      </c>
      <c r="EJ43" s="49" t="str">
        <f t="shared" si="1"/>
        <v>-</v>
      </c>
      <c r="EK43" s="116"/>
      <c r="EL43" s="116"/>
      <c r="EM43" s="116"/>
    </row>
    <row r="44" spans="1:143" s="24" customFormat="1" ht="18" customHeight="1" x14ac:dyDescent="0.5">
      <c r="A44" s="963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64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5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5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5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6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70" t="str">
        <f>IF('ชื่อ-คะแนน'!C43="","",COUNTIF(F44:EF44,"/")+SUM(F44:EF44))</f>
        <v/>
      </c>
      <c r="EJ44" s="49" t="str">
        <f t="shared" si="1"/>
        <v>-</v>
      </c>
      <c r="EK44" s="116"/>
      <c r="EL44" s="116"/>
      <c r="EM44" s="116"/>
    </row>
    <row r="45" spans="1:143" s="24" customFormat="1" ht="18" customHeight="1" x14ac:dyDescent="0.5">
      <c r="A45" s="963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64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5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5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5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6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70" t="str">
        <f>IF('ชื่อ-คะแนน'!C44="","",COUNTIF(F45:EF45,"/")+SUM(F45:EF45))</f>
        <v/>
      </c>
      <c r="EJ45" s="49" t="str">
        <f t="shared" si="1"/>
        <v>-</v>
      </c>
      <c r="EK45" s="116"/>
      <c r="EL45" s="116"/>
      <c r="EM45" s="116"/>
    </row>
    <row r="46" spans="1:143" s="24" customFormat="1" ht="18" customHeight="1" thickBot="1" x14ac:dyDescent="0.55000000000000004">
      <c r="A46" s="97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2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3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3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3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4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80" t="str">
        <f>IF('ชื่อ-คะแนน'!C45="","",COUNTIF(F46:EF46,"/")+SUM(F46:EF46))</f>
        <v/>
      </c>
      <c r="EJ46" s="50" t="str">
        <f t="shared" si="1"/>
        <v>-</v>
      </c>
      <c r="EK46" s="116"/>
      <c r="EL46" s="116"/>
      <c r="EM46" s="116"/>
    </row>
    <row r="47" spans="1:143" s="24" customFormat="1" ht="18" customHeight="1" x14ac:dyDescent="0.5">
      <c r="A47" s="953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62" t="str">
        <f>IF('ชื่อ-คะแนน'!C46="","",COUNTIF(F47:EF47,"/")+SUM(F47:EF47))</f>
        <v/>
      </c>
      <c r="EJ47" s="48" t="str">
        <f>IF(EI47&gt;=$EI$3-$EI$4,"-",$EI$3-$EI$4-EI47)</f>
        <v>-</v>
      </c>
      <c r="EK47" s="116"/>
      <c r="EL47" s="116"/>
      <c r="EM47" s="116"/>
    </row>
    <row r="48" spans="1:143" s="24" customFormat="1" ht="18" customHeight="1" x14ac:dyDescent="0.5">
      <c r="A48" s="963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64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5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5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5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6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70" t="str">
        <f>IF('ชื่อ-คะแนน'!C47="","",COUNTIF(F48:EF48,"/")+SUM(F48:EF48))</f>
        <v/>
      </c>
      <c r="EJ48" s="49" t="str">
        <f t="shared" si="1"/>
        <v>-</v>
      </c>
      <c r="EK48" s="116"/>
      <c r="EL48" s="116"/>
      <c r="EM48" s="116"/>
    </row>
    <row r="49" spans="1:143" s="24" customFormat="1" ht="18" customHeight="1" x14ac:dyDescent="0.5">
      <c r="A49" s="963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64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5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5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5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6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70" t="str">
        <f>IF('ชื่อ-คะแนน'!C48="","",COUNTIF(F49:EF49,"/")+SUM(F49:EF49))</f>
        <v/>
      </c>
      <c r="EJ49" s="49" t="str">
        <f t="shared" si="1"/>
        <v>-</v>
      </c>
      <c r="EK49" s="116"/>
      <c r="EL49" s="116"/>
      <c r="EM49" s="116"/>
    </row>
    <row r="50" spans="1:143" s="24" customFormat="1" ht="18" customHeight="1" x14ac:dyDescent="0.5">
      <c r="A50" s="963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64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5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5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5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6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70" t="str">
        <f>IF('ชื่อ-คะแนน'!C49="","",COUNTIF(F50:EF50,"/")+SUM(F50:EF50))</f>
        <v/>
      </c>
      <c r="EJ50" s="49" t="str">
        <f t="shared" si="1"/>
        <v>-</v>
      </c>
      <c r="EK50" s="116"/>
      <c r="EL50" s="116"/>
      <c r="EM50" s="116"/>
    </row>
    <row r="51" spans="1:143" s="24" customFormat="1" ht="18" customHeight="1" thickBot="1" x14ac:dyDescent="0.55000000000000004">
      <c r="A51" s="97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2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3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3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3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4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80" t="str">
        <f>IF('ชื่อ-คะแนน'!C50="","",COUNTIF(F51:EF51,"/")+SUM(F51:EF51))</f>
        <v/>
      </c>
      <c r="EJ51" s="50" t="str">
        <f t="shared" si="1"/>
        <v>-</v>
      </c>
      <c r="EK51" s="116"/>
      <c r="EL51" s="116"/>
      <c r="EM51" s="116"/>
    </row>
    <row r="52" spans="1:143" s="24" customFormat="1" ht="18" customHeight="1" x14ac:dyDescent="0.5">
      <c r="A52" s="953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62" t="str">
        <f>IF('ชื่อ-คะแนน'!C51="","",COUNTIF(F52:EF52,"/")+SUM(F52:EF52))</f>
        <v/>
      </c>
      <c r="EJ52" s="48" t="str">
        <f>IF(EI52&gt;=$EI$3-$EI$4,"-",$EI$3-$EI$4-EI52)</f>
        <v>-</v>
      </c>
      <c r="EK52" s="116"/>
      <c r="EL52" s="116"/>
      <c r="EM52" s="116"/>
    </row>
    <row r="53" spans="1:143" s="24" customFormat="1" ht="18" customHeight="1" x14ac:dyDescent="0.5">
      <c r="A53" s="963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64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5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5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5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6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70" t="str">
        <f>IF('ชื่อ-คะแนน'!C52="","",COUNTIF(F53:EF53,"/")+SUM(F53:EF53))</f>
        <v/>
      </c>
      <c r="EJ53" s="49" t="str">
        <f t="shared" si="1"/>
        <v>-</v>
      </c>
      <c r="EK53" s="116"/>
      <c r="EL53" s="116"/>
      <c r="EM53" s="116"/>
    </row>
    <row r="54" spans="1:143" s="24" customFormat="1" ht="18" customHeight="1" x14ac:dyDescent="0.5">
      <c r="A54" s="963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64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5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5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5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6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70" t="str">
        <f>IF('ชื่อ-คะแนน'!C53="","",COUNTIF(F54:EF54,"/")+SUM(F54:EF54))</f>
        <v/>
      </c>
      <c r="EJ54" s="49" t="str">
        <f t="shared" si="1"/>
        <v>-</v>
      </c>
      <c r="EK54" s="116"/>
      <c r="EL54" s="116"/>
      <c r="EM54" s="116"/>
    </row>
    <row r="55" spans="1:143" s="24" customFormat="1" ht="18" customHeight="1" x14ac:dyDescent="0.5">
      <c r="A55" s="963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64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5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5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5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6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70" t="str">
        <f>IF('ชื่อ-คะแนน'!C54="","",COUNTIF(F55:EF55,"/")+SUM(F55:EF55))</f>
        <v/>
      </c>
      <c r="EJ55" s="49" t="str">
        <f t="shared" si="1"/>
        <v>-</v>
      </c>
      <c r="EK55" s="116"/>
      <c r="EL55" s="116"/>
      <c r="EM55" s="116"/>
    </row>
    <row r="56" spans="1:143" s="24" customFormat="1" ht="18" customHeight="1" thickBot="1" x14ac:dyDescent="0.55000000000000004">
      <c r="A56" s="981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2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3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3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3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4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80" t="str">
        <f>IF('ชื่อ-คะแนน'!C55="","",COUNTIF(F56:EF56,"/")+SUM(F56:EF56))</f>
        <v/>
      </c>
      <c r="EJ56" s="50" t="str">
        <f t="shared" si="1"/>
        <v>-</v>
      </c>
      <c r="EK56" s="116"/>
      <c r="EL56" s="116"/>
      <c r="EM56" s="116"/>
    </row>
    <row r="57" spans="1:143" s="140" customFormat="1" ht="18" hidden="1" customHeight="1" x14ac:dyDescent="0.5">
      <c r="A57" s="1546"/>
      <c r="B57" s="1546"/>
      <c r="C57" s="1546"/>
      <c r="D57" s="1546"/>
      <c r="E57" s="138"/>
      <c r="F57" s="137" t="s">
        <v>112</v>
      </c>
      <c r="G57" s="137" t="s">
        <v>113</v>
      </c>
      <c r="H57" s="137" t="s">
        <v>109</v>
      </c>
      <c r="I57" s="137" t="s">
        <v>4</v>
      </c>
      <c r="J57" s="137" t="s">
        <v>208</v>
      </c>
      <c r="K57" s="137" t="s">
        <v>209</v>
      </c>
      <c r="L57" s="137" t="s">
        <v>210</v>
      </c>
      <c r="M57" s="137" t="s">
        <v>214</v>
      </c>
      <c r="N57" s="137" t="s">
        <v>211</v>
      </c>
      <c r="O57" s="137">
        <v>1</v>
      </c>
      <c r="P57" s="137">
        <v>2</v>
      </c>
      <c r="Q57" s="137">
        <v>3</v>
      </c>
      <c r="R57" s="137">
        <v>4</v>
      </c>
      <c r="S57" s="137">
        <v>5</v>
      </c>
      <c r="T57" s="137">
        <v>6</v>
      </c>
      <c r="U57" s="137"/>
      <c r="V57" s="137"/>
      <c r="W57" s="137"/>
      <c r="X57" s="137"/>
      <c r="Y57" s="137"/>
      <c r="Z57" s="137"/>
      <c r="AA57" s="137"/>
      <c r="AB57" s="137"/>
      <c r="AC57" s="137"/>
      <c r="AD57" s="137"/>
      <c r="AE57" s="137"/>
      <c r="AF57" s="137"/>
      <c r="AG57" s="137"/>
      <c r="AH57" s="137"/>
      <c r="AI57" s="137"/>
      <c r="AJ57" s="137"/>
      <c r="AK57" s="137"/>
      <c r="AL57" s="137"/>
      <c r="AM57" s="137"/>
      <c r="AN57" s="137"/>
      <c r="AO57" s="137"/>
      <c r="AP57" s="137"/>
      <c r="AQ57" s="137"/>
      <c r="AR57" s="137"/>
      <c r="AS57" s="137"/>
      <c r="AT57" s="137"/>
      <c r="AU57" s="137"/>
      <c r="AV57" s="137"/>
      <c r="AW57" s="137"/>
      <c r="AX57" s="137"/>
      <c r="AY57" s="137"/>
      <c r="AZ57" s="137"/>
      <c r="BA57" s="137"/>
      <c r="BB57" s="137"/>
      <c r="BC57" s="137"/>
      <c r="BD57" s="137"/>
      <c r="BE57" s="137"/>
      <c r="BF57" s="137"/>
      <c r="BG57" s="137"/>
      <c r="BH57" s="137"/>
      <c r="BI57" s="137"/>
      <c r="BJ57" s="137"/>
      <c r="BK57" s="137"/>
      <c r="BL57" s="137"/>
      <c r="BM57" s="137"/>
      <c r="BN57" s="137"/>
      <c r="BO57" s="137"/>
      <c r="BP57" s="137"/>
      <c r="BQ57" s="137"/>
      <c r="BR57" s="137"/>
      <c r="BS57" s="137"/>
      <c r="BT57" s="137"/>
      <c r="BU57" s="137"/>
      <c r="BV57" s="137"/>
      <c r="BW57" s="137"/>
      <c r="BX57" s="137"/>
      <c r="BY57" s="137"/>
      <c r="BZ57" s="137"/>
      <c r="CA57" s="137"/>
      <c r="CB57" s="137"/>
      <c r="CC57" s="137"/>
      <c r="CD57" s="137"/>
      <c r="CE57" s="137"/>
      <c r="CF57" s="137"/>
      <c r="CG57" s="137"/>
      <c r="CH57" s="137"/>
      <c r="CI57" s="137"/>
      <c r="CJ57" s="137"/>
      <c r="CK57" s="137"/>
      <c r="CL57" s="137"/>
      <c r="CM57" s="137"/>
      <c r="CN57" s="137"/>
      <c r="CO57" s="137"/>
      <c r="CP57" s="137"/>
      <c r="CQ57" s="137"/>
      <c r="CR57" s="137"/>
      <c r="CS57" s="137"/>
      <c r="CT57" s="137"/>
      <c r="CU57" s="137"/>
      <c r="CV57" s="137"/>
      <c r="CW57" s="137"/>
      <c r="CX57" s="137"/>
      <c r="CY57" s="137"/>
      <c r="CZ57" s="137"/>
      <c r="DA57" s="137"/>
      <c r="DB57" s="137"/>
      <c r="DC57" s="137"/>
      <c r="DD57" s="137"/>
      <c r="DE57" s="137"/>
      <c r="DF57" s="137"/>
      <c r="DG57" s="137"/>
      <c r="DH57" s="137"/>
      <c r="DI57" s="137"/>
      <c r="DJ57" s="137"/>
      <c r="DK57" s="137"/>
      <c r="DL57" s="137"/>
      <c r="DM57" s="137"/>
      <c r="DN57" s="137"/>
      <c r="DO57" s="137"/>
      <c r="DP57" s="137"/>
      <c r="DQ57" s="137"/>
      <c r="DR57" s="137"/>
      <c r="DS57" s="137"/>
      <c r="DT57" s="137"/>
      <c r="DU57" s="137"/>
      <c r="DV57" s="137"/>
      <c r="DW57" s="137"/>
      <c r="DX57" s="137"/>
      <c r="DY57" s="137"/>
      <c r="DZ57" s="137"/>
      <c r="EA57" s="137"/>
      <c r="EB57" s="137"/>
      <c r="EC57" s="137"/>
      <c r="ED57" s="137"/>
      <c r="EE57" s="137"/>
      <c r="EF57" s="137"/>
      <c r="EG57" s="137"/>
      <c r="EH57" s="48" t="str">
        <f>IF('ชื่อ-คะแนน'!C56="","",COUNTIF(E57:EF57,"ป")+COUNTIF(E57:EF57,"ล")+COUNTIF(E57:EF57,"ข")+COUNTIF(E57:EF57,"ร")+COUNTIF(E57:EF57,"อ")+COUNTIF(E57:EF57,"ก")+COUNTIF(E57:EF57,"ฟ")+COUNTIF(E57:EF57,"ด")+COUNTIF(E57:EF57,"ย"))&amp;IF('ชื่อ-คะแนน'!C56="","","/")&amp;IF('ชื่อ-คะแนน'!C56="","",SUM($F$6:$EF$6)-SUM(F57:EF57))</f>
        <v>9/15</v>
      </c>
      <c r="EI57" s="139">
        <f>IF('ชื่อ-คะแนน'!C56="","",COUNTIF(F57:EF57,"/")+SUM(F57:EF57))</f>
        <v>21</v>
      </c>
      <c r="EK57" s="141"/>
      <c r="EL57" s="141"/>
      <c r="EM57" s="141"/>
    </row>
    <row r="58" spans="1:143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EF58,"ป")+COUNTIF(E58:EF58,"ล")+COUNTIF(E58:EF58,"ข")+COUNTIF(E58:EF58,"ร")+COUNTIF(E58:EF58,"อ")+COUNTIF(E58:EF58,"ก")+COUNTIF(E58:EF58,"ฟ")+COUNTIF(E58:EF58,"ด")+COUNTIF(E58:EF58,"ย"))&amp;IF('ชื่อ-คะแนน'!C57="","","/")&amp;IF('ชื่อ-คะแนน'!C57="","",SUM($F$6:$EF$6)-SUM(F58:EF58))</f>
        <v>0/36</v>
      </c>
      <c r="EI58" s="89">
        <f>IF('ชื่อ-คะแนน'!C57="","",COUNTIF(F58:EF58,"/")+SUM(F58:EF58))</f>
        <v>0</v>
      </c>
      <c r="EK58" s="117"/>
      <c r="EL58" s="117"/>
      <c r="EM58" s="117"/>
    </row>
    <row r="59" spans="1:143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EF59,"ป")+COUNTIF(E59:EF59,"ล")+COUNTIF(E59:EF59,"ข")+COUNTIF(E59:EF59,"ร")+COUNTIF(E59:EF59,"อ")+COUNTIF(E59:EF59,"ก")+COUNTIF(E59:EF59,"ฟ")+COUNTIF(E59:EF59,"ด")+COUNTIF(E59:EF59,"ย"))&amp;IF('ชื่อ-คะแนน'!C58="","","/")&amp;IF('ชื่อ-คะแนน'!C58="","",SUM($F$6:$EF$6)-SUM(F59:EF59))</f>
        <v>0/36</v>
      </c>
      <c r="EI59" s="89">
        <f>IF('ชื่อ-คะแนน'!C58="","",COUNTIF(F59:EF59,"/")+SUM(F59:EF59))</f>
        <v>0</v>
      </c>
      <c r="EK59" s="117"/>
      <c r="EL59" s="117"/>
      <c r="EM59" s="117"/>
    </row>
    <row r="60" spans="1:143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EF60,"ป")+COUNTIF(E60:EF60,"ล")+COUNTIF(E60:EF60,"ข")+COUNTIF(E60:EF60,"ร")+COUNTIF(E60:EF60,"อ")+COUNTIF(E60:EF60,"ก")+COUNTIF(E60:EF60,"ฟ")+COUNTIF(E60:EF60,"ด")+COUNTIF(E60:EF60,"ย"))&amp;IF('ชื่อ-คะแนน'!C59="","","/")&amp;IF('ชื่อ-คะแนน'!C59="","",SUM($F$6:$EF$6)-SUM(F60:EF60))</f>
        <v/>
      </c>
      <c r="EI60" s="89" t="str">
        <f>IF('ชื่อ-คะแนน'!C59="","",COUNTIF(F60:EF60,"/")+SUM(F60:EF60))</f>
        <v/>
      </c>
      <c r="EK60" s="117"/>
      <c r="EL60" s="117"/>
      <c r="EM60" s="117"/>
    </row>
    <row r="61" spans="1:143" s="27" customFormat="1" ht="18" hidden="1" customHeight="1" thickBot="1" x14ac:dyDescent="0.55000000000000004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EF61,"ป")+COUNTIF(E61:EF61,"ล")+COUNTIF(E61:EF61,"ข")+COUNTIF(E61:EF61,"ร")+COUNTIF(E61:EF61,"อ")+COUNTIF(E61:EF61,"ก")+COUNTIF(E61:EF61,"ฟ")+COUNTIF(E61:EF61,"ด")+COUNTIF(E61:EF61,"ย"))&amp;IF('ชื่อ-คะแนน'!C60="","","/")&amp;IF('ชื่อ-คะแนน'!C60="","",SUM($F$6:$EF$6)-SUM(F61:EF61))</f>
        <v/>
      </c>
      <c r="EI61" s="90" t="str">
        <f>IF('ชื่อ-คะแนน'!C60="","",COUNTIF(F61:EF61,"/")+SUM(F61:EF61))</f>
        <v/>
      </c>
      <c r="EK61" s="117"/>
      <c r="EL61" s="117"/>
      <c r="EM61" s="117"/>
    </row>
    <row r="62" spans="1:143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EF62,"ป")+COUNTIF(E62:EF62,"ล")+COUNTIF(E62:EF62,"ข")+COUNTIF(E62:EF62,"ร")+COUNTIF(E62:EF62,"อ")+COUNTIF(E62:EF62,"ก")+COUNTIF(E62:EF62,"ฟ")+COUNTIF(E62:EF62,"ด")+COUNTIF(E62:EF62,"ย"))&amp;IF('ชื่อ-คะแนน'!C61="","","/")&amp;IF('ชื่อ-คะแนน'!C61="","",SUM($F$6:$EF$6)-SUM(F62:EF62))</f>
        <v/>
      </c>
      <c r="EI62" s="51" t="str">
        <f>IF('ชื่อ-คะแนน'!C61="","",COUNTIF(F62:EF62,"/")+SUM(F62:EF62))</f>
        <v/>
      </c>
      <c r="EK62" s="117"/>
      <c r="EL62" s="117"/>
      <c r="EM62" s="117"/>
    </row>
    <row r="63" spans="1:143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EF63,"ป")+COUNTIF(E63:EF63,"ล")+COUNTIF(E63:EF63,"ข")+COUNTIF(E63:EF63,"ร")+COUNTIF(E63:EF63,"อ")+COUNTIF(E63:EF63,"ก")+COUNTIF(E63:EF63,"ฟ")+COUNTIF(E63:EF63,"ด")+COUNTIF(E63:EF63,"ย"))&amp;IF('ชื่อ-คะแนน'!C62="","","/")&amp;IF('ชื่อ-คะแนน'!C62="","",SUM($F$6:$EF$6)-SUM(F63:EF63))</f>
        <v/>
      </c>
      <c r="EI63" s="89" t="str">
        <f>IF('ชื่อ-คะแนน'!C62="","",COUNTIF(F63:EF63,"/")+SUM(F63:EF63))</f>
        <v/>
      </c>
      <c r="EK63" s="117"/>
      <c r="EL63" s="117"/>
      <c r="EM63" s="117"/>
    </row>
    <row r="64" spans="1:143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EF64,"ป")+COUNTIF(E64:EF64,"ล")+COUNTIF(E64:EF64,"ข")+COUNTIF(E64:EF64,"ร")+COUNTIF(E64:EF64,"อ")+COUNTIF(E64:EF64,"ก")+COUNTIF(E64:EF64,"ฟ")+COUNTIF(E64:EF64,"ด")+COUNTIF(E64:EF64,"ย"))&amp;IF('ชื่อ-คะแนน'!C63="","","/")&amp;IF('ชื่อ-คะแนน'!C63="","",SUM($F$6:$EF$6)-SUM(F64:EF64))</f>
        <v/>
      </c>
      <c r="EI64" s="89" t="str">
        <f>IF('ชื่อ-คะแนน'!C63="","",COUNTIF(F64:EF64,"/")+SUM(F64:EF64))</f>
        <v/>
      </c>
      <c r="EK64" s="117"/>
      <c r="EL64" s="117"/>
      <c r="EM64" s="117"/>
    </row>
    <row r="65" spans="1:143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EF65,"ป")+COUNTIF(E65:EF65,"ล")+COUNTIF(E65:EF65,"ข")+COUNTIF(E65:EF65,"ร")+COUNTIF(E65:EF65,"อ")+COUNTIF(E65:EF65,"ก")+COUNTIF(E65:EF65,"ฟ")+COUNTIF(E65:EF65,"ด")+COUNTIF(E65:EF65,"ย"))&amp;IF('ชื่อ-คะแนน'!C64="","","/")&amp;IF('ชื่อ-คะแนน'!C64="","",SUM($F$6:$EF$6)-SUM(F65:EF65))</f>
        <v/>
      </c>
      <c r="EI65" s="89" t="str">
        <f>IF('ชื่อ-คะแนน'!C64="","",COUNTIF(F65:EF65,"/")+SUM(F65:EF65))</f>
        <v/>
      </c>
      <c r="EK65" s="117"/>
      <c r="EL65" s="117"/>
      <c r="EM65" s="117"/>
    </row>
    <row r="66" spans="1:143" s="27" customFormat="1" ht="18" hidden="1" customHeight="1" thickBot="1" x14ac:dyDescent="0.55000000000000004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EF66,"ป")+COUNTIF(E66:EF66,"ล")+COUNTIF(E66:EF66,"ข")+COUNTIF(E66:EF66,"ร")+COUNTIF(E66:EF66,"อ")+COUNTIF(E66:EF66,"ก")+COUNTIF(E66:EF66,"ฟ")+COUNTIF(E66:EF66,"ด")+COUNTIF(E66:EF66,"ย"))&amp;IF('ชื่อ-คะแนน'!C65="","","/")&amp;IF('ชื่อ-คะแนน'!C65="","",SUM($F$6:$EF$6)-SUM(F66:EF66))</f>
        <v/>
      </c>
      <c r="EI66" s="90" t="str">
        <f>IF('ชื่อ-คะแนน'!C65="","",COUNTIF(F66:EF66,"/")+SUM(F66:EF66))</f>
        <v/>
      </c>
      <c r="EK66" s="117"/>
      <c r="EL66" s="117"/>
      <c r="EM66" s="117"/>
    </row>
    <row r="67" spans="1:143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EF67,"ป")+COUNTIF(E67:EF67,"ล")+COUNTIF(E67:EF67,"ข")+COUNTIF(E67:EF67,"ร")+COUNTIF(E67:EF67,"อ")+COUNTIF(E67:EF67,"ก")+COUNTIF(E67:EF67,"ฟ")+COUNTIF(E67:EF67,"ด")+COUNTIF(E67:EF67,"ย"))&amp;IF('ชื่อ-คะแนน'!C66="","","/")&amp;IF('ชื่อ-คะแนน'!C66="","",SUM($F$6:$EF$6)-SUM(F67:EF67))</f>
        <v/>
      </c>
      <c r="EI67" s="51" t="str">
        <f>IF('ชื่อ-คะแนน'!C66="","",COUNTIF(F67:EF67,"/")+SUM(F67:EF67))</f>
        <v/>
      </c>
      <c r="EK67" s="117"/>
      <c r="EL67" s="117"/>
      <c r="EM67" s="117"/>
    </row>
    <row r="68" spans="1:143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EF68,"ป")+COUNTIF(E68:EF68,"ล")+COUNTIF(E68:EF68,"ข")+COUNTIF(E68:EF68,"ร")+COUNTIF(E68:EF68,"อ")+COUNTIF(E68:EF68,"ก")+COUNTIF(E68:EF68,"ฟ")+COUNTIF(E68:EF68,"ด")+COUNTIF(E68:EF68,"ย"))&amp;IF('ชื่อ-คะแนน'!C67="","","/")&amp;IF('ชื่อ-คะแนน'!C67="","",SUM($F$6:$EF$6)-SUM(F68:EF68))</f>
        <v/>
      </c>
      <c r="EI68" s="89" t="str">
        <f>IF('ชื่อ-คะแนน'!C67="","",COUNTIF(F68:EF68,"/")+SUM(F68:EF68))</f>
        <v/>
      </c>
      <c r="EK68" s="117"/>
      <c r="EL68" s="117"/>
      <c r="EM68" s="117"/>
    </row>
    <row r="69" spans="1:143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EF69,"ป")+COUNTIF(E69:EF69,"ล")+COUNTIF(E69:EF69,"ข")+COUNTIF(E69:EF69,"ร")+COUNTIF(E69:EF69,"อ")+COUNTIF(E69:EF69,"ก")+COUNTIF(E69:EF69,"ฟ")+COUNTIF(E69:EF69,"ด")+COUNTIF(E69:EF69,"ย"))&amp;IF('ชื่อ-คะแนน'!C68="","","/")&amp;IF('ชื่อ-คะแนน'!C68="","",SUM($F$6:$EF$6)-SUM(F69:EF69))</f>
        <v/>
      </c>
      <c r="EI69" s="89" t="str">
        <f>IF('ชื่อ-คะแนน'!C68="","",COUNTIF(F69:EF69,"/")+SUM(F69:EF69))</f>
        <v/>
      </c>
      <c r="EK69" s="117"/>
      <c r="EL69" s="117"/>
      <c r="EM69" s="117"/>
    </row>
    <row r="70" spans="1:143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EF70,"ป")+COUNTIF(E70:EF70,"ล")+COUNTIF(E70:EF70,"ข")+COUNTIF(E70:EF70,"ร")+COUNTIF(E70:EF70,"อ")+COUNTIF(E70:EF70,"ก")+COUNTIF(E70:EF70,"ฟ")+COUNTIF(E70:EF70,"ด")+COUNTIF(E70:EF70,"ย"))&amp;IF('ชื่อ-คะแนน'!C69="","","/")&amp;IF('ชื่อ-คะแนน'!C69="","",SUM($F$6:$EF$6)-SUM(F70:EF70))</f>
        <v/>
      </c>
      <c r="EI70" s="89" t="str">
        <f>IF('ชื่อ-คะแนน'!C69="","",COUNTIF(F70:EF70,"/")+SUM(F70:EF70))</f>
        <v/>
      </c>
      <c r="EK70" s="117"/>
      <c r="EL70" s="117"/>
      <c r="EM70" s="117"/>
    </row>
    <row r="71" spans="1:143" ht="18" hidden="1" customHeight="1" thickBot="1" x14ac:dyDescent="0.55000000000000004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EF71,"ป")+COUNTIF(E71:EF71,"ล")+COUNTIF(E71:EF71,"ข")+COUNTIF(E71:EF71,"ร")+COUNTIF(E71:EF71,"อ")+COUNTIF(E71:EF71,"ก")+COUNTIF(E71:EF71,"ฟ")+COUNTIF(E71:EF71,"ด")+COUNTIF(E71:EF71,"ย"))&amp;IF('ชื่อ-คะแนน'!C70="","","/")&amp;IF('ชื่อ-คะแนน'!C70="","",SUM($F$6:$EF$6)-SUM(F71:EF71))</f>
        <v/>
      </c>
      <c r="EI71" s="90" t="str">
        <f>IF('ชื่อ-คะแนน'!C70="","",COUNTIF(F71:EF71,"/")+SUM(F71:EF71))</f>
        <v/>
      </c>
      <c r="EK71" s="115"/>
      <c r="EL71" s="115"/>
      <c r="EM71" s="115"/>
    </row>
    <row r="72" spans="1:143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EF72,"ป")+COUNTIF(E72:EF72,"ล")+COUNTIF(E72:EF72,"ข")+COUNTIF(E72:EF72,"ร")+COUNTIF(E72:EF72,"อ")+COUNTIF(E72:EF72,"ก")+COUNTIF(E72:EF72,"ฟ")+COUNTIF(E72:EF72,"ด")+COUNTIF(E72:EF72,"ย"))&amp;IF('ชื่อ-คะแนน'!C71="","","/")&amp;IF('ชื่อ-คะแนน'!C71="","",SUM($F$6:$EF$6)-SUM(F72:EF72))</f>
        <v/>
      </c>
      <c r="EI72" s="51" t="str">
        <f>IF('ชื่อ-คะแนน'!C71="","",COUNTIF(F72:EF72,"/")+SUM(F72:EF72))</f>
        <v/>
      </c>
      <c r="EK72" s="115"/>
      <c r="EL72" s="115"/>
      <c r="EM72" s="115"/>
    </row>
    <row r="73" spans="1:143" ht="18" hidden="1" customHeight="1" x14ac:dyDescent="0.5">
      <c r="EH73" s="49" t="str">
        <f>IF('ชื่อ-คะแนน'!C72="","",COUNTIF(E73:EF73,"ป")+COUNTIF(E73:EF73,"ล")+COUNTIF(E73:EF73,"ข")+COUNTIF(E73:EF73,"ร")+COUNTIF(E73:EF73,"อ")+COUNTIF(E73:EF73,"ก")+COUNTIF(E73:EF73,"ฟ")+COUNTIF(E73:EF73,"ด")+COUNTIF(E73:EF73,"ย"))&amp;IF('ชื่อ-คะแนน'!C72="","","/")&amp;IF('ชื่อ-คะแนน'!C72="","",SUM($F$6:$EF$6)-SUM(F73:EF73))</f>
        <v/>
      </c>
      <c r="EI73" s="89" t="str">
        <f>IF('ชื่อ-คะแนน'!C72="","",COUNTIF(F73:EF73,"/")+SUM(F73:EF73))</f>
        <v/>
      </c>
      <c r="EK73" s="115"/>
      <c r="EL73" s="115"/>
      <c r="EM73" s="115"/>
    </row>
    <row r="74" spans="1:143" ht="18" hidden="1" customHeight="1" x14ac:dyDescent="0.5">
      <c r="EH74" s="49" t="str">
        <f>IF('ชื่อ-คะแนน'!C73="","",COUNTIF(E74:EF74,"ป")+COUNTIF(E74:EF74,"ล")+COUNTIF(E74:EF74,"ข")+COUNTIF(E74:EF74,"ร")+COUNTIF(E74:EF74,"อ")+COUNTIF(E74:EF74,"ก")+COUNTIF(E74:EF74,"ฟ")+COUNTIF(E74:EF74,"ด")+COUNTIF(E74:EF74,"ย"))&amp;IF('ชื่อ-คะแนน'!C73="","","/")&amp;IF('ชื่อ-คะแนน'!C73="","",SUM($F$6:$EF$6)-SUM(F74:EF74))</f>
        <v/>
      </c>
      <c r="EI74" s="89" t="str">
        <f>IF('ชื่อ-คะแนน'!C73="","",COUNTIF(F74:EF74,"/")+SUM(F74:EF74))</f>
        <v/>
      </c>
      <c r="EK74" s="115"/>
      <c r="EL74" s="115"/>
      <c r="EM74" s="115"/>
    </row>
    <row r="75" spans="1:143" ht="18" hidden="1" customHeight="1" x14ac:dyDescent="0.5">
      <c r="EH75" s="49" t="str">
        <f>IF('ชื่อ-คะแนน'!C74="","",COUNTIF(E75:EF75,"ป")+COUNTIF(E75:EF75,"ล")+COUNTIF(E75:EF75,"ข")+COUNTIF(E75:EF75,"ร")+COUNTIF(E75:EF75,"อ")+COUNTIF(E75:EF75,"ก")+COUNTIF(E75:EF75,"ฟ")+COUNTIF(E75:EF75,"ด")+COUNTIF(E75:EF75,"ย"))&amp;IF('ชื่อ-คะแนน'!C74="","","/")&amp;IF('ชื่อ-คะแนน'!C74="","",SUM($F$6:$EF$6)-SUM(F75:EF75))</f>
        <v/>
      </c>
      <c r="EI75" s="89" t="str">
        <f>IF('ชื่อ-คะแนน'!C74="","",COUNTIF(F75:EF75,"/")+SUM(F75:EF75))</f>
        <v/>
      </c>
      <c r="EK75" s="115"/>
      <c r="EL75" s="115"/>
      <c r="EM75" s="115"/>
    </row>
    <row r="76" spans="1:143" ht="12.75" customHeight="1" x14ac:dyDescent="0.5">
      <c r="A76" s="113"/>
      <c r="B76" s="114"/>
      <c r="C76" s="115"/>
      <c r="D76" s="114"/>
      <c r="E76" s="114"/>
      <c r="F76" s="113"/>
      <c r="G76" s="113"/>
      <c r="H76" s="113"/>
      <c r="I76" s="113"/>
      <c r="J76" s="113"/>
      <c r="K76" s="113"/>
      <c r="L76" s="113"/>
      <c r="M76" s="113"/>
      <c r="N76" s="113"/>
      <c r="O76" s="113"/>
      <c r="P76" s="113"/>
      <c r="Q76" s="113"/>
      <c r="R76" s="113"/>
      <c r="S76" s="113"/>
      <c r="T76" s="113"/>
      <c r="U76" s="113"/>
      <c r="V76" s="113"/>
      <c r="W76" s="113"/>
      <c r="X76" s="113"/>
      <c r="Y76" s="113"/>
      <c r="Z76" s="113"/>
      <c r="AA76" s="113"/>
      <c r="AB76" s="113"/>
      <c r="AC76" s="113"/>
      <c r="AD76" s="113"/>
      <c r="AE76" s="113"/>
      <c r="AF76" s="113"/>
      <c r="AG76" s="113"/>
      <c r="AH76" s="113"/>
      <c r="AI76" s="113"/>
      <c r="AJ76" s="113"/>
      <c r="AK76" s="113"/>
      <c r="AL76" s="113"/>
      <c r="AM76" s="113"/>
      <c r="AN76" s="113"/>
      <c r="AO76" s="113"/>
      <c r="AP76" s="113"/>
      <c r="AQ76" s="113"/>
      <c r="AR76" s="113"/>
      <c r="AS76" s="113"/>
      <c r="AT76" s="113"/>
      <c r="AU76" s="113"/>
      <c r="AV76" s="113"/>
      <c r="AW76" s="113"/>
      <c r="AX76" s="113"/>
      <c r="AY76" s="113"/>
      <c r="AZ76" s="113"/>
      <c r="BA76" s="113"/>
      <c r="BB76" s="113"/>
      <c r="BC76" s="113"/>
      <c r="BD76" s="113"/>
      <c r="BE76" s="113"/>
      <c r="BF76" s="113"/>
      <c r="BG76" s="113"/>
      <c r="BH76" s="113"/>
      <c r="BI76" s="113"/>
      <c r="BJ76" s="113"/>
      <c r="BK76" s="113"/>
      <c r="BL76" s="113"/>
      <c r="BM76" s="113"/>
      <c r="BN76" s="113"/>
      <c r="BO76" s="113"/>
      <c r="BP76" s="113"/>
      <c r="BQ76" s="113"/>
      <c r="BR76" s="113"/>
      <c r="BS76" s="113"/>
      <c r="BT76" s="113"/>
      <c r="BU76" s="113"/>
      <c r="BV76" s="113"/>
      <c r="BW76" s="113"/>
      <c r="BX76" s="113"/>
      <c r="BY76" s="113"/>
      <c r="BZ76" s="113"/>
      <c r="CA76" s="113"/>
      <c r="CB76" s="113"/>
      <c r="CC76" s="113"/>
      <c r="CD76" s="113"/>
      <c r="CE76" s="113"/>
      <c r="CF76" s="113"/>
      <c r="CG76" s="113"/>
      <c r="CH76" s="113"/>
      <c r="CI76" s="113"/>
      <c r="CJ76" s="113"/>
      <c r="CK76" s="113"/>
      <c r="CL76" s="113"/>
      <c r="CM76" s="113"/>
      <c r="CN76" s="113"/>
      <c r="CO76" s="113"/>
      <c r="CP76" s="113"/>
      <c r="CQ76" s="113"/>
      <c r="CR76" s="113"/>
      <c r="CS76" s="113"/>
      <c r="CT76" s="113"/>
      <c r="CU76" s="113"/>
      <c r="CV76" s="113"/>
      <c r="CW76" s="113"/>
      <c r="CX76" s="113"/>
      <c r="CY76" s="113"/>
      <c r="CZ76" s="113"/>
      <c r="DA76" s="113"/>
      <c r="DB76" s="113"/>
      <c r="DC76" s="113"/>
      <c r="DD76" s="113"/>
      <c r="DE76" s="113"/>
      <c r="DF76" s="113"/>
      <c r="DG76" s="113"/>
      <c r="DH76" s="113"/>
      <c r="DI76" s="113"/>
      <c r="DJ76" s="113"/>
      <c r="DK76" s="113"/>
      <c r="DL76" s="113"/>
      <c r="DM76" s="113"/>
      <c r="DN76" s="113"/>
      <c r="DO76" s="113"/>
      <c r="DP76" s="113"/>
      <c r="DQ76" s="113"/>
      <c r="DR76" s="113"/>
      <c r="DS76" s="113"/>
      <c r="DT76" s="113"/>
      <c r="DU76" s="113"/>
      <c r="DV76" s="113"/>
      <c r="DW76" s="113"/>
      <c r="DX76" s="113"/>
      <c r="DY76" s="113"/>
      <c r="DZ76" s="113"/>
      <c r="EA76" s="113"/>
      <c r="EB76" s="113"/>
      <c r="EC76" s="113"/>
      <c r="ED76" s="113"/>
      <c r="EE76" s="113"/>
      <c r="EF76" s="113"/>
      <c r="EG76" s="113"/>
      <c r="EH76" s="113"/>
      <c r="EI76" s="113"/>
      <c r="EJ76" s="115"/>
      <c r="EK76" s="115"/>
      <c r="EL76" s="115"/>
      <c r="EM76" s="115"/>
    </row>
  </sheetData>
  <sheetProtection algorithmName="SHA-512" hashValue="l92bzzi4GJfRJYTs98GyiZJO30BSeszLH3cMNQvazQUWyEfAtnFjPmCF1gi0RRtFxe4yqHFZaZbckUG1J2zdlA==" saltValue="GhvBpd6QQYer29iQHDomLQ==" spinCount="100000" sheet="1" objects="1" scenarios="1" formatCells="0"/>
  <protectedRanges>
    <protectedRange sqref="F1" name="วัน"/>
  </protectedRanges>
  <mergeCells count="146">
    <mergeCell ref="EM4:EM5"/>
    <mergeCell ref="EL4:EL5"/>
    <mergeCell ref="EK4:EK5"/>
    <mergeCell ref="A57:D57"/>
    <mergeCell ref="AV3:AV4"/>
    <mergeCell ref="AX3:AX4"/>
    <mergeCell ref="U3:U4"/>
    <mergeCell ref="AG3:AG4"/>
    <mergeCell ref="AP2:AT2"/>
    <mergeCell ref="AV2:AZ2"/>
    <mergeCell ref="BB2:BF2"/>
    <mergeCell ref="AJ2:AN2"/>
    <mergeCell ref="M3:M4"/>
    <mergeCell ref="N3:N4"/>
    <mergeCell ref="O3:O4"/>
    <mergeCell ref="R3:R4"/>
    <mergeCell ref="AM3:AM4"/>
    <mergeCell ref="V3:V4"/>
    <mergeCell ref="X3:X4"/>
    <mergeCell ref="AH3:AH4"/>
    <mergeCell ref="T3:T4"/>
    <mergeCell ref="AD2:AH2"/>
    <mergeCell ref="S3:S4"/>
    <mergeCell ref="R2:V2"/>
    <mergeCell ref="X2:AB2"/>
    <mergeCell ref="Y3:Y4"/>
    <mergeCell ref="AA3:AA4"/>
    <mergeCell ref="EK3:EM3"/>
    <mergeCell ref="DG3:DG4"/>
    <mergeCell ref="EJ2:EJ4"/>
    <mergeCell ref="CX2:DB2"/>
    <mergeCell ref="CX3:CX4"/>
    <mergeCell ref="DV2:DZ2"/>
    <mergeCell ref="DP3:DP4"/>
    <mergeCell ref="EB2:EF2"/>
    <mergeCell ref="DD2:DH2"/>
    <mergeCell ref="DJ3:DJ4"/>
    <mergeCell ref="DP2:DT2"/>
    <mergeCell ref="DR3:DR4"/>
    <mergeCell ref="DQ3:DQ4"/>
    <mergeCell ref="DS3:DS4"/>
    <mergeCell ref="DH3:DH4"/>
    <mergeCell ref="EH2:EH5"/>
    <mergeCell ref="EF3:EF4"/>
    <mergeCell ref="DM3:DM4"/>
    <mergeCell ref="DN3:DN4"/>
    <mergeCell ref="EB3:EB4"/>
    <mergeCell ref="EE3:EE4"/>
    <mergeCell ref="ED3:ED4"/>
    <mergeCell ref="DZ3:DZ4"/>
    <mergeCell ref="DT3:DT4"/>
    <mergeCell ref="BV3:BV4"/>
    <mergeCell ref="CT3:CT4"/>
    <mergeCell ref="CH3:CH4"/>
    <mergeCell ref="CN3:CN4"/>
    <mergeCell ref="CO3:CO4"/>
    <mergeCell ref="BJ3:BJ4"/>
    <mergeCell ref="DX3:DX4"/>
    <mergeCell ref="DY3:DY4"/>
    <mergeCell ref="EC3:EC4"/>
    <mergeCell ref="BC3:BC4"/>
    <mergeCell ref="BD3:BD4"/>
    <mergeCell ref="BK3:BK4"/>
    <mergeCell ref="BL3:BL4"/>
    <mergeCell ref="BN3:BN4"/>
    <mergeCell ref="BO3:BO4"/>
    <mergeCell ref="BQ3:BQ4"/>
    <mergeCell ref="BP3:BP4"/>
    <mergeCell ref="DV3:DV4"/>
    <mergeCell ref="BX3:BX4"/>
    <mergeCell ref="CJ3:CJ4"/>
    <mergeCell ref="BW3:BW4"/>
    <mergeCell ref="CF3:CF4"/>
    <mergeCell ref="CG3:CG4"/>
    <mergeCell ref="CP3:CP4"/>
    <mergeCell ref="DB3:DB4"/>
    <mergeCell ref="BR3:BR4"/>
    <mergeCell ref="BT3:BT4"/>
    <mergeCell ref="CS3:CS4"/>
    <mergeCell ref="CU3:CU4"/>
    <mergeCell ref="AL3:AL4"/>
    <mergeCell ref="AN3:AN4"/>
    <mergeCell ref="AP3:AP4"/>
    <mergeCell ref="AQ3:AQ4"/>
    <mergeCell ref="AR3:AR4"/>
    <mergeCell ref="AZ3:AZ4"/>
    <mergeCell ref="AW3:AW4"/>
    <mergeCell ref="AS3:AS4"/>
    <mergeCell ref="AT3:AT4"/>
    <mergeCell ref="C1:D1"/>
    <mergeCell ref="F1:M1"/>
    <mergeCell ref="DD3:DD4"/>
    <mergeCell ref="DE3:DE4"/>
    <mergeCell ref="DA3:DA4"/>
    <mergeCell ref="BH3:BH4"/>
    <mergeCell ref="Z3:Z4"/>
    <mergeCell ref="AF3:AF4"/>
    <mergeCell ref="CA3:CA4"/>
    <mergeCell ref="CB3:CB4"/>
    <mergeCell ref="CR2:CV2"/>
    <mergeCell ref="BT2:BX2"/>
    <mergeCell ref="BH2:BL2"/>
    <mergeCell ref="BN2:BR2"/>
    <mergeCell ref="BZ2:CD2"/>
    <mergeCell ref="CF2:CJ2"/>
    <mergeCell ref="AB3:AB4"/>
    <mergeCell ref="AD3:AD4"/>
    <mergeCell ref="H3:H4"/>
    <mergeCell ref="L2:P2"/>
    <mergeCell ref="I3:I4"/>
    <mergeCell ref="J3:J4"/>
    <mergeCell ref="L3:L4"/>
    <mergeCell ref="F2:J2"/>
    <mergeCell ref="A6:D6"/>
    <mergeCell ref="A2:A5"/>
    <mergeCell ref="B2:B5"/>
    <mergeCell ref="C2:C5"/>
    <mergeCell ref="D2:D5"/>
    <mergeCell ref="DW3:DW4"/>
    <mergeCell ref="BI3:BI4"/>
    <mergeCell ref="AK3:AK4"/>
    <mergeCell ref="DK3:DK4"/>
    <mergeCell ref="BZ3:BZ4"/>
    <mergeCell ref="CC3:CC4"/>
    <mergeCell ref="AY3:AY4"/>
    <mergeCell ref="BU3:BU4"/>
    <mergeCell ref="AE3:AE4"/>
    <mergeCell ref="BB3:BB4"/>
    <mergeCell ref="BE3:BE4"/>
    <mergeCell ref="BF3:BF4"/>
    <mergeCell ref="AJ3:AJ4"/>
    <mergeCell ref="F3:F4"/>
    <mergeCell ref="G3:G4"/>
    <mergeCell ref="P3:P4"/>
    <mergeCell ref="CD3:CD4"/>
    <mergeCell ref="CI3:CI4"/>
    <mergeCell ref="CR3:CR4"/>
    <mergeCell ref="DJ2:DN2"/>
    <mergeCell ref="CL2:CP2"/>
    <mergeCell ref="DF3:DF4"/>
    <mergeCell ref="CL3:CL4"/>
    <mergeCell ref="DL3:DL4"/>
    <mergeCell ref="CY3:CY4"/>
    <mergeCell ref="CZ3:CZ4"/>
    <mergeCell ref="CM3:CM4"/>
    <mergeCell ref="CV3:CV4"/>
  </mergeCells>
  <phoneticPr fontId="15" type="noConversion"/>
  <conditionalFormatting sqref="B7:C56">
    <cfRule type="expression" dxfId="85" priority="1" stopIfTrue="1">
      <formula>$E7=1</formula>
    </cfRule>
  </conditionalFormatting>
  <conditionalFormatting sqref="EG5:EG56 F5:EF6">
    <cfRule type="cellIs" dxfId="84" priority="2" stopIfTrue="1" operator="equal">
      <formula>"ข"</formula>
    </cfRule>
    <cfRule type="cellIs" dxfId="83" priority="3" stopIfTrue="1" operator="equal">
      <formula>"ป"</formula>
    </cfRule>
    <cfRule type="cellIs" dxfId="82" priority="4" stopIfTrue="1" operator="equal">
      <formula>"ล"</formula>
    </cfRule>
  </conditionalFormatting>
  <conditionalFormatting sqref="E7:E56">
    <cfRule type="cellIs" dxfId="81" priority="5" stopIfTrue="1" operator="equal">
      <formula>"ออก"</formula>
    </cfRule>
    <cfRule type="cellIs" dxfId="80" priority="6" stopIfTrue="1" operator="equal">
      <formula>"ย้าย"</formula>
    </cfRule>
    <cfRule type="cellIs" dxfId="79" priority="7" stopIfTrue="1" operator="equal">
      <formula>"พัก"</formula>
    </cfRule>
  </conditionalFormatting>
  <conditionalFormatting sqref="D7:D56">
    <cfRule type="cellIs" dxfId="78" priority="8" stopIfTrue="1" operator="equal">
      <formula>"ออก"</formula>
    </cfRule>
    <cfRule type="cellIs" dxfId="77" priority="9" stopIfTrue="1" operator="equal">
      <formula>"ร"</formula>
    </cfRule>
    <cfRule type="cellIs" dxfId="76" priority="10" stopIfTrue="1" operator="equal">
      <formula>"พัก"</formula>
    </cfRule>
  </conditionalFormatting>
  <conditionalFormatting sqref="F7:EF56">
    <cfRule type="cellIs" dxfId="75" priority="11" stopIfTrue="1" operator="equal">
      <formula>"ข"</formula>
    </cfRule>
    <cfRule type="cellIs" dxfId="74" priority="12" stopIfTrue="1" operator="equal">
      <formula>"ป"</formula>
    </cfRule>
    <cfRule type="cellIs" dxfId="73" priority="13" stopIfTrue="1" operator="equal">
      <formula>"ล"</formula>
    </cfRule>
  </conditionalFormatting>
  <dataValidations count="14">
    <dataValidation allowBlank="1" showInputMessage="1" showErrorMessage="1" prompt="ชั่วโมงเต็ม" sqref="EI3" xr:uid="{00000000-0002-0000-0200-000000000000}"/>
    <dataValidation allowBlank="1" showInputMessage="1" showErrorMessage="1" promptTitle="ร้อยละ 80 ของครึ่งปี" prompt="ขาดได้ไม่เกิน" sqref="EI4" xr:uid="{00000000-0002-0000-0200-000001000000}"/>
    <dataValidation type="textLength" allowBlank="1" showInputMessage="1" showError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J7:EJ56" xr:uid="{00000000-0002-0000-0200-000002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8:E70 F58:F65 G58:EG70" xr:uid="{00000000-0002-0000-0200-000003000000}">
      <formula1>0</formula1>
      <formula2>0</formula2>
    </dataValidation>
    <dataValidation type="list" allowBlank="1" showInputMessage="1" showErrorMessage="1" sqref="F6:EG6" xr:uid="{00000000-0002-0000-0200-000004000000}">
      <formula1>$F$62:$F$72</formula1>
    </dataValidation>
    <dataValidation allowBlank="1" showInputMessage="1" showErrorMessage="1" prompt="วันที่เรียน" sqref="F3:EG4" xr:uid="{00000000-0002-0000-0200-000005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200-000006000000}">
      <formula1>$F$57:$M$57</formula1>
    </dataValidation>
    <dataValidation type="list" allowBlank="1" showInputMessage="1" showErrorMessage="1" prompt="อังคาร" sqref="Y1" xr:uid="{00000000-0002-0000-0200-000007000000}">
      <formula1>$AD$1:$AH$1</formula1>
    </dataValidation>
    <dataValidation type="list" allowBlank="1" showInputMessage="1" showErrorMessage="1" prompt="จันทร์" sqref="X1" xr:uid="{00000000-0002-0000-0200-000008000000}">
      <formula1>$AD$1:$AH$1</formula1>
    </dataValidation>
    <dataValidation type="list" allowBlank="1" showInputMessage="1" showErrorMessage="1" prompt="พฤหัสบดี" sqref="AA1" xr:uid="{00000000-0002-0000-0200-000009000000}">
      <formula1>$AD$1:$AH$1</formula1>
    </dataValidation>
    <dataValidation type="list" allowBlank="1" showInputMessage="1" showErrorMessage="1" prompt="พุธ" sqref="Z1" xr:uid="{00000000-0002-0000-0200-00000A000000}">
      <formula1>$AD$1:$AH$1</formula1>
    </dataValidation>
    <dataValidation type="list" allowBlank="1" showInputMessage="1" showErrorMessage="1" prompt="ศุกร์" sqref="AB1" xr:uid="{00000000-0002-0000-0200-00000B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200-00000C000000}">
      <formula1>$F$57:$T$57</formula1>
    </dataValidation>
    <dataValidation allowBlank="1" showInputMessage="1" showErrorMessage="1" promptTitle="บันทึกที่" prompt="แผนงาน &quot;ปก&quot;_x000a_ที่เชล O36" sqref="F1:M1" xr:uid="{00000000-0002-0000-0200-00000D000000}"/>
  </dataValidations>
  <hyperlinks>
    <hyperlink ref="F1:M1" location="ปก!O36" display="ปก!O36" xr:uid="{00000000-0004-0000-0200-000000000000}"/>
  </hyperlinks>
  <printOptions horizontalCentered="1" verticalCentered="1"/>
  <pageMargins left="0" right="0" top="0.39370078740157483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indexed="34"/>
  </sheetPr>
  <dimension ref="A1:EO76"/>
  <sheetViews>
    <sheetView showZeros="0" zoomScale="130" zoomScaleNormal="130" zoomScaleSheetLayoutView="85" workbookViewId="0">
      <pane xSplit="4" ySplit="6" topLeftCell="F7" activePane="bottomRight" state="frozen"/>
      <selection pane="topRight" activeCell="E1" sqref="E1"/>
      <selection pane="bottomLeft" activeCell="A6" sqref="A6"/>
      <selection pane="bottomRight" activeCell="DA10" sqref="DA10"/>
    </sheetView>
  </sheetViews>
  <sheetFormatPr defaultColWidth="0" defaultRowHeight="0" customHeight="1" zeroHeight="1" x14ac:dyDescent="0.5"/>
  <cols>
    <col min="1" max="1" width="3.28515625" style="17" customWidth="1"/>
    <col min="2" max="2" width="7" style="18" customWidth="1"/>
    <col min="3" max="3" width="28.85546875" style="19" customWidth="1"/>
    <col min="4" max="4" width="3.5703125" style="18" customWidth="1"/>
    <col min="5" max="5" width="3.5703125" style="18" hidden="1"/>
    <col min="6" max="10" width="1.85546875" style="17" customWidth="1"/>
    <col min="11" max="11" width="1.85546875" style="17" hidden="1"/>
    <col min="12" max="16" width="1.85546875" style="17" customWidth="1"/>
    <col min="17" max="17" width="1.85546875" style="17" hidden="1"/>
    <col min="18" max="22" width="1.85546875" style="17" customWidth="1"/>
    <col min="23" max="23" width="1.85546875" style="17" hidden="1"/>
    <col min="24" max="28" width="1.85546875" style="17" customWidth="1"/>
    <col min="29" max="29" width="1.85546875" style="17" hidden="1"/>
    <col min="30" max="34" width="1.85546875" style="17" customWidth="1"/>
    <col min="35" max="35" width="1.85546875" style="17" hidden="1"/>
    <col min="36" max="40" width="1.85546875" style="17" customWidth="1"/>
    <col min="41" max="41" width="1.85546875" style="17" hidden="1"/>
    <col min="42" max="46" width="1.85546875" style="17" customWidth="1"/>
    <col min="47" max="47" width="1.85546875" style="17" hidden="1"/>
    <col min="48" max="52" width="1.85546875" style="17" customWidth="1"/>
    <col min="53" max="53" width="1.85546875" style="17" hidden="1"/>
    <col min="54" max="58" width="1.85546875" style="17" customWidth="1"/>
    <col min="59" max="59" width="1.85546875" style="17" hidden="1"/>
    <col min="60" max="64" width="1.85546875" style="17" customWidth="1"/>
    <col min="65" max="65" width="1.85546875" style="17" hidden="1"/>
    <col min="66" max="70" width="1.85546875" style="17" customWidth="1"/>
    <col min="71" max="71" width="1.85546875" style="17" hidden="1"/>
    <col min="72" max="76" width="1.85546875" style="17" customWidth="1"/>
    <col min="77" max="77" width="1.85546875" style="17" hidden="1"/>
    <col min="78" max="82" width="1.85546875" style="17" customWidth="1"/>
    <col min="83" max="83" width="1.85546875" style="17" hidden="1"/>
    <col min="84" max="88" width="1.85546875" style="17" customWidth="1"/>
    <col min="89" max="89" width="1.85546875" style="17" hidden="1"/>
    <col min="90" max="94" width="1.85546875" style="17" customWidth="1"/>
    <col min="95" max="95" width="1.85546875" style="17" hidden="1"/>
    <col min="96" max="100" width="1.85546875" style="17" customWidth="1"/>
    <col min="101" max="101" width="1.85546875" style="17" hidden="1"/>
    <col min="102" max="106" width="1.85546875" style="17" customWidth="1"/>
    <col min="107" max="107" width="1.85546875" style="17" hidden="1"/>
    <col min="108" max="112" width="1.85546875" style="17" customWidth="1"/>
    <col min="113" max="113" width="1.85546875" style="17" hidden="1"/>
    <col min="114" max="118" width="1.85546875" style="17" customWidth="1"/>
    <col min="119" max="119" width="1.85546875" style="17" hidden="1"/>
    <col min="120" max="124" width="1.85546875" style="17" customWidth="1"/>
    <col min="125" max="125" width="1.85546875" style="17" hidden="1"/>
    <col min="126" max="130" width="1.85546875" style="17" customWidth="1"/>
    <col min="131" max="131" width="1.85546875" style="17" hidden="1"/>
    <col min="132" max="136" width="1.85546875" style="17" customWidth="1"/>
    <col min="137" max="137" width="1.85546875" style="17" hidden="1"/>
    <col min="138" max="138" width="4.42578125" style="17" customWidth="1"/>
    <col min="139" max="140" width="6.7109375" style="17" customWidth="1"/>
    <col min="141" max="141" width="2.140625" style="20" customWidth="1"/>
    <col min="142" max="145" width="4.85546875" style="20" hidden="1" customWidth="1"/>
    <col min="146" max="16384" width="0" style="20" hidden="1"/>
  </cols>
  <sheetData>
    <row r="1" spans="1:145" ht="30" customHeight="1" thickBot="1" x14ac:dyDescent="0.55000000000000004">
      <c r="A1" s="1556" t="s">
        <v>238</v>
      </c>
      <c r="B1" s="1556"/>
      <c r="C1" s="1556"/>
      <c r="D1" s="1556"/>
      <c r="E1" s="1291"/>
      <c r="F1" s="1558">
        <f>ปก!$O$37</f>
        <v>45229</v>
      </c>
      <c r="G1" s="1559"/>
      <c r="H1" s="1559"/>
      <c r="I1" s="1559"/>
      <c r="J1" s="1559"/>
      <c r="K1" s="1559"/>
      <c r="L1" s="1559"/>
      <c r="M1" s="1560"/>
      <c r="N1" s="1561" t="s">
        <v>207</v>
      </c>
      <c r="O1" s="1562"/>
      <c r="P1" s="1569" t="s">
        <v>206</v>
      </c>
      <c r="Q1" s="1569"/>
      <c r="R1" s="1569"/>
      <c r="S1" s="1569"/>
      <c r="T1" s="1570"/>
      <c r="U1" s="1566">
        <f>ปก!$O$38</f>
        <v>21</v>
      </c>
      <c r="V1" s="1567"/>
      <c r="W1" s="1292"/>
      <c r="X1" s="1293"/>
      <c r="Y1" s="1294">
        <v>2</v>
      </c>
      <c r="Z1" s="1295"/>
      <c r="AA1" s="1296"/>
      <c r="AB1" s="1297"/>
      <c r="AC1" s="560"/>
      <c r="AD1" s="922">
        <v>1</v>
      </c>
      <c r="AE1" s="922">
        <v>2</v>
      </c>
      <c r="AF1" s="922">
        <v>3</v>
      </c>
      <c r="AG1" s="922">
        <v>4</v>
      </c>
      <c r="AH1" s="922">
        <v>5</v>
      </c>
      <c r="AI1" s="552"/>
      <c r="AJ1" s="552"/>
      <c r="AK1" s="552"/>
      <c r="AL1" s="552"/>
      <c r="AM1" s="552"/>
      <c r="AN1" s="552"/>
      <c r="AO1" s="552"/>
      <c r="AP1" s="552"/>
      <c r="AQ1" s="552"/>
      <c r="AR1" s="552"/>
      <c r="AS1" s="552"/>
      <c r="AT1" s="552"/>
      <c r="AU1" s="552"/>
      <c r="AV1" s="552"/>
      <c r="AW1" s="552"/>
      <c r="AX1" s="1568"/>
      <c r="AY1" s="1568"/>
      <c r="AZ1" s="552"/>
      <c r="BA1" s="552"/>
      <c r="BB1" s="552"/>
      <c r="BC1" s="552"/>
      <c r="BD1" s="552"/>
      <c r="BE1" s="552"/>
      <c r="BF1" s="552"/>
      <c r="BG1" s="982"/>
      <c r="BH1" s="552"/>
      <c r="BI1" s="552"/>
      <c r="BJ1" s="552"/>
      <c r="BK1" s="552"/>
      <c r="BL1" s="552"/>
      <c r="BM1" s="552"/>
      <c r="BN1" s="552"/>
      <c r="BO1" s="552"/>
      <c r="BP1" s="552"/>
      <c r="BQ1" s="552"/>
      <c r="BR1" s="552"/>
      <c r="BS1" s="552"/>
      <c r="BT1" s="552"/>
      <c r="BU1" s="552"/>
      <c r="BV1" s="552"/>
      <c r="BW1" s="552"/>
      <c r="BX1" s="552"/>
      <c r="BY1" s="552"/>
      <c r="BZ1" s="552"/>
      <c r="CA1" s="552"/>
      <c r="CB1" s="552"/>
      <c r="CC1" s="552"/>
      <c r="CD1" s="552"/>
      <c r="CE1" s="552"/>
      <c r="CF1" s="552"/>
      <c r="CG1" s="552"/>
      <c r="CH1" s="552"/>
      <c r="CI1" s="552"/>
      <c r="CJ1" s="552"/>
      <c r="CK1" s="552"/>
      <c r="CL1" s="552"/>
      <c r="CM1" s="552"/>
      <c r="CN1" s="552"/>
      <c r="CO1" s="552"/>
      <c r="CP1" s="552"/>
      <c r="CQ1" s="552"/>
      <c r="CR1" s="552"/>
      <c r="CS1" s="552"/>
      <c r="CT1" s="552"/>
      <c r="CU1" s="552"/>
      <c r="CV1" s="552"/>
      <c r="CW1" s="552"/>
      <c r="CX1" s="552"/>
      <c r="CY1" s="552"/>
      <c r="CZ1" s="552"/>
      <c r="DA1" s="552"/>
      <c r="DB1" s="552"/>
      <c r="DC1" s="552"/>
      <c r="DD1" s="552"/>
      <c r="DE1" s="552"/>
      <c r="DF1" s="552"/>
      <c r="DG1" s="552"/>
      <c r="DH1" s="552"/>
      <c r="DI1" s="552"/>
      <c r="DJ1" s="552"/>
      <c r="DK1" s="552"/>
      <c r="DL1" s="552"/>
      <c r="DM1" s="552"/>
      <c r="DN1" s="552"/>
      <c r="DO1" s="552"/>
      <c r="DP1" s="552"/>
      <c r="DQ1" s="552"/>
      <c r="DR1" s="552"/>
      <c r="DS1" s="552"/>
      <c r="DT1" s="552"/>
      <c r="DU1" s="552"/>
      <c r="DV1" s="552"/>
      <c r="DW1" s="552"/>
      <c r="DX1" s="552"/>
      <c r="DY1" s="552"/>
      <c r="DZ1" s="552"/>
      <c r="EA1" s="552"/>
      <c r="EB1" s="552"/>
      <c r="EC1" s="552"/>
      <c r="ED1" s="552"/>
      <c r="EE1" s="552"/>
      <c r="EF1" s="552"/>
      <c r="EG1" s="552"/>
      <c r="EH1" s="555"/>
      <c r="EI1" s="555"/>
      <c r="EJ1" s="555"/>
      <c r="EK1" s="115"/>
    </row>
    <row r="2" spans="1:145" s="22" customFormat="1" ht="24" customHeight="1" thickBot="1" x14ac:dyDescent="0.55000000000000004">
      <c r="A2" s="1510" t="str">
        <f>'ชื่อ-คะแนน'!A2</f>
        <v>เลขที่</v>
      </c>
      <c r="B2" s="1513" t="str">
        <f>'ชื่อ-คะแนน'!B2:B5</f>
        <v>เลขประจำตัว</v>
      </c>
      <c r="C2" s="1379" t="str">
        <f>'ชื่อ-คะแนน'!C2:C5</f>
        <v>ชื่อ - สกุล</v>
      </c>
      <c r="D2" s="1516" t="str">
        <f>เวลา1!D2</f>
        <v>สถานะนักเรียน</v>
      </c>
      <c r="E2" s="925"/>
      <c r="F2" s="1547" t="str">
        <f>IF(U1="","เติมเลขที่ U1",$P$1&amp;" "&amp;U1)</f>
        <v>สัปดาห์  21</v>
      </c>
      <c r="G2" s="1548"/>
      <c r="H2" s="1548"/>
      <c r="I2" s="1548"/>
      <c r="J2" s="1549"/>
      <c r="K2" s="983"/>
      <c r="L2" s="1547" t="str">
        <f>$P$1&amp;" "&amp;$U$1+1</f>
        <v>สัปดาห์  22</v>
      </c>
      <c r="M2" s="1548"/>
      <c r="N2" s="1548"/>
      <c r="O2" s="1548"/>
      <c r="P2" s="1549"/>
      <c r="Q2" s="983"/>
      <c r="R2" s="1547" t="str">
        <f>$P$1&amp;" "&amp;$U$1+2</f>
        <v>สัปดาห์  23</v>
      </c>
      <c r="S2" s="1548"/>
      <c r="T2" s="1548"/>
      <c r="U2" s="1548"/>
      <c r="V2" s="1549"/>
      <c r="W2" s="983"/>
      <c r="X2" s="1547" t="str">
        <f>$P$1&amp;" "&amp;$U$1+3</f>
        <v>สัปดาห์  24</v>
      </c>
      <c r="Y2" s="1548"/>
      <c r="Z2" s="1548"/>
      <c r="AA2" s="1548"/>
      <c r="AB2" s="1549"/>
      <c r="AC2" s="983"/>
      <c r="AD2" s="1547" t="str">
        <f>$P$1&amp;" "&amp;$U$1+4</f>
        <v>สัปดาห์  25</v>
      </c>
      <c r="AE2" s="1548"/>
      <c r="AF2" s="1548"/>
      <c r="AG2" s="1548"/>
      <c r="AH2" s="1549"/>
      <c r="AI2" s="983"/>
      <c r="AJ2" s="1547" t="str">
        <f>$P$1&amp;" "&amp;$U$1+5</f>
        <v>สัปดาห์  26</v>
      </c>
      <c r="AK2" s="1548"/>
      <c r="AL2" s="1548"/>
      <c r="AM2" s="1548"/>
      <c r="AN2" s="1549"/>
      <c r="AO2" s="983"/>
      <c r="AP2" s="1547" t="str">
        <f>$P$1&amp;" "&amp;$U$1+6</f>
        <v>สัปดาห์  27</v>
      </c>
      <c r="AQ2" s="1548"/>
      <c r="AR2" s="1548"/>
      <c r="AS2" s="1548"/>
      <c r="AT2" s="1549"/>
      <c r="AU2" s="983"/>
      <c r="AV2" s="1547" t="str">
        <f>$P$1&amp;" "&amp;$U$1+7</f>
        <v>สัปดาห์  28</v>
      </c>
      <c r="AW2" s="1548"/>
      <c r="AX2" s="1548"/>
      <c r="AY2" s="1548"/>
      <c r="AZ2" s="1549"/>
      <c r="BA2" s="983"/>
      <c r="BB2" s="1547" t="str">
        <f>$P$1&amp;" "&amp;$U$1+8</f>
        <v>สัปดาห์  29</v>
      </c>
      <c r="BC2" s="1548"/>
      <c r="BD2" s="1548"/>
      <c r="BE2" s="1548"/>
      <c r="BF2" s="1549"/>
      <c r="BG2" s="983"/>
      <c r="BH2" s="1563" t="str">
        <f>$P$1&amp;" "&amp;$U$1+9</f>
        <v>สัปดาห์  30</v>
      </c>
      <c r="BI2" s="1564"/>
      <c r="BJ2" s="1564"/>
      <c r="BK2" s="1564"/>
      <c r="BL2" s="1565"/>
      <c r="BM2" s="984"/>
      <c r="BN2" s="1547" t="str">
        <f>$P$1&amp;" "&amp;$U$1+10</f>
        <v>สัปดาห์  31</v>
      </c>
      <c r="BO2" s="1548"/>
      <c r="BP2" s="1548"/>
      <c r="BQ2" s="1548"/>
      <c r="BR2" s="1549"/>
      <c r="BS2" s="983"/>
      <c r="BT2" s="1547" t="str">
        <f>$P$1&amp;" "&amp;$U$1+11</f>
        <v>สัปดาห์  32</v>
      </c>
      <c r="BU2" s="1548"/>
      <c r="BV2" s="1548"/>
      <c r="BW2" s="1548"/>
      <c r="BX2" s="1549"/>
      <c r="BY2" s="983"/>
      <c r="BZ2" s="1547" t="str">
        <f>$P$1&amp;" "&amp;$U$1+12</f>
        <v>สัปดาห์  33</v>
      </c>
      <c r="CA2" s="1548"/>
      <c r="CB2" s="1548"/>
      <c r="CC2" s="1548"/>
      <c r="CD2" s="1549"/>
      <c r="CE2" s="983"/>
      <c r="CF2" s="1547" t="str">
        <f>$P$1&amp;" "&amp;$U$1+13</f>
        <v>สัปดาห์  34</v>
      </c>
      <c r="CG2" s="1548"/>
      <c r="CH2" s="1548"/>
      <c r="CI2" s="1548"/>
      <c r="CJ2" s="1549"/>
      <c r="CK2" s="983"/>
      <c r="CL2" s="1547" t="str">
        <f>$P$1&amp;" "&amp;$U$1+14</f>
        <v>สัปดาห์  35</v>
      </c>
      <c r="CM2" s="1548"/>
      <c r="CN2" s="1548"/>
      <c r="CO2" s="1548"/>
      <c r="CP2" s="1549"/>
      <c r="CQ2" s="983"/>
      <c r="CR2" s="1547" t="str">
        <f>$P$1&amp;" "&amp;$U$1+15</f>
        <v>สัปดาห์  36</v>
      </c>
      <c r="CS2" s="1548"/>
      <c r="CT2" s="1548"/>
      <c r="CU2" s="1548"/>
      <c r="CV2" s="1549"/>
      <c r="CW2" s="983"/>
      <c r="CX2" s="1547" t="str">
        <f>$P$1&amp;" "&amp;$U$1+16</f>
        <v>สัปดาห์  37</v>
      </c>
      <c r="CY2" s="1548"/>
      <c r="CZ2" s="1548"/>
      <c r="DA2" s="1548"/>
      <c r="DB2" s="1549"/>
      <c r="DC2" s="983"/>
      <c r="DD2" s="1547" t="str">
        <f>$P$1&amp;" "&amp;$U$1+17</f>
        <v>สัปดาห์  38</v>
      </c>
      <c r="DE2" s="1548"/>
      <c r="DF2" s="1548"/>
      <c r="DG2" s="1548"/>
      <c r="DH2" s="1549"/>
      <c r="DI2" s="983"/>
      <c r="DJ2" s="1547" t="str">
        <f>$P$1&amp;" "&amp;$U$1+18</f>
        <v>สัปดาห์  39</v>
      </c>
      <c r="DK2" s="1548"/>
      <c r="DL2" s="1548"/>
      <c r="DM2" s="1548"/>
      <c r="DN2" s="1549"/>
      <c r="DO2" s="984"/>
      <c r="DP2" s="1550" t="str">
        <f>$P$1&amp;" "&amp;$U$1+19</f>
        <v>สัปดาห์  40</v>
      </c>
      <c r="DQ2" s="1551"/>
      <c r="DR2" s="1551"/>
      <c r="DS2" s="1551"/>
      <c r="DT2" s="1552"/>
      <c r="DU2" s="983"/>
      <c r="DV2" s="1547" t="str">
        <f>$P$1&amp;" "&amp;$U$1+20</f>
        <v>สัปดาห์  41</v>
      </c>
      <c r="DW2" s="1548"/>
      <c r="DX2" s="1548"/>
      <c r="DY2" s="1548"/>
      <c r="DZ2" s="1549"/>
      <c r="EA2" s="983"/>
      <c r="EB2" s="1547" t="str">
        <f>$P$1&amp;" "&amp;$U$1+21</f>
        <v>สัปดาห์  42</v>
      </c>
      <c r="EC2" s="1548"/>
      <c r="ED2" s="1548"/>
      <c r="EE2" s="1548"/>
      <c r="EF2" s="1549"/>
      <c r="EG2" s="985"/>
      <c r="EH2" s="1541" t="s">
        <v>240</v>
      </c>
      <c r="EI2" s="929" t="s">
        <v>224</v>
      </c>
      <c r="EJ2" s="929" t="s">
        <v>241</v>
      </c>
      <c r="EK2" s="103"/>
      <c r="EL2" s="1535" t="s">
        <v>123</v>
      </c>
      <c r="EM2" s="68"/>
      <c r="EN2" s="68"/>
      <c r="EO2" s="68"/>
    </row>
    <row r="3" spans="1:145" s="22" customFormat="1" ht="24.75" customHeight="1" x14ac:dyDescent="0.5">
      <c r="A3" s="1511"/>
      <c r="B3" s="1514"/>
      <c r="C3" s="1380"/>
      <c r="D3" s="1517"/>
      <c r="E3" s="930"/>
      <c r="F3" s="1501">
        <f>F1</f>
        <v>45229</v>
      </c>
      <c r="G3" s="1503">
        <f>F3+1</f>
        <v>45230</v>
      </c>
      <c r="H3" s="1499">
        <f>G3+1</f>
        <v>45231</v>
      </c>
      <c r="I3" s="1503">
        <f>H3+1</f>
        <v>45232</v>
      </c>
      <c r="J3" s="1505">
        <f>I3+1</f>
        <v>45233</v>
      </c>
      <c r="K3" s="931"/>
      <c r="L3" s="1530">
        <f>J3+3</f>
        <v>45236</v>
      </c>
      <c r="M3" s="1499">
        <f>L3+1</f>
        <v>45237</v>
      </c>
      <c r="N3" s="1503">
        <f>M3+1</f>
        <v>45238</v>
      </c>
      <c r="O3" s="1499">
        <f>N3+1</f>
        <v>45239</v>
      </c>
      <c r="P3" s="1521">
        <f>O3+1</f>
        <v>45240</v>
      </c>
      <c r="Q3" s="932"/>
      <c r="R3" s="1501">
        <f>P3+3</f>
        <v>45243</v>
      </c>
      <c r="S3" s="1503">
        <f>R3+1</f>
        <v>45244</v>
      </c>
      <c r="T3" s="1499">
        <f>S3+1</f>
        <v>45245</v>
      </c>
      <c r="U3" s="1503">
        <f>T3+1</f>
        <v>45246</v>
      </c>
      <c r="V3" s="1505">
        <f>U3+1</f>
        <v>45247</v>
      </c>
      <c r="W3" s="931"/>
      <c r="X3" s="1501">
        <f>V3+3</f>
        <v>45250</v>
      </c>
      <c r="Y3" s="1503">
        <f>X3+1</f>
        <v>45251</v>
      </c>
      <c r="Z3" s="1499">
        <f>Y3+1</f>
        <v>45252</v>
      </c>
      <c r="AA3" s="1503">
        <f>Z3+1</f>
        <v>45253</v>
      </c>
      <c r="AB3" s="1505">
        <f>AA3+1</f>
        <v>45254</v>
      </c>
      <c r="AC3" s="931"/>
      <c r="AD3" s="1501">
        <f>AB3+3</f>
        <v>45257</v>
      </c>
      <c r="AE3" s="1503">
        <f>AD3+1</f>
        <v>45258</v>
      </c>
      <c r="AF3" s="1499">
        <f>AE3+1</f>
        <v>45259</v>
      </c>
      <c r="AG3" s="1503">
        <f>AF3+1</f>
        <v>45260</v>
      </c>
      <c r="AH3" s="1505">
        <f>AG3+1</f>
        <v>45261</v>
      </c>
      <c r="AI3" s="931"/>
      <c r="AJ3" s="1501">
        <f>AH3+3</f>
        <v>45264</v>
      </c>
      <c r="AK3" s="1503">
        <f>AJ3+1</f>
        <v>45265</v>
      </c>
      <c r="AL3" s="1499">
        <f>AK3+1</f>
        <v>45266</v>
      </c>
      <c r="AM3" s="1503">
        <f>AL3+1</f>
        <v>45267</v>
      </c>
      <c r="AN3" s="1505">
        <f>AM3+1</f>
        <v>45268</v>
      </c>
      <c r="AO3" s="931"/>
      <c r="AP3" s="1501">
        <f>AN3+3</f>
        <v>45271</v>
      </c>
      <c r="AQ3" s="1503">
        <f>AP3+1</f>
        <v>45272</v>
      </c>
      <c r="AR3" s="1499">
        <f>AQ3+1</f>
        <v>45273</v>
      </c>
      <c r="AS3" s="1503">
        <f>AR3+1</f>
        <v>45274</v>
      </c>
      <c r="AT3" s="1505">
        <f>AS3+1</f>
        <v>45275</v>
      </c>
      <c r="AU3" s="931"/>
      <c r="AV3" s="1501">
        <f>AT3+3</f>
        <v>45278</v>
      </c>
      <c r="AW3" s="1503">
        <f>AV3+1</f>
        <v>45279</v>
      </c>
      <c r="AX3" s="1499">
        <f>AW3+1</f>
        <v>45280</v>
      </c>
      <c r="AY3" s="1503">
        <f>AX3+1</f>
        <v>45281</v>
      </c>
      <c r="AZ3" s="1505">
        <f>AY3+1</f>
        <v>45282</v>
      </c>
      <c r="BA3" s="931"/>
      <c r="BB3" s="1501">
        <f>AZ3+3</f>
        <v>45285</v>
      </c>
      <c r="BC3" s="1503">
        <f>BB3+1</f>
        <v>45286</v>
      </c>
      <c r="BD3" s="1499">
        <f>BC3+1</f>
        <v>45287</v>
      </c>
      <c r="BE3" s="1503">
        <f>BD3+1</f>
        <v>45288</v>
      </c>
      <c r="BF3" s="1505">
        <f>BE3+1</f>
        <v>45289</v>
      </c>
      <c r="BG3" s="931"/>
      <c r="BH3" s="1501">
        <f>BF3+3</f>
        <v>45292</v>
      </c>
      <c r="BI3" s="1503">
        <f>BH3+1</f>
        <v>45293</v>
      </c>
      <c r="BJ3" s="1499">
        <f>BI3+1</f>
        <v>45294</v>
      </c>
      <c r="BK3" s="1503">
        <f>BJ3+1</f>
        <v>45295</v>
      </c>
      <c r="BL3" s="1532">
        <f>BK3+1</f>
        <v>45296</v>
      </c>
      <c r="BM3" s="931"/>
      <c r="BN3" s="1501">
        <f>BL3+3</f>
        <v>45299</v>
      </c>
      <c r="BO3" s="1503">
        <f>BN3+1</f>
        <v>45300</v>
      </c>
      <c r="BP3" s="1499">
        <f>BO3+1</f>
        <v>45301</v>
      </c>
      <c r="BQ3" s="1503">
        <f>BP3+1</f>
        <v>45302</v>
      </c>
      <c r="BR3" s="1505">
        <f>BQ3+1</f>
        <v>45303</v>
      </c>
      <c r="BS3" s="931"/>
      <c r="BT3" s="1501">
        <f>BR3+3</f>
        <v>45306</v>
      </c>
      <c r="BU3" s="1503">
        <f>BT3+1</f>
        <v>45307</v>
      </c>
      <c r="BV3" s="1499">
        <f>BU3+1</f>
        <v>45308</v>
      </c>
      <c r="BW3" s="1503">
        <f>BV3+1</f>
        <v>45309</v>
      </c>
      <c r="BX3" s="1505">
        <f>BW3+1</f>
        <v>45310</v>
      </c>
      <c r="BY3" s="931"/>
      <c r="BZ3" s="1501">
        <f>BX3+3</f>
        <v>45313</v>
      </c>
      <c r="CA3" s="1503">
        <f>BZ3+1</f>
        <v>45314</v>
      </c>
      <c r="CB3" s="1499">
        <f>CA3+1</f>
        <v>45315</v>
      </c>
      <c r="CC3" s="1503">
        <f>CB3+1</f>
        <v>45316</v>
      </c>
      <c r="CD3" s="1505">
        <f>CC3+1</f>
        <v>45317</v>
      </c>
      <c r="CE3" s="931"/>
      <c r="CF3" s="1501">
        <f>CD3+3</f>
        <v>45320</v>
      </c>
      <c r="CG3" s="1503">
        <f>CF3+1</f>
        <v>45321</v>
      </c>
      <c r="CH3" s="1499">
        <f>CG3+1</f>
        <v>45322</v>
      </c>
      <c r="CI3" s="1503">
        <f>CH3+1</f>
        <v>45323</v>
      </c>
      <c r="CJ3" s="1505">
        <f>CI3+1</f>
        <v>45324</v>
      </c>
      <c r="CK3" s="931"/>
      <c r="CL3" s="1501">
        <f>CJ3+3</f>
        <v>45327</v>
      </c>
      <c r="CM3" s="1503">
        <f>CL3+1</f>
        <v>45328</v>
      </c>
      <c r="CN3" s="1499">
        <f>CM3+1</f>
        <v>45329</v>
      </c>
      <c r="CO3" s="1503">
        <f>CN3+1</f>
        <v>45330</v>
      </c>
      <c r="CP3" s="1505">
        <f>CO3+1</f>
        <v>45331</v>
      </c>
      <c r="CQ3" s="931"/>
      <c r="CR3" s="1501">
        <f>CP3+3</f>
        <v>45334</v>
      </c>
      <c r="CS3" s="1503">
        <f>CR3+1</f>
        <v>45335</v>
      </c>
      <c r="CT3" s="1499">
        <f>CS3+1</f>
        <v>45336</v>
      </c>
      <c r="CU3" s="1503">
        <f>CT3+1</f>
        <v>45337</v>
      </c>
      <c r="CV3" s="1505">
        <f>CU3+1</f>
        <v>45338</v>
      </c>
      <c r="CW3" s="931"/>
      <c r="CX3" s="1501">
        <f>CV3+3</f>
        <v>45341</v>
      </c>
      <c r="CY3" s="1503">
        <f>CX3+1</f>
        <v>45342</v>
      </c>
      <c r="CZ3" s="1499">
        <f>CY3+1</f>
        <v>45343</v>
      </c>
      <c r="DA3" s="1503">
        <f>CZ3+1</f>
        <v>45344</v>
      </c>
      <c r="DB3" s="1505">
        <f>DA3+1</f>
        <v>45345</v>
      </c>
      <c r="DC3" s="931"/>
      <c r="DD3" s="1501">
        <f>DB3+3</f>
        <v>45348</v>
      </c>
      <c r="DE3" s="1503">
        <f>DD3+1</f>
        <v>45349</v>
      </c>
      <c r="DF3" s="1499">
        <f>DE3+1</f>
        <v>45350</v>
      </c>
      <c r="DG3" s="1503">
        <f>DF3+1</f>
        <v>45351</v>
      </c>
      <c r="DH3" s="1505">
        <f>DG3+1</f>
        <v>45352</v>
      </c>
      <c r="DI3" s="931"/>
      <c r="DJ3" s="1501">
        <f>DH3+3</f>
        <v>45355</v>
      </c>
      <c r="DK3" s="1503">
        <f>DJ3+1</f>
        <v>45356</v>
      </c>
      <c r="DL3" s="1499">
        <f>DK3+1</f>
        <v>45357</v>
      </c>
      <c r="DM3" s="1503">
        <f>DL3+1</f>
        <v>45358</v>
      </c>
      <c r="DN3" s="1505">
        <f>DM3+1</f>
        <v>45359</v>
      </c>
      <c r="DO3" s="931"/>
      <c r="DP3" s="1501">
        <f>DN3+3</f>
        <v>45362</v>
      </c>
      <c r="DQ3" s="1503">
        <f>DP3+1</f>
        <v>45363</v>
      </c>
      <c r="DR3" s="1499">
        <f>DQ3+1</f>
        <v>45364</v>
      </c>
      <c r="DS3" s="1503">
        <f>DR3+1</f>
        <v>45365</v>
      </c>
      <c r="DT3" s="1505">
        <f>DS3+1</f>
        <v>45366</v>
      </c>
      <c r="DU3" s="931"/>
      <c r="DV3" s="1501">
        <f>DT3+3</f>
        <v>45369</v>
      </c>
      <c r="DW3" s="1503">
        <f>DV3+1</f>
        <v>45370</v>
      </c>
      <c r="DX3" s="1499">
        <f>DW3+1</f>
        <v>45371</v>
      </c>
      <c r="DY3" s="1503">
        <f>DX3+1</f>
        <v>45372</v>
      </c>
      <c r="DZ3" s="1505">
        <f>DY3+1</f>
        <v>45373</v>
      </c>
      <c r="EA3" s="931"/>
      <c r="EB3" s="1501">
        <f>DZ3+3</f>
        <v>45376</v>
      </c>
      <c r="EC3" s="1503">
        <f>EB3+1</f>
        <v>45377</v>
      </c>
      <c r="ED3" s="1499">
        <f>EC3+1</f>
        <v>45378</v>
      </c>
      <c r="EE3" s="1503">
        <f>ED3+1</f>
        <v>45379</v>
      </c>
      <c r="EF3" s="1505">
        <f>EE3+1</f>
        <v>45380</v>
      </c>
      <c r="EG3" s="933"/>
      <c r="EH3" s="1542"/>
      <c r="EI3" s="934">
        <f>IF(ปก!D10="กิจกรรมพัฒนาผู้เรียน",เวลา1!EL6,VLOOKUP(ปก!C11,เวลา1!$EK$6:'เวลา1'!$EM$14,2))/2</f>
        <v>36</v>
      </c>
      <c r="EJ3" s="934">
        <f>IF(ปก!D10="กิจกรรมพัฒนาผู้เรียน",เวลา1!EL6,VLOOKUP(ปก!C11,เวลา1!$EK$6:'เวลา1'!$EM$14,2))</f>
        <v>72</v>
      </c>
      <c r="EK3" s="103"/>
      <c r="EL3" s="1536"/>
      <c r="EM3" s="68"/>
      <c r="EN3" s="68"/>
      <c r="EO3" s="68"/>
    </row>
    <row r="4" spans="1:145" ht="24.75" customHeight="1" thickBot="1" x14ac:dyDescent="0.55000000000000004">
      <c r="A4" s="1511"/>
      <c r="B4" s="1514"/>
      <c r="C4" s="1380"/>
      <c r="D4" s="1517"/>
      <c r="E4" s="930"/>
      <c r="F4" s="1519"/>
      <c r="G4" s="1520"/>
      <c r="H4" s="1528"/>
      <c r="I4" s="1520"/>
      <c r="J4" s="1529"/>
      <c r="K4" s="935"/>
      <c r="L4" s="1557"/>
      <c r="M4" s="1500"/>
      <c r="N4" s="1504"/>
      <c r="O4" s="1500"/>
      <c r="P4" s="1571"/>
      <c r="Q4" s="986"/>
      <c r="R4" s="1502"/>
      <c r="S4" s="1504"/>
      <c r="T4" s="1500"/>
      <c r="U4" s="1504"/>
      <c r="V4" s="1506"/>
      <c r="W4" s="937"/>
      <c r="X4" s="1502"/>
      <c r="Y4" s="1504"/>
      <c r="Z4" s="1500"/>
      <c r="AA4" s="1504"/>
      <c r="AB4" s="1506"/>
      <c r="AC4" s="937"/>
      <c r="AD4" s="1502"/>
      <c r="AE4" s="1504"/>
      <c r="AF4" s="1500"/>
      <c r="AG4" s="1504"/>
      <c r="AH4" s="1506"/>
      <c r="AI4" s="937"/>
      <c r="AJ4" s="1502"/>
      <c r="AK4" s="1504"/>
      <c r="AL4" s="1500"/>
      <c r="AM4" s="1504"/>
      <c r="AN4" s="1506"/>
      <c r="AO4" s="937"/>
      <c r="AP4" s="1502"/>
      <c r="AQ4" s="1504"/>
      <c r="AR4" s="1500"/>
      <c r="AS4" s="1504"/>
      <c r="AT4" s="1506"/>
      <c r="AU4" s="937"/>
      <c r="AV4" s="1502"/>
      <c r="AW4" s="1504"/>
      <c r="AX4" s="1500"/>
      <c r="AY4" s="1504"/>
      <c r="AZ4" s="1506"/>
      <c r="BA4" s="937"/>
      <c r="BB4" s="1502"/>
      <c r="BC4" s="1504"/>
      <c r="BD4" s="1500"/>
      <c r="BE4" s="1504"/>
      <c r="BF4" s="1506"/>
      <c r="BG4" s="937"/>
      <c r="BH4" s="1502"/>
      <c r="BI4" s="1504"/>
      <c r="BJ4" s="1500"/>
      <c r="BK4" s="1504"/>
      <c r="BL4" s="1533"/>
      <c r="BM4" s="937"/>
      <c r="BN4" s="1502"/>
      <c r="BO4" s="1504"/>
      <c r="BP4" s="1500"/>
      <c r="BQ4" s="1504"/>
      <c r="BR4" s="1506"/>
      <c r="BS4" s="937"/>
      <c r="BT4" s="1502"/>
      <c r="BU4" s="1504"/>
      <c r="BV4" s="1500"/>
      <c r="BW4" s="1504"/>
      <c r="BX4" s="1506"/>
      <c r="BY4" s="937"/>
      <c r="BZ4" s="1502"/>
      <c r="CA4" s="1504"/>
      <c r="CB4" s="1500"/>
      <c r="CC4" s="1504"/>
      <c r="CD4" s="1506"/>
      <c r="CE4" s="937"/>
      <c r="CF4" s="1502"/>
      <c r="CG4" s="1504"/>
      <c r="CH4" s="1500"/>
      <c r="CI4" s="1504"/>
      <c r="CJ4" s="1506"/>
      <c r="CK4" s="937"/>
      <c r="CL4" s="1502"/>
      <c r="CM4" s="1504"/>
      <c r="CN4" s="1500"/>
      <c r="CO4" s="1504"/>
      <c r="CP4" s="1506"/>
      <c r="CQ4" s="937"/>
      <c r="CR4" s="1502"/>
      <c r="CS4" s="1504"/>
      <c r="CT4" s="1500"/>
      <c r="CU4" s="1504"/>
      <c r="CV4" s="1506"/>
      <c r="CW4" s="937"/>
      <c r="CX4" s="1502"/>
      <c r="CY4" s="1504"/>
      <c r="CZ4" s="1500"/>
      <c r="DA4" s="1504"/>
      <c r="DB4" s="1506"/>
      <c r="DC4" s="937"/>
      <c r="DD4" s="1502"/>
      <c r="DE4" s="1504"/>
      <c r="DF4" s="1500"/>
      <c r="DG4" s="1504"/>
      <c r="DH4" s="1506"/>
      <c r="DI4" s="937"/>
      <c r="DJ4" s="1502"/>
      <c r="DK4" s="1504"/>
      <c r="DL4" s="1500"/>
      <c r="DM4" s="1504"/>
      <c r="DN4" s="1506"/>
      <c r="DO4" s="937"/>
      <c r="DP4" s="1502"/>
      <c r="DQ4" s="1504"/>
      <c r="DR4" s="1500"/>
      <c r="DS4" s="1504"/>
      <c r="DT4" s="1506"/>
      <c r="DU4" s="937"/>
      <c r="DV4" s="1502"/>
      <c r="DW4" s="1504"/>
      <c r="DX4" s="1500"/>
      <c r="DY4" s="1504"/>
      <c r="DZ4" s="1506"/>
      <c r="EA4" s="937"/>
      <c r="EB4" s="1502"/>
      <c r="EC4" s="1504"/>
      <c r="ED4" s="1500"/>
      <c r="EE4" s="1504"/>
      <c r="EF4" s="1506"/>
      <c r="EG4" s="938"/>
      <c r="EH4" s="1542"/>
      <c r="EI4" s="939">
        <f>IF(ปก!D10="กิจกรรมพัฒนาผู้เรียน",เวลา1!EM6,VLOOKUP(ปก!C11,เวลา1!$EK$4:'เวลา1'!$EM$14,3))/2</f>
        <v>7</v>
      </c>
      <c r="EJ4" s="939">
        <f>IF(ปก!D10="กิจกรรมพัฒนาผู้เรียน",เวลา1!EM6,VLOOKUP(ปก!C11,เวลา1!$EK$4:'เวลา1'!$EM$14,3))</f>
        <v>14</v>
      </c>
      <c r="EK4" s="103"/>
      <c r="EL4" s="1537"/>
      <c r="EM4" s="69"/>
      <c r="EN4" s="69"/>
      <c r="EO4" s="69"/>
    </row>
    <row r="5" spans="1:145" s="24" customFormat="1" ht="12" customHeight="1" thickBot="1" x14ac:dyDescent="0.55000000000000004">
      <c r="A5" s="1512"/>
      <c r="B5" s="1515"/>
      <c r="C5" s="1381"/>
      <c r="D5" s="1518"/>
      <c r="E5" s="940"/>
      <c r="F5" s="941" t="str">
        <f>IF($X$1="","",$X$1)</f>
        <v/>
      </c>
      <c r="G5" s="942">
        <f>IF($Y$1="","",($X$1+$Y$1))</f>
        <v>2</v>
      </c>
      <c r="H5" s="942" t="str">
        <f>IF($Z$1="","",($Z$1+$Y$1+$X$1))</f>
        <v/>
      </c>
      <c r="I5" s="942" t="str">
        <f>IF($AA$1="","",($AA$1+$Z$1+$Y$1+$X$1))</f>
        <v/>
      </c>
      <c r="J5" s="943" t="str">
        <f>IF($AB$1="","",($AB$1+$AA$1+$Z$1+$Y$1+$X$1))</f>
        <v/>
      </c>
      <c r="K5" s="944">
        <f>SUM(X1:AB1)</f>
        <v>2</v>
      </c>
      <c r="L5" s="941" t="str">
        <f>IF($X$1="","",($K$5+$X$1))</f>
        <v/>
      </c>
      <c r="M5" s="942">
        <f>IF($Y$1="","",($K$5+$Y$1+$X$1))</f>
        <v>4</v>
      </c>
      <c r="N5" s="942" t="str">
        <f>IF($Z$1="","",($K$5+$Z$1+$Y$1+$X$1))</f>
        <v/>
      </c>
      <c r="O5" s="942" t="str">
        <f>IF($AA$1="","",($K$5+$AA$1+$Z$1+$Y$1+$X$1))</f>
        <v/>
      </c>
      <c r="P5" s="943" t="str">
        <f>IF($AB$1="","",($K$5+$AB$1+$AA$1+$Z$1+$Y$1+$X$1))</f>
        <v/>
      </c>
      <c r="Q5" s="944">
        <f>$K$5*2</f>
        <v>4</v>
      </c>
      <c r="R5" s="941" t="str">
        <f>IF($X$1="","",($Q$5+$X$1))</f>
        <v/>
      </c>
      <c r="S5" s="942">
        <f>IF($Y$1="","",($Q$5+$Y$1+$X$1))</f>
        <v>6</v>
      </c>
      <c r="T5" s="942" t="str">
        <f>IF($Z$1="","",($Q$5+$Z$1+$Y$1+$X$1))</f>
        <v/>
      </c>
      <c r="U5" s="942" t="str">
        <f>IF($AA$1="","",($Q$5+$AA$1+$Z$1+$Y$1+$X$1))</f>
        <v/>
      </c>
      <c r="V5" s="943" t="str">
        <f>IF($AB$1="","",($Q$5+$AB$1+$AA$1+$Z$1+$Y$1+$X$1))</f>
        <v/>
      </c>
      <c r="W5" s="944">
        <f>$K$5*3</f>
        <v>6</v>
      </c>
      <c r="X5" s="941" t="str">
        <f>IF($X$1="","",($W$5+$X$1))</f>
        <v/>
      </c>
      <c r="Y5" s="942">
        <f>IF($Y$1="","",($W$5+$Y$1+$X$1))</f>
        <v>8</v>
      </c>
      <c r="Z5" s="942" t="str">
        <f>IF($Z$1="","",($W$5+$Z$1+$Y$1+$X$1))</f>
        <v/>
      </c>
      <c r="AA5" s="942" t="str">
        <f>IF($AA$1="","",($W$5+$AA$1+$Z$1+$Y$1+$X$1))</f>
        <v/>
      </c>
      <c r="AB5" s="943" t="str">
        <f>IF($AB$1="","",($W$5+$AB$1+$AA$1+$Z$1+$Y$1+$X$1))</f>
        <v/>
      </c>
      <c r="AC5" s="944">
        <f>$K$5*4</f>
        <v>8</v>
      </c>
      <c r="AD5" s="941" t="str">
        <f>IF($X$1="","",($AC$5+$X$1))</f>
        <v/>
      </c>
      <c r="AE5" s="942">
        <f>IF($Y$1="","",($AC$5+$Y$1+$X$1))</f>
        <v>10</v>
      </c>
      <c r="AF5" s="942" t="str">
        <f>IF($Z$1="","",($AC$5+$Z$1+$Y$1+$X$1))</f>
        <v/>
      </c>
      <c r="AG5" s="942" t="str">
        <f>IF($AA$1="","",($AC$5+$AA$1+$Z$1+$Y$1+$X$1))</f>
        <v/>
      </c>
      <c r="AH5" s="943" t="str">
        <f>IF($AB$1="","",($AC$5+$AB$1+$AA$1+$Z$1+$Y$1+$X$1))</f>
        <v/>
      </c>
      <c r="AI5" s="944">
        <f>$K$5*5</f>
        <v>10</v>
      </c>
      <c r="AJ5" s="941" t="str">
        <f>IF($X$1="","",($AI$5+$X$1))</f>
        <v/>
      </c>
      <c r="AK5" s="942">
        <f>IF($Y$1="","",($AI$5+$Y$1+$X$1))</f>
        <v>12</v>
      </c>
      <c r="AL5" s="942" t="str">
        <f>IF($Z$1="","",($AI$5+$Z$1+$Y$1+$X$1))</f>
        <v/>
      </c>
      <c r="AM5" s="942" t="str">
        <f>IF($AA$1="","",($AI$5+$AA$1+$Z$1+$Y$1+$X$1))</f>
        <v/>
      </c>
      <c r="AN5" s="943" t="str">
        <f>IF($AB$1="","",($AI$5+$AB$1+$AA$1+$Z$1+$Y$1+$X$1))</f>
        <v/>
      </c>
      <c r="AO5" s="944">
        <f>$K$5*6</f>
        <v>12</v>
      </c>
      <c r="AP5" s="941" t="str">
        <f>IF($X$1="","",($AO$5+$X$1))</f>
        <v/>
      </c>
      <c r="AQ5" s="942">
        <f>IF($Y$1="","",($AO$5+$Y$1+$X$1))</f>
        <v>14</v>
      </c>
      <c r="AR5" s="942" t="str">
        <f>IF($Z$1="","",($AO$5+$Z$1+$Y$1+$X$1))</f>
        <v/>
      </c>
      <c r="AS5" s="942" t="str">
        <f>IF($AA$1="","",($AO$5+$AA$1+$Z$1+$Y$1+$X$1))</f>
        <v/>
      </c>
      <c r="AT5" s="943" t="str">
        <f>IF($AB$1="","",($AO$5+$AB$1+$AA$1+$Z$1+$Y$1+$X$1))</f>
        <v/>
      </c>
      <c r="AU5" s="944">
        <f>$K$5*7</f>
        <v>14</v>
      </c>
      <c r="AV5" s="941" t="str">
        <f>IF($X$1="","",($AU$5+$X$1))</f>
        <v/>
      </c>
      <c r="AW5" s="942">
        <f>IF($Y$1="","",($AU$5+$Y$1+$X$1))</f>
        <v>16</v>
      </c>
      <c r="AX5" s="942" t="str">
        <f>IF($Z$1="","",($AU$5+$Z$1+$Y$1+$X$1))</f>
        <v/>
      </c>
      <c r="AY5" s="942" t="str">
        <f>IF($AA$1="","",($AU$5+$AA$1+$Z$1+$Y$1+$X$1))</f>
        <v/>
      </c>
      <c r="AZ5" s="943" t="str">
        <f>IF($AB$1="","",($AU$5+$AB$1+$AA$1+$Z$1+$Y$1+$X$1))</f>
        <v/>
      </c>
      <c r="BA5" s="944">
        <f>$K$5*8</f>
        <v>16</v>
      </c>
      <c r="BB5" s="941" t="str">
        <f>IF($X$1="","",($BA$5+$X$1))</f>
        <v/>
      </c>
      <c r="BC5" s="942">
        <f>IF($Y$1="","",($BA$5+$Y$1+$X$1))</f>
        <v>18</v>
      </c>
      <c r="BD5" s="942" t="str">
        <f>IF($Z$1="","",($BA$5+$Z$1+$Y$1+$X$1))</f>
        <v/>
      </c>
      <c r="BE5" s="942" t="str">
        <f>IF($AA$1="","",($BA$5+$AA$1+$Z$1+$Y$1+$X$1))</f>
        <v/>
      </c>
      <c r="BF5" s="943" t="str">
        <f>IF($AB$1="","",($BA$5+$AB$1+$AA$1+$Z$1+$Y$1+$X$1))</f>
        <v/>
      </c>
      <c r="BG5" s="944">
        <f>$K$5*9</f>
        <v>18</v>
      </c>
      <c r="BH5" s="941" t="str">
        <f>IF($X$1="","",($BG$5+$X$1))</f>
        <v/>
      </c>
      <c r="BI5" s="942">
        <f>IF($Y$1="","",($BG$5+$Y$1+$X$1))</f>
        <v>20</v>
      </c>
      <c r="BJ5" s="942" t="str">
        <f>IF($Z$1="","",($BG$5+$Z$1+$Y$1+$X$1))</f>
        <v/>
      </c>
      <c r="BK5" s="942" t="str">
        <f>IF($AA$1="","",($BG$5+$AA$1+$Z$1+$Y$1+$X$1))</f>
        <v/>
      </c>
      <c r="BL5" s="943" t="str">
        <f>IF($AB$1="","",($BG$5+$AB$1+$AA$1+$Z$1+$Y$1+$X$1))</f>
        <v/>
      </c>
      <c r="BM5" s="944">
        <f>$K$5*10</f>
        <v>20</v>
      </c>
      <c r="BN5" s="941" t="str">
        <f>IF($X$1="","",($BM$5+$X$1))</f>
        <v/>
      </c>
      <c r="BO5" s="942">
        <f>IF($Y$1="","",($BM$5+$Y$1+$X$1))</f>
        <v>22</v>
      </c>
      <c r="BP5" s="942" t="str">
        <f>IF($Z$1="","",($BM$5+$Z$1+$Y$1+$X$1))</f>
        <v/>
      </c>
      <c r="BQ5" s="942" t="str">
        <f>IF($AA$1="","",($BM$5+$AA$1+$Z$1+$Y$1+$X$1))</f>
        <v/>
      </c>
      <c r="BR5" s="943" t="str">
        <f>IF($AB$1="","",($BM$5+$AB$1+$AA$1+$Z$1+$Y$1+$X$1))</f>
        <v/>
      </c>
      <c r="BS5" s="944">
        <f>$K$5*11</f>
        <v>22</v>
      </c>
      <c r="BT5" s="941" t="str">
        <f>IF($X$1="","",($BS$5+$X$1))</f>
        <v/>
      </c>
      <c r="BU5" s="942">
        <f>IF($Y$1="","",($BS$5+$Y$1+$X$1))</f>
        <v>24</v>
      </c>
      <c r="BV5" s="942" t="str">
        <f>IF($Z$1="","",($BS$5+$Z$1+$Y$1+$X$1))</f>
        <v/>
      </c>
      <c r="BW5" s="942" t="str">
        <f>IF($AA$1="","",($BS$5+$AA$1+$Z$1+$Y$1+$X$1))</f>
        <v/>
      </c>
      <c r="BX5" s="943" t="str">
        <f>IF($AB$1="","",($BS$5+$AB$1+$AA$1+$Z$1+$Y$1+$X$1))</f>
        <v/>
      </c>
      <c r="BY5" s="944">
        <f>$K$5*12</f>
        <v>24</v>
      </c>
      <c r="BZ5" s="941" t="str">
        <f>IF($X$1="","",($BY$5+$X$1))</f>
        <v/>
      </c>
      <c r="CA5" s="942">
        <f>IF($Y$1="","",($BY$5+$Y$1+$X$1))</f>
        <v>26</v>
      </c>
      <c r="CB5" s="942" t="str">
        <f>IF($Z$1="","",($BY$5+$Z$1+$Y$1+$X$1))</f>
        <v/>
      </c>
      <c r="CC5" s="942" t="str">
        <f>IF($AA$1="","",($BY$5+$AA$1+$Z$1+$Y$1+$X$1))</f>
        <v/>
      </c>
      <c r="CD5" s="943" t="str">
        <f>IF($AB$1="","",($BY$5+$AB$1+$AA$1+$Z$1+$Y$1+$X$1))</f>
        <v/>
      </c>
      <c r="CE5" s="944">
        <f>$K$5*13</f>
        <v>26</v>
      </c>
      <c r="CF5" s="941" t="str">
        <f>IF($X$1="","",($CE$5+$X$1))</f>
        <v/>
      </c>
      <c r="CG5" s="942">
        <f>IF($Y$1="","",($CE$5+$Y$1+$X$1))</f>
        <v>28</v>
      </c>
      <c r="CH5" s="942" t="str">
        <f>IF($Z$1="","",($CE$5+$Z$1+$Y$1+$X$1))</f>
        <v/>
      </c>
      <c r="CI5" s="942" t="str">
        <f>IF($AA$1="","",($CE$5+$AA$1+$Z$1+$Y$1+$X$1))</f>
        <v/>
      </c>
      <c r="CJ5" s="943" t="str">
        <f>IF($AB$1="","",($CE$5+$AB$1+$AA$1+$Z$1+$Y$1+$X$1))</f>
        <v/>
      </c>
      <c r="CK5" s="944">
        <f>$K$5*14</f>
        <v>28</v>
      </c>
      <c r="CL5" s="941" t="str">
        <f>IF($X$1="","",($CK$5+$X$1))</f>
        <v/>
      </c>
      <c r="CM5" s="942">
        <f>IF($Y$1="","",($CK$5+$Y$1+$X$1))</f>
        <v>30</v>
      </c>
      <c r="CN5" s="942" t="str">
        <f>IF($Z$1="","",($CK$5+$Z$1+$Y$1+$X$1))</f>
        <v/>
      </c>
      <c r="CO5" s="942" t="str">
        <f>IF($AA$1="","",($CK$5+$AA$1+$Z$1+$Y$1+$X$1))</f>
        <v/>
      </c>
      <c r="CP5" s="943" t="str">
        <f>IF($AB$1="","",($CK$5+$AB$1+$AA$1+$Z$1+$Y$1+$X$1))</f>
        <v/>
      </c>
      <c r="CQ5" s="944">
        <f>$K$5*15</f>
        <v>30</v>
      </c>
      <c r="CR5" s="941" t="str">
        <f>IF($X$1="","",($CQ$5+$X$1))</f>
        <v/>
      </c>
      <c r="CS5" s="942">
        <f>IF($Y$1="","",($CQ$5+$Y$1+$X$1))</f>
        <v>32</v>
      </c>
      <c r="CT5" s="942" t="str">
        <f>IF($Z$1="","",($CQ$5+$Z$1+$Y$1+$X$1))</f>
        <v/>
      </c>
      <c r="CU5" s="942" t="str">
        <f>IF($AA$1="","",($CQ$5+$AA$1+$Z$1+$Y$1+$X$1))</f>
        <v/>
      </c>
      <c r="CV5" s="943" t="str">
        <f>IF($AB$1="","",($CQ$5+$AB$1+$AA$1+$Z$1+$Y$1+$X$1))</f>
        <v/>
      </c>
      <c r="CW5" s="944">
        <f>$K$5*16</f>
        <v>32</v>
      </c>
      <c r="CX5" s="941" t="str">
        <f>IF($X$1="","",($CW$5+$X$1))</f>
        <v/>
      </c>
      <c r="CY5" s="942">
        <f>IF($Y$1="","",($CW$5+$Y$1+$X$1))</f>
        <v>34</v>
      </c>
      <c r="CZ5" s="942" t="str">
        <f>IF($Z$1="","",($CW$5+$Z$1+$Y$1+$X$1))</f>
        <v/>
      </c>
      <c r="DA5" s="942" t="str">
        <f>IF($AA$1="","",($CW$5+$AA$1+$Z$1+$Y$1+$X$1))</f>
        <v/>
      </c>
      <c r="DB5" s="943" t="str">
        <f>IF($AB$1="","",($CW$5+$AB$1+$AA$1+$Z$1+$Y$1+$X$1))</f>
        <v/>
      </c>
      <c r="DC5" s="944">
        <f>$K$5*17</f>
        <v>34</v>
      </c>
      <c r="DD5" s="941" t="str">
        <f>IF($X$1="","",($DC$5+$X$1))</f>
        <v/>
      </c>
      <c r="DE5" s="942">
        <f>IF($Y$1="","",($DC$5+$Y$1+$X$1))</f>
        <v>36</v>
      </c>
      <c r="DF5" s="942" t="str">
        <f>IF($Z$1="","",($DC$5+$Z$1+$Y$1+$X$1))</f>
        <v/>
      </c>
      <c r="DG5" s="942" t="str">
        <f>IF($AA$1="","",($DC$5+$AA$1+$Z$1+$Y$1+$X$1))</f>
        <v/>
      </c>
      <c r="DH5" s="943" t="str">
        <f>IF($AB$1="","",($DC$5+$AB$1+$AA$1+$Z$1+$Y$1+$X$1))</f>
        <v/>
      </c>
      <c r="DI5" s="944">
        <f>$K$5*18</f>
        <v>36</v>
      </c>
      <c r="DJ5" s="941" t="str">
        <f>IF($X$1="","",($DI$5+$X$1))</f>
        <v/>
      </c>
      <c r="DK5" s="942">
        <f>IF($Y$1="","",($DI$5+$Y$1+$X$1))</f>
        <v>38</v>
      </c>
      <c r="DL5" s="942" t="str">
        <f>IF($Z$1="","",($DI$5+$Z$1+$Y$1+$X$1))</f>
        <v/>
      </c>
      <c r="DM5" s="942" t="str">
        <f>IF($AA$1="","",($DI$5+$AA$1+$Z$1+$Y$1+$X$1))</f>
        <v/>
      </c>
      <c r="DN5" s="943" t="str">
        <f>IF($AB$1="","",($DI$5+$AB$1+$AA$1+$Z$1+$Y$1+$X$1))</f>
        <v/>
      </c>
      <c r="DO5" s="944">
        <f>$K$5*19</f>
        <v>38</v>
      </c>
      <c r="DP5" s="941" t="str">
        <f>IF($X$1="","",($DO$5+$X$1))</f>
        <v/>
      </c>
      <c r="DQ5" s="942">
        <f>IF($Y$1="","",($DO$5+$Y$1+$X$1))</f>
        <v>40</v>
      </c>
      <c r="DR5" s="942" t="str">
        <f>IF($Z$1="","",($DO$5+$Z$1+$Y$1+$X$1))</f>
        <v/>
      </c>
      <c r="DS5" s="942" t="str">
        <f>IF($AA$1="","",($DO$5+$AA$1+$Z$1+$Y$1+$X$1))</f>
        <v/>
      </c>
      <c r="DT5" s="943" t="str">
        <f>IF($AB$1="","",($DO$5+$AB$1+$AA$1+$Z$1+$Y$1+$X$1))</f>
        <v/>
      </c>
      <c r="DU5" s="944">
        <f>$K$5*20</f>
        <v>40</v>
      </c>
      <c r="DV5" s="941" t="str">
        <f>IF($X$1="","",($DU$5+$X$1))</f>
        <v/>
      </c>
      <c r="DW5" s="942">
        <f>IF($Y$1="","",($DU$5+$Y$1+$X$1))</f>
        <v>42</v>
      </c>
      <c r="DX5" s="942" t="str">
        <f>IF($Z$1="","",($DU$5+$Z$1+$Y$1+$X$1))</f>
        <v/>
      </c>
      <c r="DY5" s="942" t="str">
        <f>IF($AA$1="","",($DU$5+$AA$1+$Z$1+$Y$1+$X$1))</f>
        <v/>
      </c>
      <c r="DZ5" s="943" t="str">
        <f>IF($AB$1="","",($DU$5+$AB$1+$AA$1+$Z$1+$Y$1+$X$1))</f>
        <v/>
      </c>
      <c r="EA5" s="944">
        <f>$K$5*21</f>
        <v>42</v>
      </c>
      <c r="EB5" s="941"/>
      <c r="EC5" s="942"/>
      <c r="ED5" s="942"/>
      <c r="EE5" s="942"/>
      <c r="EF5" s="943"/>
      <c r="EG5" s="945"/>
      <c r="EH5" s="1543"/>
      <c r="EI5" s="946"/>
      <c r="EJ5" s="946"/>
      <c r="EK5" s="48"/>
      <c r="EL5" s="58"/>
      <c r="EM5" s="61"/>
      <c r="EN5" s="62"/>
    </row>
    <row r="6" spans="1:145" s="24" customFormat="1" ht="12" customHeight="1" thickBot="1" x14ac:dyDescent="0.55000000000000004">
      <c r="A6" s="1553" t="str">
        <f>เวลา1!A6</f>
        <v>สำหรับเช็คเวลาเรียน --&gt;</v>
      </c>
      <c r="B6" s="1554"/>
      <c r="C6" s="1554"/>
      <c r="D6" s="1555"/>
      <c r="E6" s="987"/>
      <c r="F6" s="947"/>
      <c r="G6" s="948">
        <v>2</v>
      </c>
      <c r="H6" s="948"/>
      <c r="I6" s="948"/>
      <c r="J6" s="949"/>
      <c r="K6" s="950"/>
      <c r="L6" s="947"/>
      <c r="M6" s="948">
        <v>2</v>
      </c>
      <c r="N6" s="948"/>
      <c r="O6" s="948"/>
      <c r="P6" s="949"/>
      <c r="Q6" s="950"/>
      <c r="R6" s="947"/>
      <c r="S6" s="948">
        <v>2</v>
      </c>
      <c r="T6" s="948"/>
      <c r="U6" s="948"/>
      <c r="V6" s="949"/>
      <c r="W6" s="950"/>
      <c r="X6" s="947"/>
      <c r="Y6" s="948">
        <v>2</v>
      </c>
      <c r="Z6" s="948"/>
      <c r="AA6" s="948"/>
      <c r="AB6" s="949"/>
      <c r="AC6" s="950"/>
      <c r="AD6" s="947"/>
      <c r="AE6" s="948">
        <v>2</v>
      </c>
      <c r="AF6" s="948"/>
      <c r="AG6" s="948"/>
      <c r="AH6" s="949"/>
      <c r="AI6" s="950"/>
      <c r="AJ6" s="947"/>
      <c r="AK6" s="948">
        <v>2</v>
      </c>
      <c r="AL6" s="948"/>
      <c r="AM6" s="948"/>
      <c r="AN6" s="949"/>
      <c r="AO6" s="950"/>
      <c r="AP6" s="947"/>
      <c r="AQ6" s="948">
        <v>2</v>
      </c>
      <c r="AR6" s="948"/>
      <c r="AS6" s="948"/>
      <c r="AT6" s="949"/>
      <c r="AU6" s="950"/>
      <c r="AV6" s="947"/>
      <c r="AW6" s="948">
        <v>2</v>
      </c>
      <c r="AX6" s="948"/>
      <c r="AY6" s="948"/>
      <c r="AZ6" s="949"/>
      <c r="BA6" s="950"/>
      <c r="BB6" s="947"/>
      <c r="BC6" s="948">
        <v>2</v>
      </c>
      <c r="BD6" s="948"/>
      <c r="BE6" s="948"/>
      <c r="BF6" s="949"/>
      <c r="BG6" s="950"/>
      <c r="BH6" s="947"/>
      <c r="BI6" s="948">
        <v>2</v>
      </c>
      <c r="BJ6" s="948"/>
      <c r="BK6" s="948"/>
      <c r="BL6" s="949"/>
      <c r="BM6" s="950"/>
      <c r="BN6" s="947"/>
      <c r="BO6" s="948">
        <v>2</v>
      </c>
      <c r="BP6" s="948"/>
      <c r="BQ6" s="948"/>
      <c r="BR6" s="949"/>
      <c r="BS6" s="950"/>
      <c r="BT6" s="947"/>
      <c r="BU6" s="948">
        <v>2</v>
      </c>
      <c r="BV6" s="948"/>
      <c r="BW6" s="948"/>
      <c r="BX6" s="949"/>
      <c r="BY6" s="950"/>
      <c r="BZ6" s="947"/>
      <c r="CA6" s="948">
        <v>2</v>
      </c>
      <c r="CB6" s="948"/>
      <c r="CC6" s="948"/>
      <c r="CD6" s="949"/>
      <c r="CE6" s="950"/>
      <c r="CF6" s="947"/>
      <c r="CG6" s="948">
        <v>2</v>
      </c>
      <c r="CH6" s="948"/>
      <c r="CI6" s="948"/>
      <c r="CJ6" s="949"/>
      <c r="CK6" s="950"/>
      <c r="CL6" s="947"/>
      <c r="CM6" s="948">
        <v>2</v>
      </c>
      <c r="CN6" s="948"/>
      <c r="CO6" s="948"/>
      <c r="CP6" s="949"/>
      <c r="CQ6" s="950"/>
      <c r="CR6" s="947"/>
      <c r="CS6" s="948">
        <v>2</v>
      </c>
      <c r="CT6" s="948"/>
      <c r="CU6" s="948"/>
      <c r="CV6" s="949"/>
      <c r="CW6" s="950"/>
      <c r="CX6" s="947"/>
      <c r="CY6" s="948"/>
      <c r="CZ6" s="948"/>
      <c r="DA6" s="948"/>
      <c r="DB6" s="949"/>
      <c r="DC6" s="950"/>
      <c r="DD6" s="947"/>
      <c r="DE6" s="948"/>
      <c r="DF6" s="948"/>
      <c r="DG6" s="948"/>
      <c r="DH6" s="949"/>
      <c r="DI6" s="950"/>
      <c r="DJ6" s="947"/>
      <c r="DK6" s="948"/>
      <c r="DL6" s="948"/>
      <c r="DM6" s="948"/>
      <c r="DN6" s="949"/>
      <c r="DO6" s="950"/>
      <c r="DP6" s="947"/>
      <c r="DQ6" s="948"/>
      <c r="DR6" s="948"/>
      <c r="DS6" s="948"/>
      <c r="DT6" s="949"/>
      <c r="DU6" s="950"/>
      <c r="DV6" s="947"/>
      <c r="DW6" s="948"/>
      <c r="DX6" s="948"/>
      <c r="DY6" s="948"/>
      <c r="DZ6" s="949"/>
      <c r="EA6" s="950"/>
      <c r="EB6" s="947"/>
      <c r="EC6" s="948"/>
      <c r="ED6" s="948"/>
      <c r="EE6" s="948"/>
      <c r="EF6" s="949"/>
      <c r="EG6" s="988"/>
      <c r="EH6" s="150" t="s">
        <v>243</v>
      </c>
      <c r="EI6" s="989" t="s">
        <v>212</v>
      </c>
      <c r="EJ6" s="990" t="s">
        <v>225</v>
      </c>
      <c r="EK6" s="103"/>
      <c r="EL6" s="53"/>
      <c r="EM6" s="54"/>
      <c r="EN6" s="53"/>
      <c r="EO6" s="53"/>
    </row>
    <row r="7" spans="1:145" s="24" customFormat="1" ht="18" customHeight="1" thickBot="1" x14ac:dyDescent="0.55000000000000004">
      <c r="A7" s="991">
        <f>'ชื่อ-คะแนน'!A6</f>
        <v>1</v>
      </c>
      <c r="B7" s="888" t="str">
        <f>'ชื่อ-คะแนน'!B6</f>
        <v>12803</v>
      </c>
      <c r="C7" s="889" t="str">
        <f>'ชื่อ-คะแนน'!DB6</f>
        <v>เด็กหญิง กัญญาณัฐ  ศรีธนะ</v>
      </c>
      <c r="D7" s="890" t="str">
        <f>'ชื่อ-คะแนน'!D6</f>
        <v>เรียน</v>
      </c>
      <c r="E7" s="621" t="str">
        <f>IF(D7="ออก",1,IF(D7="ย้าย",1,IF(D7="พัก",1,"")))</f>
        <v/>
      </c>
      <c r="F7" s="954">
        <f>IF('ชื่อ-คะแนน'!$C6="","",IF('ชื่อ-คะแนน'!$D6="ออก","",IF('ชื่อ-คะแนน'!$D6="ย้าย","",IF('ชื่อ-คะแนน'!$D6="พัก","",IF(F$6="?",F$6,F$6)))))</f>
        <v>0</v>
      </c>
      <c r="G7" s="955">
        <f>IF('ชื่อ-คะแนน'!C6="","",IF('ชื่อ-คะแนน'!$D6="ออก","",IF('ชื่อ-คะแนน'!$D6="ย้าย","",IF('ชื่อ-คะแนน'!$D6="พัก","",IF(G$6="?",G$6,G$6)))))</f>
        <v>2</v>
      </c>
      <c r="H7" s="955">
        <f>IF('ชื่อ-คะแนน'!C6="","",IF('ชื่อ-คะแนน'!$D6="ออก","",IF('ชื่อ-คะแนน'!$D6="ย้าย","",IF('ชื่อ-คะแนน'!$D6="พัก","",IF(H$6="?",H$6,H$6)))))</f>
        <v>0</v>
      </c>
      <c r="I7" s="955">
        <f>IF('ชื่อ-คะแนน'!G6="","",IF('ชื่อ-คะแนน'!$D6="ออก","",IF('ชื่อ-คะแนน'!$D6="ย้าย","",IF('ชื่อ-คะแนน'!$D6="พัก","",IF(I$6="?",I$6,$I$6)))))</f>
        <v>0</v>
      </c>
      <c r="J7" s="956">
        <f>IF('ชื่อ-คะแนน'!$C6="","",IF('ชื่อ-คะแนน'!$D6="ออก","",IF('ชื่อ-คะแนน'!$D6="ย้าย","",IF('ชื่อ-คะแนน'!$D6="พัก","",IF(J$6="?",J$6,J$6)))))</f>
        <v>0</v>
      </c>
      <c r="K7" s="957"/>
      <c r="L7" s="954">
        <f>IF('ชื่อ-คะแนน'!$C6="","",IF('ชื่อ-คะแนน'!$D6="ออก","",IF('ชื่อ-คะแนน'!$D6="ย้าย","",IF('ชื่อ-คะแนน'!$D6="พัก","",IF(L$6="?",L$6,L$6)))))</f>
        <v>0</v>
      </c>
      <c r="M7" s="955">
        <f>IF('ชื่อ-คะแนน'!$C6="","",IF('ชื่อ-คะแนน'!$D6="ออก","",IF('ชื่อ-คะแนน'!$D6="ย้าย","",IF('ชื่อ-คะแนน'!$D6="พัก","",IF(M$6="?",M$6,M$6)))))</f>
        <v>2</v>
      </c>
      <c r="N7" s="955">
        <f>IF('ชื่อ-คะแนน'!$C6="","",IF('ชื่อ-คะแนน'!$D6="ออก","",IF('ชื่อ-คะแนน'!$D6="ย้าย","",IF('ชื่อ-คะแนน'!$D6="พัก","",IF(N$6="?",N$6,N$6)))))</f>
        <v>0</v>
      </c>
      <c r="O7" s="955">
        <f>IF('ชื่อ-คะแนน'!$C6="","",IF('ชื่อ-คะแนน'!$D6="ออก","",IF('ชื่อ-คะแนน'!$D6="ย้าย","",IF('ชื่อ-คะแนน'!$D6="พัก","",IF(O$6="?",O$6,O$6)))))</f>
        <v>0</v>
      </c>
      <c r="P7" s="956">
        <f>IF('ชื่อ-คะแนน'!$C6="","",IF('ชื่อ-คะแนน'!$D6="ออก","",IF('ชื่อ-คะแนน'!$D6="ย้าย","",IF('ชื่อ-คะแนน'!$D6="พัก","",IF(P$6="?",P$6,P$6)))))</f>
        <v>0</v>
      </c>
      <c r="Q7" s="957"/>
      <c r="R7" s="954">
        <f>IF('ชื่อ-คะแนน'!$C6="","",IF('ชื่อ-คะแนน'!$D6="ออก","",IF('ชื่อ-คะแนน'!$D6="ย้าย","",IF('ชื่อ-คะแนน'!$D6="พัก","",IF(R$6="?",R$6,R$6)))))</f>
        <v>0</v>
      </c>
      <c r="S7" s="955">
        <f>IF('ชื่อ-คะแนน'!$C6="","",IF('ชื่อ-คะแนน'!$D6="ออก","",IF('ชื่อ-คะแนน'!$D6="ย้าย","",IF('ชื่อ-คะแนน'!$D6="พัก","",IF(S$6="?",S$6,S$6)))))</f>
        <v>2</v>
      </c>
      <c r="T7" s="955">
        <f>IF('ชื่อ-คะแนน'!$C6="","",IF('ชื่อ-คะแนน'!$D6="ออก","",IF('ชื่อ-คะแนน'!$D6="ย้าย","",IF('ชื่อ-คะแนน'!$D6="พัก","",IF(T$6="?",T$6,T$6)))))</f>
        <v>0</v>
      </c>
      <c r="U7" s="955">
        <f>IF('ชื่อ-คะแนน'!$C6="","",IF('ชื่อ-คะแนน'!$D6="ออก","",IF('ชื่อ-คะแนน'!$D6="ย้าย","",IF('ชื่อ-คะแนน'!$D6="พัก","",IF(U$6="?",U$6,U$6)))))</f>
        <v>0</v>
      </c>
      <c r="V7" s="956">
        <f>IF('ชื่อ-คะแนน'!$C6="","",IF('ชื่อ-คะแนน'!$D6="ออก","",IF('ชื่อ-คะแนน'!$D6="ย้าย","",IF('ชื่อ-คะแนน'!$D6="พัก","",IF(V$6="?",V$6,V$6)))))</f>
        <v>0</v>
      </c>
      <c r="W7" s="957"/>
      <c r="X7" s="954">
        <f>IF('ชื่อ-คะแนน'!$C6="","",IF('ชื่อ-คะแนน'!$D6="ออก","",IF('ชื่อ-คะแนน'!$D6="ย้าย","",IF('ชื่อ-คะแนน'!$D6="พัก","",IF(X$6="?",X$6,X$6)))))</f>
        <v>0</v>
      </c>
      <c r="Y7" s="955">
        <f>IF('ชื่อ-คะแนน'!$C6="","",IF('ชื่อ-คะแนน'!$D6="ออก","",IF('ชื่อ-คะแนน'!$D6="ย้าย","",IF('ชื่อ-คะแนน'!$D6="พัก","",IF(Y$6="?",Y$6,Y$6)))))</f>
        <v>2</v>
      </c>
      <c r="Z7" s="955">
        <f>IF('ชื่อ-คะแนน'!$C6="","",IF('ชื่อ-คะแนน'!$D6="ออก","",IF('ชื่อ-คะแนน'!$D6="ย้าย","",IF('ชื่อ-คะแนน'!$D6="พัก","",IF(Z$6="?",Z$6,Z$6)))))</f>
        <v>0</v>
      </c>
      <c r="AA7" s="955">
        <f>IF('ชื่อ-คะแนน'!$C6="","",IF('ชื่อ-คะแนน'!$D6="ออก","",IF('ชื่อ-คะแนน'!$D6="ย้าย","",IF('ชื่อ-คะแนน'!$D6="พัก","",IF(AA$6="?",AA$6,AA$6)))))</f>
        <v>0</v>
      </c>
      <c r="AB7" s="956">
        <f>IF('ชื่อ-คะแนน'!$C6="","",IF('ชื่อ-คะแนน'!$D6="ออก","",IF('ชื่อ-คะแนน'!$D6="ย้าย","",IF('ชื่อ-คะแนน'!$D6="พัก","",IF(AB$6="?",AB$6,AB$6)))))</f>
        <v>0</v>
      </c>
      <c r="AC7" s="957"/>
      <c r="AD7" s="954">
        <f>IF('ชื่อ-คะแนน'!$C6="","",IF('ชื่อ-คะแนน'!$D6="ออก","",IF('ชื่อ-คะแนน'!$D6="ย้าย","",IF('ชื่อ-คะแนน'!$D6="พัก","",IF(AD$6="?",AD$6,AD$6)))))</f>
        <v>0</v>
      </c>
      <c r="AE7" s="955">
        <f>IF('ชื่อ-คะแนน'!$C6="","",IF('ชื่อ-คะแนน'!$D6="ออก","",IF('ชื่อ-คะแนน'!$D6="ย้าย","",IF('ชื่อ-คะแนน'!$D6="พัก","",IF(AE$6="?",AE$6,AE$6)))))</f>
        <v>2</v>
      </c>
      <c r="AF7" s="955">
        <f>IF('ชื่อ-คะแนน'!$C6="","",IF('ชื่อ-คะแนน'!$D6="ออก","",IF('ชื่อ-คะแนน'!$D6="ย้าย","",IF('ชื่อ-คะแนน'!$D6="พัก","",IF(AF$6="?",AF$6,AF$6)))))</f>
        <v>0</v>
      </c>
      <c r="AG7" s="955">
        <f>IF('ชื่อ-คะแนน'!$C6="","",IF('ชื่อ-คะแนน'!$D6="ออก","",IF('ชื่อ-คะแนน'!$D6="ย้าย","",IF('ชื่อ-คะแนน'!$D6="พัก","",IF($AG$6="?",$AG$6,$AG$6)))))</f>
        <v>0</v>
      </c>
      <c r="AH7" s="956">
        <f>IF('ชื่อ-คะแนน'!$C6="","",IF('ชื่อ-คะแนน'!$D6="ออก","",IF('ชื่อ-คะแนน'!$D6="ย้าย","",IF('ชื่อ-คะแนน'!$D6="พัก","",IF($AH$6="?",$AH$6,$AH$6)))))</f>
        <v>0</v>
      </c>
      <c r="AI7" s="957"/>
      <c r="AJ7" s="954">
        <f>IF('ชื่อ-คะแนน'!$C6="","",IF('ชื่อ-คะแนน'!$D6="ออก","",IF('ชื่อ-คะแนน'!$D6="ย้าย","",IF('ชื่อ-คะแนน'!$D6="พัก","",IF($AJ$6="?",$AJ$6,$AJ$6)))))</f>
        <v>0</v>
      </c>
      <c r="AK7" s="955">
        <f>IF('ชื่อ-คะแนน'!$C6="","",IF('ชื่อ-คะแนน'!$D6="ออก","",IF('ชื่อ-คะแนน'!$D6="ย้าย","",IF('ชื่อ-คะแนน'!$D6="พัก","",IF($AK$6="?",$AK$6,$AK$6)))))</f>
        <v>2</v>
      </c>
      <c r="AL7" s="955">
        <f>IF('ชื่อ-คะแนน'!$C6="","",IF('ชื่อ-คะแนน'!$D6="ออก","",IF('ชื่อ-คะแนน'!$D6="ย้าย","",IF('ชื่อ-คะแนน'!$D6="พัก","",IF($AL$6="?",$AL$6,$AL$6)))))</f>
        <v>0</v>
      </c>
      <c r="AM7" s="955">
        <f>IF('ชื่อ-คะแนน'!$C6="","",IF('ชื่อ-คะแนน'!$D6="ออก","",IF('ชื่อ-คะแนน'!$D6="ย้าย","",IF('ชื่อ-คะแนน'!$D6="พัก","",IF($AM$6="?",$AM$6,$AM$6)))))</f>
        <v>0</v>
      </c>
      <c r="AN7" s="956">
        <f>IF('ชื่อ-คะแนน'!$C6="","",IF('ชื่อ-คะแนน'!$D6="ออก","",IF('ชื่อ-คะแนน'!$D6="ย้าย","",IF('ชื่อ-คะแนน'!$D6="พัก","",IF($AN$6="?",$AN$6,$AN$6)))))</f>
        <v>0</v>
      </c>
      <c r="AO7" s="957"/>
      <c r="AP7" s="954">
        <f>IF('ชื่อ-คะแนน'!$C6="","",IF('ชื่อ-คะแนน'!$D6="ออก","",IF('ชื่อ-คะแนน'!$D6="ย้าย","",IF('ชื่อ-คะแนน'!$D6="พัก","",IF($AP$6="?",$AP$6,$AP$6)))))</f>
        <v>0</v>
      </c>
      <c r="AQ7" s="955">
        <f>IF('ชื่อ-คะแนน'!$C6="","",IF('ชื่อ-คะแนน'!$D6="ออก","",IF('ชื่อ-คะแนน'!$D6="ย้าย","",IF('ชื่อ-คะแนน'!$D6="พัก","",IF($AQ$6="?",$AQ$6,$AQ$6)))))</f>
        <v>2</v>
      </c>
      <c r="AR7" s="955">
        <f>IF('ชื่อ-คะแนน'!$C6="","",IF('ชื่อ-คะแนน'!$D6="ออก","",IF('ชื่อ-คะแนน'!$D6="ย้าย","",IF('ชื่อ-คะแนน'!$D6="พัก","",IF($AR$6="?",$AR$6,$AR$6)))))</f>
        <v>0</v>
      </c>
      <c r="AS7" s="955">
        <f>IF('ชื่อ-คะแนน'!$C6="","",IF('ชื่อ-คะแนน'!$D6="ออก","",IF('ชื่อ-คะแนน'!$D6="ย้าย","",IF('ชื่อ-คะแนน'!$D6="พัก","",IF($AS$6="?",$AS$6,$AS$6)))))</f>
        <v>0</v>
      </c>
      <c r="AT7" s="956">
        <f>IF('ชื่อ-คะแนน'!$C6="","",IF('ชื่อ-คะแนน'!$D6="ออก","",IF('ชื่อ-คะแนน'!$D6="ย้าย","",IF('ชื่อ-คะแนน'!$D6="พัก","",IF($AT$6="?",$AT$6,$AT$6)))))</f>
        <v>0</v>
      </c>
      <c r="AU7" s="957"/>
      <c r="AV7" s="954">
        <f>IF('ชื่อ-คะแนน'!$C6="","",IF('ชื่อ-คะแนน'!$D6="ออก","",IF('ชื่อ-คะแนน'!$D6="ย้าย","",IF('ชื่อ-คะแนน'!$D6="พัก","",IF($AV$6="?",$AV$6,$AV$6)))))</f>
        <v>0</v>
      </c>
      <c r="AW7" s="955">
        <f>IF('ชื่อ-คะแนน'!$C6="","",IF('ชื่อ-คะแนน'!$D6="ออก","",IF('ชื่อ-คะแนน'!$D6="ย้าย","",IF('ชื่อ-คะแนน'!$D6="พัก","",IF($AW$6="?",$AW$6,$AW$6)))))</f>
        <v>2</v>
      </c>
      <c r="AX7" s="955">
        <f>IF('ชื่อ-คะแนน'!$C6="","",IF('ชื่อ-คะแนน'!$D6="ออก","",IF('ชื่อ-คะแนน'!$D6="ย้าย","",IF('ชื่อ-คะแนน'!$D6="พัก","",IF($AX$6="?",$AX$6,$AX$6)))))</f>
        <v>0</v>
      </c>
      <c r="AY7" s="955">
        <f>IF('ชื่อ-คะแนน'!$C6="","",IF('ชื่อ-คะแนน'!$D6="ออก","",IF('ชื่อ-คะแนน'!$D6="ย้าย","",IF('ชื่อ-คะแนน'!$D6="พัก","",IF($AY$6="?",$AY$6,$AY$6)))))</f>
        <v>0</v>
      </c>
      <c r="AZ7" s="956">
        <f>IF('ชื่อ-คะแนน'!$C6="","",IF('ชื่อ-คะแนน'!$D6="ออก","",IF('ชื่อ-คะแนน'!$D6="ย้าย","",IF('ชื่อ-คะแนน'!$D6="พัก","",IF($AZ$6="?",$AZ$6,$AZ$6)))))</f>
        <v>0</v>
      </c>
      <c r="BA7" s="957"/>
      <c r="BB7" s="954">
        <f>IF('ชื่อ-คะแนน'!$C6="","",IF('ชื่อ-คะแนน'!$D6="ออก","",IF('ชื่อ-คะแนน'!$D6="ย้าย","",IF('ชื่อ-คะแนน'!$D6="พัก","",IF($BB$6="?",$BB$6,$BB$6)))))</f>
        <v>0</v>
      </c>
      <c r="BC7" s="955">
        <f>IF('ชื่อ-คะแนน'!$C6="","",IF('ชื่อ-คะแนน'!$D6="ออก","",IF('ชื่อ-คะแนน'!$D6="ย้าย","",IF('ชื่อ-คะแนน'!$D6="พัก","",IF($BC$6="?",$BC$6,$BC$6)))))</f>
        <v>2</v>
      </c>
      <c r="BD7" s="955">
        <f>IF('ชื่อ-คะแนน'!$C6="","",IF('ชื่อ-คะแนน'!$D6="ออก","",IF('ชื่อ-คะแนน'!$D6="ย้าย","",IF('ชื่อ-คะแนน'!$D6="พัก","",IF($BD$6="?",$BD$6,$BD$6)))))</f>
        <v>0</v>
      </c>
      <c r="BE7" s="955">
        <f>IF('ชื่อ-คะแนน'!$C6="","",IF('ชื่อ-คะแนน'!$D6="ออก","",IF('ชื่อ-คะแนน'!$D6="ย้าย","",IF('ชื่อ-คะแนน'!$D6="พัก","",IF($BE$6="?",$BE$6,$BE$6)))))</f>
        <v>0</v>
      </c>
      <c r="BF7" s="956">
        <f>IF('ชื่อ-คะแนน'!$C6="","",IF('ชื่อ-คะแนน'!$D6="ออก","",IF('ชื่อ-คะแนน'!$D6="ย้าย","",IF('ชื่อ-คะแนน'!$D6="พัก","",IF($BF$6="?",$BF$6,$BF$6)))))</f>
        <v>0</v>
      </c>
      <c r="BG7" s="957"/>
      <c r="BH7" s="954">
        <f>IF('ชื่อ-คะแนน'!$C6="","",IF('ชื่อ-คะแนน'!$D6="ออก","",IF('ชื่อ-คะแนน'!$D6="ย้าย","",IF('ชื่อ-คะแนน'!$D6="พัก","",IF($BH$6="?",$BH$6,$BH$6)))))</f>
        <v>0</v>
      </c>
      <c r="BI7" s="955">
        <f>IF('ชื่อ-คะแนน'!$C6="","",IF('ชื่อ-คะแนน'!$D6="ออก","",IF('ชื่อ-คะแนน'!$D6="ย้าย","",IF('ชื่อ-คะแนน'!$D6="พัก","",IF($BI$6="?",$BI$6,$BI$6)))))</f>
        <v>2</v>
      </c>
      <c r="BJ7" s="955">
        <f>IF('ชื่อ-คะแนน'!$C6="","",IF('ชื่อ-คะแนน'!$D6="ออก","",IF('ชื่อ-คะแนน'!$D6="ย้าย","",IF('ชื่อ-คะแนน'!$D6="พัก","",IF($BJ$6="?",$BJ$6,$BJ$6)))))</f>
        <v>0</v>
      </c>
      <c r="BK7" s="955">
        <f>IF('ชื่อ-คะแนน'!$C6="","",IF('ชื่อ-คะแนน'!$D6="ออก","",IF('ชื่อ-คะแนน'!$D6="ย้าย","",IF('ชื่อ-คะแนน'!$D6="พัก","",IF($BK$6="?",$BK$6,$BK$6)))))</f>
        <v>0</v>
      </c>
      <c r="BL7" s="956">
        <f>IF('ชื่อ-คะแนน'!$C6="","",IF('ชื่อ-คะแนน'!$D6="ออก","",IF('ชื่อ-คะแนน'!$D6="ย้าย","",IF('ชื่อ-คะแนน'!$D6="พัก","",IF($BL$6="?",$BL$6,$BL$6)))))</f>
        <v>0</v>
      </c>
      <c r="BM7" s="957"/>
      <c r="BN7" s="954">
        <f>IF('ชื่อ-คะแนน'!$C6="","",IF('ชื่อ-คะแนน'!$D6="ออก","",IF('ชื่อ-คะแนน'!$D6="ย้าย","",IF('ชื่อ-คะแนน'!$D6="พัก","",IF($BN$6="?",$BN$6,$BN$6)))))</f>
        <v>0</v>
      </c>
      <c r="BO7" s="955">
        <f>IF('ชื่อ-คะแนน'!$C6="","",IF('ชื่อ-คะแนน'!$D6="ออก","",IF('ชื่อ-คะแนน'!$D6="ย้าย","",IF('ชื่อ-คะแนน'!$D6="พัก","",IF($BO$6="?",$BO$6,$BO$6)))))</f>
        <v>2</v>
      </c>
      <c r="BP7" s="955">
        <f>IF('ชื่อ-คะแนน'!$C6="","",IF('ชื่อ-คะแนน'!$D6="ออก","",IF('ชื่อ-คะแนน'!$D6="ย้าย","",IF('ชื่อ-คะแนน'!$D6="พัก","",IF($BP$6="?",$BP$6,$BP$6)))))</f>
        <v>0</v>
      </c>
      <c r="BQ7" s="955">
        <f>IF('ชื่อ-คะแนน'!$C6="","",IF('ชื่อ-คะแนน'!$D6="ออก","",IF('ชื่อ-คะแนน'!$D6="ย้าย","",IF('ชื่อ-คะแนน'!$D6="พัก","",IF($BQ$6="?",$BQ$6,$BQ$6)))))</f>
        <v>0</v>
      </c>
      <c r="BR7" s="956">
        <f>IF('ชื่อ-คะแนน'!$C6="","",IF('ชื่อ-คะแนน'!$D6="ออก","",IF('ชื่อ-คะแนน'!$D6="ย้าย","",IF('ชื่อ-คะแนน'!$D6="พัก","",IF($BR$6="?",$BR$6,$BR$6)))))</f>
        <v>0</v>
      </c>
      <c r="BS7" s="957"/>
      <c r="BT7" s="954">
        <f>IF('ชื่อ-คะแนน'!$C6="","",IF('ชื่อ-คะแนน'!$D6="ออก","",IF('ชื่อ-คะแนน'!$D6="ย้าย","",IF('ชื่อ-คะแนน'!$D6="พัก","",IF($BT$6="?",$BT$6,$BT$6)))))</f>
        <v>0</v>
      </c>
      <c r="BU7" s="955">
        <f>IF('ชื่อ-คะแนน'!$C6="","",IF('ชื่อ-คะแนน'!$D6="ออก","",IF('ชื่อ-คะแนน'!$D6="ย้าย","",IF('ชื่อ-คะแนน'!$D6="พัก","",IF($BU$6="?",$BU$6,$BU$6)))))</f>
        <v>2</v>
      </c>
      <c r="BV7" s="955">
        <f>IF('ชื่อ-คะแนน'!$C6="","",IF('ชื่อ-คะแนน'!$D6="ออก","",IF('ชื่อ-คะแนน'!$D6="ย้าย","",IF('ชื่อ-คะแนน'!$D6="พัก","",IF($BV$6="?",$BV$6,$BV$6)))))</f>
        <v>0</v>
      </c>
      <c r="BW7" s="955">
        <f>IF('ชื่อ-คะแนน'!$C6="","",IF('ชื่อ-คะแนน'!$D6="ออก","",IF('ชื่อ-คะแนน'!$D6="ย้าย","",IF('ชื่อ-คะแนน'!$D6="พัก","",IF($BW$6="?",$BW$6,$BW$6)))))</f>
        <v>0</v>
      </c>
      <c r="BX7" s="956">
        <f>IF('ชื่อ-คะแนน'!$C6="","",IF('ชื่อ-คะแนน'!$D6="ออก","",IF('ชื่อ-คะแนน'!$D6="ย้าย","",IF('ชื่อ-คะแนน'!$D6="พัก","",IF($BX$6="?",$BX$6,$BX$6)))))</f>
        <v>0</v>
      </c>
      <c r="BY7" s="957"/>
      <c r="BZ7" s="954">
        <f>IF('ชื่อ-คะแนน'!$C6="","",IF('ชื่อ-คะแนน'!$D6="ออก","",IF('ชื่อ-คะแนน'!$D6="ย้าย","",IF('ชื่อ-คะแนน'!$D6="พัก","",IF($BZ$6="?",$BZ$6,$BZ$6)))))</f>
        <v>0</v>
      </c>
      <c r="CA7" s="955">
        <f>IF('ชื่อ-คะแนน'!$C6="","",IF('ชื่อ-คะแนน'!$D6="ออก","",IF('ชื่อ-คะแนน'!$D6="ย้าย","",IF('ชื่อ-คะแนน'!$D6="พัก","",IF($CA$6="?",$CA$6,$CA$6)))))</f>
        <v>2</v>
      </c>
      <c r="CB7" s="955">
        <f>IF('ชื่อ-คะแนน'!$C6="","",IF('ชื่อ-คะแนน'!$D6="ออก","",IF('ชื่อ-คะแนน'!$D6="ย้าย","",IF('ชื่อ-คะแนน'!$D6="พัก","",IF($CB$6="?",$CB$6,$CB$6)))))</f>
        <v>0</v>
      </c>
      <c r="CC7" s="955">
        <f>IF('ชื่อ-คะแนน'!$C6="","",IF('ชื่อ-คะแนน'!$D6="ออก","",IF('ชื่อ-คะแนน'!$D6="ย้าย","",IF('ชื่อ-คะแนน'!$D6="พัก","",IF($CC$6="?",$CC$6,$CC$6)))))</f>
        <v>0</v>
      </c>
      <c r="CD7" s="956">
        <f>IF('ชื่อ-คะแนน'!$C6="","",IF('ชื่อ-คะแนน'!$D6="ออก","",IF('ชื่อ-คะแนน'!$D6="ย้าย","",IF('ชื่อ-คะแนน'!$D6="พัก","",IF($CD$6="?",$CD$6,$CD$6)))))</f>
        <v>0</v>
      </c>
      <c r="CE7" s="957"/>
      <c r="CF7" s="954">
        <f>IF('ชื่อ-คะแนน'!$C6="","",IF('ชื่อ-คะแนน'!$D6="ออก","",IF('ชื่อ-คะแนน'!$D6="ย้าย","",IF('ชื่อ-คะแนน'!$D6="พัก","",IF($CF$6="?",$CF$6,$CF$6)))))</f>
        <v>0</v>
      </c>
      <c r="CG7" s="967">
        <f>IF('ชื่อ-คะแนน'!$C6="","",IF('ชื่อ-คะแนน'!$D6="ออก","",IF('ชื่อ-คะแนน'!$D6="ย้าย","",IF('ชื่อ-คะแนน'!$D6="พัก","",IF($CG$6="?",$CG$6,$CG$6)))))</f>
        <v>2</v>
      </c>
      <c r="CH7" s="955">
        <f>IF('ชื่อ-คะแนน'!$C6="","",IF('ชื่อ-คะแนน'!$D6="ออก","",IF('ชื่อ-คะแนน'!$D6="ย้าย","",IF('ชื่อ-คะแนน'!$D6="พัก","",IF($CH$6="?",$CH$6,$CH$6)))))</f>
        <v>0</v>
      </c>
      <c r="CI7" s="955">
        <f>IF('ชื่อ-คะแนน'!$C6="","",IF('ชื่อ-คะแนน'!$D6="ออก","",IF('ชื่อ-คะแนน'!$D6="ย้าย","",IF('ชื่อ-คะแนน'!$D6="พัก","",IF($CI$6="?",$CI$6,$CI$6)))))</f>
        <v>0</v>
      </c>
      <c r="CJ7" s="956">
        <f>IF('ชื่อ-คะแนน'!$C6="","",IF('ชื่อ-คะแนน'!$D6="ออก","",IF('ชื่อ-คะแนน'!$D6="ย้าย","",IF('ชื่อ-คะแนน'!$D6="พัก","",IF($CJ$6="?",$CJ$6,$CJ$6)))))</f>
        <v>0</v>
      </c>
      <c r="CK7" s="957"/>
      <c r="CL7" s="954">
        <f>IF('ชื่อ-คะแนน'!$C6="","",IF('ชื่อ-คะแนน'!$D6="ออก","",IF('ชื่อ-คะแนน'!$D6="ย้าย","",IF('ชื่อ-คะแนน'!$D6="พัก","",IF($CL$6="?",$CL$6,$CL$6)))))</f>
        <v>0</v>
      </c>
      <c r="CM7" s="955">
        <f>IF('ชื่อ-คะแนน'!$C6="","",IF('ชื่อ-คะแนน'!$D6="ออก","",IF('ชื่อ-คะแนน'!$D6="ย้าย","",IF('ชื่อ-คะแนน'!$D6="พัก","",IF($CM$6="?",$CM$6,$CM$6)))))</f>
        <v>2</v>
      </c>
      <c r="CN7" s="955">
        <f>IF('ชื่อ-คะแนน'!$C6="","",IF('ชื่อ-คะแนน'!$D6="ออก","",IF('ชื่อ-คะแนน'!$D6="ย้าย","",IF('ชื่อ-คะแนน'!$D6="พัก","",IF($CN$6="?",$CN$6,$CN$6)))))</f>
        <v>0</v>
      </c>
      <c r="CO7" s="955">
        <f>IF('ชื่อ-คะแนน'!$C6="","",IF('ชื่อ-คะแนน'!$D6="ออก","",IF('ชื่อ-คะแนน'!$D6="ย้าย","",IF('ชื่อ-คะแนน'!$D6="พัก","",IF($CO$6="?",$CO$6,$CO$6)))))</f>
        <v>0</v>
      </c>
      <c r="CP7" s="956">
        <f>IF('ชื่อ-คะแนน'!$C6="","",IF('ชื่อ-คะแนน'!$D6="ออก","",IF('ชื่อ-คะแนน'!$D6="ย้าย","",IF('ชื่อ-คะแนน'!$D6="พัก","",IF($CP$6="?",$CP$6,$CP$6)))))</f>
        <v>0</v>
      </c>
      <c r="CQ7" s="957"/>
      <c r="CR7" s="958">
        <f>IF('ชื่อ-คะแนน'!$C6="","",IF('ชื่อ-คะแนน'!$D6="ออก","",IF('ชื่อ-คะแนน'!$D6="ย้าย","",IF('ชื่อ-คะแนน'!$D6="พัก","",IF($CR$6="?",$CR$6,$CR$6)))))</f>
        <v>0</v>
      </c>
      <c r="CS7" s="955">
        <f>IF('ชื่อ-คะแนน'!$C6="","",IF('ชื่อ-คะแนน'!$D6="ออก","",IF('ชื่อ-คะแนน'!$D6="ย้าย","",IF('ชื่อ-คะแนน'!$D6="พัก","",IF($CS$6="?",$CS$6,$CS$6)))))</f>
        <v>2</v>
      </c>
      <c r="CT7" s="955">
        <f>IF('ชื่อ-คะแนน'!$C6="","",IF('ชื่อ-คะแนน'!$D6="ออก","",IF('ชื่อ-คะแนน'!$D6="ย้าย","",IF('ชื่อ-คะแนน'!$D6="พัก","",IF($CT$6="?",$CT$6,$CT$6)))))</f>
        <v>0</v>
      </c>
      <c r="CU7" s="955">
        <f>IF('ชื่อ-คะแนน'!$C6="","",IF('ชื่อ-คะแนน'!$D6="ออก","",IF('ชื่อ-คะแนน'!$D6="ย้าย","",IF('ชื่อ-คะแนน'!$D6="พัก","",IF($CU$6="?",$CU$6,$CU$6)))))</f>
        <v>0</v>
      </c>
      <c r="CV7" s="956">
        <f>IF('ชื่อ-คะแนน'!$C6="","",IF('ชื่อ-คะแนน'!$D6="ออก","",IF('ชื่อ-คะแนน'!$D6="ย้าย","",IF('ชื่อ-คะแนน'!$D6="พัก","",IF($CV$6="?",$CV$6,$CV$6)))))</f>
        <v>0</v>
      </c>
      <c r="CW7" s="957"/>
      <c r="CX7" s="958">
        <f>IF('ชื่อ-คะแนน'!$C6="","",IF('ชื่อ-คะแนน'!$D6="ออก","",IF('ชื่อ-คะแนน'!$D6="ย้าย","",IF('ชื่อ-คะแนน'!$D6="พัก","",IF($CX$6="?",$CX$6,$CX$6)))))</f>
        <v>0</v>
      </c>
      <c r="CY7" s="955">
        <f>IF('ชื่อ-คะแนน'!$C6="","",IF('ชื่อ-คะแนน'!$D6="ออก","",IF('ชื่อ-คะแนน'!$D6="ย้าย","",IF('ชื่อ-คะแนน'!$D6="พัก","",IF($CY$6="?",$CY$6,$CY$6)))))</f>
        <v>0</v>
      </c>
      <c r="CZ7" s="955">
        <f>IF('ชื่อ-คะแนน'!$C6="","",IF('ชื่อ-คะแนน'!$D6="ออก","",IF('ชื่อ-คะแนน'!$D6="ย้าย","",IF('ชื่อ-คะแนน'!$D6="พัก","",IF($CZ$6="?",$CZ$6,$CZ$6)))))</f>
        <v>0</v>
      </c>
      <c r="DA7" s="955">
        <f>IF('ชื่อ-คะแนน'!$C6="","",IF('ชื่อ-คะแนน'!$D6="ออก","",IF('ชื่อ-คะแนน'!$D6="ย้าย","",IF('ชื่อ-คะแนน'!$D6="พัก","",IF($DA$6="?",$DA$6,$DA$6)))))</f>
        <v>0</v>
      </c>
      <c r="DB7" s="956">
        <f>IF('ชื่อ-คะแนน'!$C6="","",IF('ชื่อ-คะแนน'!$D6="ออก","",IF('ชื่อ-คะแนน'!$D6="ย้าย","",IF('ชื่อ-คะแนน'!$D6="พัก","",IF($DB$6="?",$DB$6,$DB$6)))))</f>
        <v>0</v>
      </c>
      <c r="DC7" s="957"/>
      <c r="DD7" s="954">
        <f>IF('ชื่อ-คะแนน'!$C6="","",IF('ชื่อ-คะแนน'!$D6="ออก","",IF('ชื่อ-คะแนน'!$D6="ย้าย","",IF('ชื่อ-คะแนน'!$D6="พัก","",IF($DD$6="?",$DD$6,$DD$6)))))</f>
        <v>0</v>
      </c>
      <c r="DE7" s="955">
        <f>IF('ชื่อ-คะแนน'!$C6="","",IF('ชื่อ-คะแนน'!$D6="ออก","",IF('ชื่อ-คะแนน'!$D6="ย้าย","",IF('ชื่อ-คะแนน'!$D6="พัก","",IF($DE$6="?",$DE$6,$DE$6)))))</f>
        <v>0</v>
      </c>
      <c r="DF7" s="955">
        <f>IF('ชื่อ-คะแนน'!$C6="","",IF('ชื่อ-คะแนน'!$D6="ออก","",IF('ชื่อ-คะแนน'!$D6="ย้าย","",IF('ชื่อ-คะแนน'!$D6="พัก","",IF($DF$6="?",$DF$6,$DF$6)))))</f>
        <v>0</v>
      </c>
      <c r="DG7" s="955">
        <f>IF('ชื่อ-คะแนน'!$C6="","",IF('ชื่อ-คะแนน'!$D6="ออก","",IF('ชื่อ-คะแนน'!$D6="ย้าย","",IF('ชื่อ-คะแนน'!$D6="พัก","",IF($DG$6="?",$DG$6,$DG$6)))))</f>
        <v>0</v>
      </c>
      <c r="DH7" s="956">
        <f>IF('ชื่อ-คะแนน'!$C6="","",IF('ชื่อ-คะแนน'!$D6="ออก","",IF('ชื่อ-คะแนน'!$D6="ย้าย","",IF('ชื่อ-คะแนน'!$D6="พัก","",IF($DH$6="?",$DH$6,$DH$6)))))</f>
        <v>0</v>
      </c>
      <c r="DI7" s="957"/>
      <c r="DJ7" s="954">
        <f>IF('ชื่อ-คะแนน'!$C6="","",IF('ชื่อ-คะแนน'!$D6="ออก","",IF('ชื่อ-คะแนน'!$D6="ย้าย","",IF('ชื่อ-คะแนน'!$D6="พัก","",IF($DJ$6="?",$DJ$6,$DJ$6)))))</f>
        <v>0</v>
      </c>
      <c r="DK7" s="955">
        <f>IF('ชื่อ-คะแนน'!$C6="","",IF('ชื่อ-คะแนน'!$D6="ออก","",IF('ชื่อ-คะแนน'!$D6="ย้าย","",IF('ชื่อ-คะแนน'!$D6="พัก","",IF($DK$6="?",$DK$6,$DK$6)))))</f>
        <v>0</v>
      </c>
      <c r="DL7" s="955">
        <f>IF('ชื่อ-คะแนน'!$C6="","",IF('ชื่อ-คะแนน'!$D6="ออก","",IF('ชื่อ-คะแนน'!$D6="ย้าย","",IF('ชื่อ-คะแนน'!$D6="พัก","",IF($DL$6="?",$DL$6,$DL$6)))))</f>
        <v>0</v>
      </c>
      <c r="DM7" s="955">
        <f>IF('ชื่อ-คะแนน'!$C6="","",IF('ชื่อ-คะแนน'!$D6="ออก","",IF('ชื่อ-คะแนน'!$D6="ย้าย","",IF('ชื่อ-คะแนน'!$D6="พัก","",IF($DM$6="?",$DM$6,$DM$6)))))</f>
        <v>0</v>
      </c>
      <c r="DN7" s="956">
        <f>IF('ชื่อ-คะแนน'!$C6="","",IF('ชื่อ-คะแนน'!$D6="ออก","",IF('ชื่อ-คะแนน'!$D6="ย้าย","",IF('ชื่อ-คะแนน'!$D6="พัก","",IF($DN$6="?",$DN$6,$DN$6)))))</f>
        <v>0</v>
      </c>
      <c r="DO7" s="957"/>
      <c r="DP7" s="954">
        <f>IF('ชื่อ-คะแนน'!$C6="","",IF('ชื่อ-คะแนน'!$D6="ออก","",IF('ชื่อ-คะแนน'!$D6="ย้าย","",IF('ชื่อ-คะแนน'!$D6="พัก","",IF($DP$6="?",$DP$6,$DP$6)))))</f>
        <v>0</v>
      </c>
      <c r="DQ7" s="955">
        <f>IF('ชื่อ-คะแนน'!$C6="","",IF('ชื่อ-คะแนน'!$D6="ออก","",IF('ชื่อ-คะแนน'!$D6="ย้าย","",IF('ชื่อ-คะแนน'!$D6="พัก","",IF($DQ$6="?",$DQ$6,$DQ$6)))))</f>
        <v>0</v>
      </c>
      <c r="DR7" s="955">
        <f>IF('ชื่อ-คะแนน'!$C6="","",IF('ชื่อ-คะแนน'!$D6="ออก","",IF('ชื่อ-คะแนน'!$D6="ย้าย","",IF('ชื่อ-คะแนน'!$D6="พัก","",IF($DR$6="?",$DR$6,$DR$6)))))</f>
        <v>0</v>
      </c>
      <c r="DS7" s="955">
        <f>IF('ชื่อ-คะแนน'!$C6="","",IF('ชื่อ-คะแนน'!$D6="ออก","",IF('ชื่อ-คะแนน'!$D6="ย้าย","",IF('ชื่อ-คะแนน'!$D6="พัก","",IF($DS$6="?",$DS$6,$DS$6)))))</f>
        <v>0</v>
      </c>
      <c r="DT7" s="956">
        <f>IF('ชื่อ-คะแนน'!$C6="","",IF('ชื่อ-คะแนน'!$D6="ออก","",IF('ชื่อ-คะแนน'!$D6="ย้าย","",IF('ชื่อ-คะแนน'!$D6="พัก","",IF($DT$6="?",$DT$6,$DT$6)))))</f>
        <v>0</v>
      </c>
      <c r="DU7" s="957"/>
      <c r="DV7" s="954">
        <f>IF('ชื่อ-คะแนน'!$C6="","",IF('ชื่อ-คะแนน'!$D6="ออก","",IF('ชื่อ-คะแนน'!$D6="ย้าย","",IF('ชื่อ-คะแนน'!$D6="พัก","",IF($DV$6="?",$DV$6,$DV$6)))))</f>
        <v>0</v>
      </c>
      <c r="DW7" s="955">
        <f>IF('ชื่อ-คะแนน'!$C6="","",IF('ชื่อ-คะแนน'!$D6="ออก","",IF('ชื่อ-คะแนน'!$D6="ย้าย","",IF('ชื่อ-คะแนน'!$D6="พัก","",IF($DW$6="?",$DW$6,$DW$6)))))</f>
        <v>0</v>
      </c>
      <c r="DX7" s="955">
        <f>IF('ชื่อ-คะแนน'!$C6="","",IF('ชื่อ-คะแนน'!$D6="ออก","",IF('ชื่อ-คะแนน'!$D6="ย้าย","",IF('ชื่อ-คะแนน'!$D6="พัก","",IF($DX$6="?",$DX$6,$DX$6)))))</f>
        <v>0</v>
      </c>
      <c r="DY7" s="955">
        <f>IF('ชื่อ-คะแนน'!$C6="","",IF('ชื่อ-คะแนน'!$D6="ออก","",IF('ชื่อ-คะแนน'!$D6="ย้าย","",IF('ชื่อ-คะแนน'!$D6="พัก","",IF($DY$6="?",$DY$6,$DY$6)))))</f>
        <v>0</v>
      </c>
      <c r="DZ7" s="956">
        <f>IF('ชื่อ-คะแนน'!$C6="","",IF('ชื่อ-คะแนน'!$D6="ออก","",IF('ชื่อ-คะแนน'!$D6="ย้าย","",IF('ชื่อ-คะแนน'!$D6="พัก","",IF($DZ$6="?",$DZ$6,$DZ$6)))))</f>
        <v>0</v>
      </c>
      <c r="EA7" s="957"/>
      <c r="EB7" s="954">
        <f>IF('ชื่อ-คะแนน'!$C6="","",IF('ชื่อ-คะแนน'!$D6="ออก","",IF('ชื่อ-คะแนน'!$D6="ย้าย","",IF('ชื่อ-คะแนน'!$D6="พัก","",IF($EB$6="?",$EB$6,$EB$6)))))</f>
        <v>0</v>
      </c>
      <c r="EC7" s="955">
        <f>IF('ชื่อ-คะแนน'!$C6="","",IF('ชื่อ-คะแนน'!$D6="ออก","",IF('ชื่อ-คะแนน'!$D6="ย้าย","",IF('ชื่อ-คะแนน'!$D6="พัก","",IF($EC$6="?",$EC$6,$EC$6)))))</f>
        <v>0</v>
      </c>
      <c r="ED7" s="955">
        <f>IF('ชื่อ-คะแนน'!$C6="","",IF('ชื่อ-คะแนน'!$D6="ออก","",IF('ชื่อ-คะแนน'!$D6="ย้าย","",IF('ชื่อ-คะแนน'!$D6="พัก","",IF($ED$6="?",$ED$6,$ED$6)))))</f>
        <v>0</v>
      </c>
      <c r="EE7" s="955">
        <f>IF('ชื่อ-คะแนน'!$C6="","",IF('ชื่อ-คะแนน'!$D6="ออก","",IF('ชื่อ-คะแนน'!$D6="ย้าย","",IF('ชื่อ-คะแนน'!$D6="พัก","",IF($EE$6="?",$EE$6,$EE$6)))))</f>
        <v>0</v>
      </c>
      <c r="EF7" s="956">
        <f>IF('ชื่อ-คะแนน'!$C6="","",IF('ชื่อ-คะแนน'!$D6="ออก","",IF('ชื่อ-คะแนน'!$D6="ย้าย","",IF('ชื่อ-คะแนน'!$D6="พัก","",IF($EF$6="?",$EF$6,$EF$6)))))</f>
        <v>0</v>
      </c>
      <c r="EG7" s="960"/>
      <c r="EH7" s="961" t="str">
        <f>IF('ชื่อ-คะแนน'!C6="","",COUNTIF(E7:EF7,"ป")+COUNTIF(E7:EF7,"ล")+COUNTIF(E7:EF7,"ข")+COUNTIF(E7:EF7,"ร")+COUNTIF(E7:EF7,"อ")+COUNTIF(E7:EF7,"ก")+COUNTIF(E7:EF7,"ฟ")+COUNTIF(E7:EF7,"ด")+COUNTIF(E7:EF7,"ย"))&amp;IF('ชื่อ-คะแนน'!C6="","","/")&amp;IF('ชื่อ-คะแนน'!C6="","",SUM($F$6:$EF$6)-SUM(F7:EF7))</f>
        <v>0/0</v>
      </c>
      <c r="EI7" s="992">
        <f>IF('ชื่อ-คะแนน'!C6="","",COUNTIF(E7:EE7,"/")+SUM(E7:EE7))</f>
        <v>32</v>
      </c>
      <c r="EJ7" s="962">
        <f>IF('ชื่อ-คะแนน'!C6="","",COUNTIF(F7:EF7,"/")+SUM(F7:EF7)+เวลา1!EI7)</f>
        <v>68</v>
      </c>
      <c r="EK7" s="103"/>
      <c r="EL7" s="53" t="str">
        <f>IF('ชื่อ-คะแนน'!C6="","",IF(EJ7&gt;=$EJ$3-$EJ$4,"-",$EJ$3-$EJ$4-EJ7))</f>
        <v>-</v>
      </c>
      <c r="EM7" s="54">
        <f>IF('ชื่อ-คะแนน'!C6="","",(EJ7/$EJ$3)*100)</f>
        <v>94.444444444444443</v>
      </c>
      <c r="EN7" s="53" t="str">
        <f>IF('ชื่อ-คะแนน'!CM6="ผิด","ผิด",IF('ชื่อ-คะแนน'!CM6="","",IF('ชื่อ-คะแนน'!CP6="-","-",IF(EM7&lt;79.5,"มส","-"))))</f>
        <v>-</v>
      </c>
      <c r="EO7" s="53" t="str">
        <f>IF('ชื่อ-คะแนน'!CM6="ผิด","ผิด",IF('ชื่อ-คะแนน'!CM6="","",IF('ชื่อ-คะแนน'!CP6="-","-",IF(EM7&lt;59.5,"ซ้ำ",IF(EM7&lt;79.5,EL7,"-")))))</f>
        <v>-</v>
      </c>
    </row>
    <row r="8" spans="1:145" s="24" customFormat="1" ht="18" customHeight="1" thickBot="1" x14ac:dyDescent="0.55000000000000004">
      <c r="A8" s="993">
        <f>'ชื่อ-คะแนน'!A7</f>
        <v>2</v>
      </c>
      <c r="B8" s="894" t="str">
        <f>'ชื่อ-คะแนน'!B7</f>
        <v>12804</v>
      </c>
      <c r="C8" s="895" t="str">
        <f>'ชื่อ-คะแนน'!DB7</f>
        <v>เด็กหญิง กาญจนา  สุวะเลิศ</v>
      </c>
      <c r="D8" s="620" t="str">
        <f>'ชื่อ-คะแนน'!D7</f>
        <v>เรียน</v>
      </c>
      <c r="E8" s="621" t="str">
        <f t="shared" ref="E8:E56" si="0">IF(D8="ออก",1,IF(D8="ย้าย",1,IF(D8="พัก",1,"")))</f>
        <v/>
      </c>
      <c r="F8" s="958">
        <f>IF('ชื่อ-คะแนน'!$C7="","",IF('ชื่อ-คะแนน'!$D7="ออก","",IF('ชื่อ-คะแนน'!$D7="ย้าย","",IF('ชื่อ-คะแนน'!$D7="พัก","",IF(F$6="?",F$6,F$6)))))</f>
        <v>0</v>
      </c>
      <c r="G8" s="967">
        <f>IF('ชื่อ-คะแนน'!C7="","",IF('ชื่อ-คะแนน'!$D7="ออก","",IF('ชื่อ-คะแนน'!$D7="ย้าย","",IF('ชื่อ-คะแนน'!$D7="พัก","",IF(G$6="?",G$6,G$6)))))</f>
        <v>2</v>
      </c>
      <c r="H8" s="967">
        <f>IF('ชื่อ-คะแนน'!C7="","",IF('ชื่อ-คะแนน'!$D7="ออก","",IF('ชื่อ-คะแนน'!$D7="ย้าย","",IF('ชื่อ-คะแนน'!$D7="พัก","",IF(H$6="?",H$6,H$6)))))</f>
        <v>0</v>
      </c>
      <c r="I8" s="967">
        <f>IF('ชื่อ-คะแนน'!G7="","",IF('ชื่อ-คะแนน'!$D7="ออก","",IF('ชื่อ-คะแนน'!$D7="ย้าย","",IF('ชื่อ-คะแนน'!$D7="พัก","",IF(I$6="?",I$6,$I$6)))))</f>
        <v>0</v>
      </c>
      <c r="J8" s="968">
        <f>IF('ชื่อ-คะแนน'!$C7="","",IF('ชื่อ-คะแนน'!$D7="ออก","",IF('ชื่อ-คะแนน'!$D7="ย้าย","",IF('ชื่อ-คะแนน'!$D7="พัก","",IF(J$6="?",J$6,J$6)))))</f>
        <v>0</v>
      </c>
      <c r="K8" s="959"/>
      <c r="L8" s="958">
        <f>IF('ชื่อ-คะแนน'!$C7="","",IF('ชื่อ-คะแนน'!$D7="ออก","",IF('ชื่อ-คะแนน'!$D7="ย้าย","",IF('ชื่อ-คะแนน'!$D7="พัก","",IF(L$6="?",L$6,L$6)))))</f>
        <v>0</v>
      </c>
      <c r="M8" s="967">
        <f>IF('ชื่อ-คะแนน'!$C7="","",IF('ชื่อ-คะแนน'!$D7="ออก","",IF('ชื่อ-คะแนน'!$D7="ย้าย","",IF('ชื่อ-คะแนน'!$D7="พัก","",IF(M$6="?",M$6,M$6)))))</f>
        <v>2</v>
      </c>
      <c r="N8" s="967">
        <f>IF('ชื่อ-คะแนน'!$C7="","",IF('ชื่อ-คะแนน'!$D7="ออก","",IF('ชื่อ-คะแนน'!$D7="ย้าย","",IF('ชื่อ-คะแนน'!$D7="พัก","",IF(N$6="?",N$6,N$6)))))</f>
        <v>0</v>
      </c>
      <c r="O8" s="967">
        <f>IF('ชื่อ-คะแนน'!$C7="","",IF('ชื่อ-คะแนน'!$D7="ออก","",IF('ชื่อ-คะแนน'!$D7="ย้าย","",IF('ชื่อ-คะแนน'!$D7="พัก","",IF(O$6="?",O$6,O$6)))))</f>
        <v>0</v>
      </c>
      <c r="P8" s="968">
        <f>IF('ชื่อ-คะแนน'!$C7="","",IF('ชื่อ-คะแนน'!$D7="ออก","",IF('ชื่อ-คะแนน'!$D7="ย้าย","",IF('ชื่อ-คะแนน'!$D7="พัก","",IF(P$6="?",P$6,P$6)))))</f>
        <v>0</v>
      </c>
      <c r="Q8" s="959"/>
      <c r="R8" s="958">
        <f>IF('ชื่อ-คะแนน'!$C7="","",IF('ชื่อ-คะแนน'!$D7="ออก","",IF('ชื่อ-คะแนน'!$D7="ย้าย","",IF('ชื่อ-คะแนน'!$D7="พัก","",IF(R$6="?",R$6,R$6)))))</f>
        <v>0</v>
      </c>
      <c r="S8" s="967">
        <f>IF('ชื่อ-คะแนน'!$C7="","",IF('ชื่อ-คะแนน'!$D7="ออก","",IF('ชื่อ-คะแนน'!$D7="ย้าย","",IF('ชื่อ-คะแนน'!$D7="พัก","",IF(S$6="?",S$6,S$6)))))</f>
        <v>2</v>
      </c>
      <c r="T8" s="967">
        <f>IF('ชื่อ-คะแนน'!$C7="","",IF('ชื่อ-คะแนน'!$D7="ออก","",IF('ชื่อ-คะแนน'!$D7="ย้าย","",IF('ชื่อ-คะแนน'!$D7="พัก","",IF(T$6="?",T$6,T$6)))))</f>
        <v>0</v>
      </c>
      <c r="U8" s="967">
        <f>IF('ชื่อ-คะแนน'!$C7="","",IF('ชื่อ-คะแนน'!$D7="ออก","",IF('ชื่อ-คะแนน'!$D7="ย้าย","",IF('ชื่อ-คะแนน'!$D7="พัก","",IF(U$6="?",U$6,U$6)))))</f>
        <v>0</v>
      </c>
      <c r="V8" s="968">
        <f>IF('ชื่อ-คะแนน'!$C7="","",IF('ชื่อ-คะแนน'!$D7="ออก","",IF('ชื่อ-คะแนน'!$D7="ย้าย","",IF('ชื่อ-คะแนน'!$D7="พัก","",IF(V$6="?",V$6,V$6)))))</f>
        <v>0</v>
      </c>
      <c r="W8" s="959"/>
      <c r="X8" s="958">
        <f>IF('ชื่อ-คะแนน'!$C7="","",IF('ชื่อ-คะแนน'!$D7="ออก","",IF('ชื่อ-คะแนน'!$D7="ย้าย","",IF('ชื่อ-คะแนน'!$D7="พัก","",IF(X$6="?",X$6,X$6)))))</f>
        <v>0</v>
      </c>
      <c r="Y8" s="967">
        <f>IF('ชื่อ-คะแนน'!$C7="","",IF('ชื่อ-คะแนน'!$D7="ออก","",IF('ชื่อ-คะแนน'!$D7="ย้าย","",IF('ชื่อ-คะแนน'!$D7="พัก","",IF(Y$6="?",Y$6,Y$6)))))</f>
        <v>2</v>
      </c>
      <c r="Z8" s="967">
        <f>IF('ชื่อ-คะแนน'!$C7="","",IF('ชื่อ-คะแนน'!$D7="ออก","",IF('ชื่อ-คะแนน'!$D7="ย้าย","",IF('ชื่อ-คะแนน'!$D7="พัก","",IF(Z$6="?",Z$6,Z$6)))))</f>
        <v>0</v>
      </c>
      <c r="AA8" s="967">
        <f>IF('ชื่อ-คะแนน'!$C7="","",IF('ชื่อ-คะแนน'!$D7="ออก","",IF('ชื่อ-คะแนน'!$D7="ย้าย","",IF('ชื่อ-คะแนน'!$D7="พัก","",IF(AA$6="?",AA$6,AA$6)))))</f>
        <v>0</v>
      </c>
      <c r="AB8" s="968">
        <f>IF('ชื่อ-คะแนน'!$C7="","",IF('ชื่อ-คะแนน'!$D7="ออก","",IF('ชื่อ-คะแนน'!$D7="ย้าย","",IF('ชื่อ-คะแนน'!$D7="พัก","",IF(AB$6="?",AB$6,AB$6)))))</f>
        <v>0</v>
      </c>
      <c r="AC8" s="959"/>
      <c r="AD8" s="958">
        <f>IF('ชื่อ-คะแนน'!$C7="","",IF('ชื่อ-คะแนน'!$D7="ออก","",IF('ชื่อ-คะแนน'!$D7="ย้าย","",IF('ชื่อ-คะแนน'!$D7="พัก","",IF(AD$6="?",AD$6,AD$6)))))</f>
        <v>0</v>
      </c>
      <c r="AE8" s="967">
        <f>IF('ชื่อ-คะแนน'!$C7="","",IF('ชื่อ-คะแนน'!$D7="ออก","",IF('ชื่อ-คะแนน'!$D7="ย้าย","",IF('ชื่อ-คะแนน'!$D7="พัก","",IF(AE$6="?",AE$6,AE$6)))))</f>
        <v>2</v>
      </c>
      <c r="AF8" s="967">
        <f>IF('ชื่อ-คะแนน'!$C7="","",IF('ชื่อ-คะแนน'!$D7="ออก","",IF('ชื่อ-คะแนน'!$D7="ย้าย","",IF('ชื่อ-คะแนน'!$D7="พัก","",IF(AF$6="?",AF$6,AF$6)))))</f>
        <v>0</v>
      </c>
      <c r="AG8" s="967">
        <f>IF('ชื่อ-คะแนน'!$C7="","",IF('ชื่อ-คะแนน'!$D7="ออก","",IF('ชื่อ-คะแนน'!$D7="ย้าย","",IF('ชื่อ-คะแนน'!$D7="พัก","",IF($AG$6="?",$AG$6,$AG$6)))))</f>
        <v>0</v>
      </c>
      <c r="AH8" s="968">
        <f>IF('ชื่อ-คะแนน'!$C7="","",IF('ชื่อ-คะแนน'!$D7="ออก","",IF('ชื่อ-คะแนน'!$D7="ย้าย","",IF('ชื่อ-คะแนน'!$D7="พัก","",IF($AH$6="?",$AH$6,$AH$6)))))</f>
        <v>0</v>
      </c>
      <c r="AI8" s="959"/>
      <c r="AJ8" s="958">
        <f>IF('ชื่อ-คะแนน'!$C7="","",IF('ชื่อ-คะแนน'!$D7="ออก","",IF('ชื่อ-คะแนน'!$D7="ย้าย","",IF('ชื่อ-คะแนน'!$D7="พัก","",IF($AJ$6="?",$AJ$6,$AJ$6)))))</f>
        <v>0</v>
      </c>
      <c r="AK8" s="967">
        <f>IF('ชื่อ-คะแนน'!$C7="","",IF('ชื่อ-คะแนน'!$D7="ออก","",IF('ชื่อ-คะแนน'!$D7="ย้าย","",IF('ชื่อ-คะแนน'!$D7="พัก","",IF($AK$6="?",$AK$6,$AK$6)))))</f>
        <v>2</v>
      </c>
      <c r="AL8" s="967">
        <f>IF('ชื่อ-คะแนน'!$C7="","",IF('ชื่อ-คะแนน'!$D7="ออก","",IF('ชื่อ-คะแนน'!$D7="ย้าย","",IF('ชื่อ-คะแนน'!$D7="พัก","",IF($AL$6="?",$AL$6,$AL$6)))))</f>
        <v>0</v>
      </c>
      <c r="AM8" s="967">
        <f>IF('ชื่อ-คะแนน'!$C7="","",IF('ชื่อ-คะแนน'!$D7="ออก","",IF('ชื่อ-คะแนน'!$D7="ย้าย","",IF('ชื่อ-คะแนน'!$D7="พัก","",IF($AM$6="?",$AM$6,$AM$6)))))</f>
        <v>0</v>
      </c>
      <c r="AN8" s="968">
        <f>IF('ชื่อ-คะแนน'!$C7="","",IF('ชื่อ-คะแนน'!$D7="ออก","",IF('ชื่อ-คะแนน'!$D7="ย้าย","",IF('ชื่อ-คะแนน'!$D7="พัก","",IF($AN$6="?",$AN$6,$AN$6)))))</f>
        <v>0</v>
      </c>
      <c r="AO8" s="959"/>
      <c r="AP8" s="958">
        <f>IF('ชื่อ-คะแนน'!$C7="","",IF('ชื่อ-คะแนน'!$D7="ออก","",IF('ชื่อ-คะแนน'!$D7="ย้าย","",IF('ชื่อ-คะแนน'!$D7="พัก","",IF($AP$6="?",$AP$6,$AP$6)))))</f>
        <v>0</v>
      </c>
      <c r="AQ8" s="967">
        <f>IF('ชื่อ-คะแนน'!$C7="","",IF('ชื่อ-คะแนน'!$D7="ออก","",IF('ชื่อ-คะแนน'!$D7="ย้าย","",IF('ชื่อ-คะแนน'!$D7="พัก","",IF($AQ$6="?",$AQ$6,$AQ$6)))))</f>
        <v>2</v>
      </c>
      <c r="AR8" s="967">
        <f>IF('ชื่อ-คะแนน'!$C7="","",IF('ชื่อ-คะแนน'!$D7="ออก","",IF('ชื่อ-คะแนน'!$D7="ย้าย","",IF('ชื่อ-คะแนน'!$D7="พัก","",IF($AR$6="?",$AR$6,$AR$6)))))</f>
        <v>0</v>
      </c>
      <c r="AS8" s="967">
        <f>IF('ชื่อ-คะแนน'!$C7="","",IF('ชื่อ-คะแนน'!$D7="ออก","",IF('ชื่อ-คะแนน'!$D7="ย้าย","",IF('ชื่อ-คะแนน'!$D7="พัก","",IF($AS$6="?",$AS$6,$AS$6)))))</f>
        <v>0</v>
      </c>
      <c r="AT8" s="968">
        <f>IF('ชื่อ-คะแนน'!$C7="","",IF('ชื่อ-คะแนน'!$D7="ออก","",IF('ชื่อ-คะแนน'!$D7="ย้าย","",IF('ชื่อ-คะแนน'!$D7="พัก","",IF($AT$6="?",$AT$6,$AT$6)))))</f>
        <v>0</v>
      </c>
      <c r="AU8" s="959"/>
      <c r="AV8" s="958">
        <f>IF('ชื่อ-คะแนน'!$C7="","",IF('ชื่อ-คะแนน'!$D7="ออก","",IF('ชื่อ-คะแนน'!$D7="ย้าย","",IF('ชื่อ-คะแนน'!$D7="พัก","",IF($AV$6="?",$AV$6,$AV$6)))))</f>
        <v>0</v>
      </c>
      <c r="AW8" s="967">
        <f>IF('ชื่อ-คะแนน'!$C7="","",IF('ชื่อ-คะแนน'!$D7="ออก","",IF('ชื่อ-คะแนน'!$D7="ย้าย","",IF('ชื่อ-คะแนน'!$D7="พัก","",IF($AW$6="?",$AW$6,$AW$6)))))</f>
        <v>2</v>
      </c>
      <c r="AX8" s="967">
        <f>IF('ชื่อ-คะแนน'!$C7="","",IF('ชื่อ-คะแนน'!$D7="ออก","",IF('ชื่อ-คะแนน'!$D7="ย้าย","",IF('ชื่อ-คะแนน'!$D7="พัก","",IF($AX$6="?",$AX$6,$AX$6)))))</f>
        <v>0</v>
      </c>
      <c r="AY8" s="967">
        <f>IF('ชื่อ-คะแนน'!$C7="","",IF('ชื่อ-คะแนน'!$D7="ออก","",IF('ชื่อ-คะแนน'!$D7="ย้าย","",IF('ชื่อ-คะแนน'!$D7="พัก","",IF($AY$6="?",$AY$6,$AY$6)))))</f>
        <v>0</v>
      </c>
      <c r="AZ8" s="968">
        <f>IF('ชื่อ-คะแนน'!$C7="","",IF('ชื่อ-คะแนน'!$D7="ออก","",IF('ชื่อ-คะแนน'!$D7="ย้าย","",IF('ชื่อ-คะแนน'!$D7="พัก","",IF($AZ$6="?",$AZ$6,$AZ$6)))))</f>
        <v>0</v>
      </c>
      <c r="BA8" s="959"/>
      <c r="BB8" s="958">
        <f>IF('ชื่อ-คะแนน'!$C7="","",IF('ชื่อ-คะแนน'!$D7="ออก","",IF('ชื่อ-คะแนน'!$D7="ย้าย","",IF('ชื่อ-คะแนน'!$D7="พัก","",IF($BB$6="?",$BB$6,$BB$6)))))</f>
        <v>0</v>
      </c>
      <c r="BC8" s="967">
        <f>IF('ชื่อ-คะแนน'!$C7="","",IF('ชื่อ-คะแนน'!$D7="ออก","",IF('ชื่อ-คะแนน'!$D7="ย้าย","",IF('ชื่อ-คะแนน'!$D7="พัก","",IF($BC$6="?",$BC$6,$BC$6)))))</f>
        <v>2</v>
      </c>
      <c r="BD8" s="967">
        <f>IF('ชื่อ-คะแนน'!$C7="","",IF('ชื่อ-คะแนน'!$D7="ออก","",IF('ชื่อ-คะแนน'!$D7="ย้าย","",IF('ชื่อ-คะแนน'!$D7="พัก","",IF($BD$6="?",$BD$6,$BD$6)))))</f>
        <v>0</v>
      </c>
      <c r="BE8" s="967">
        <f>IF('ชื่อ-คะแนน'!$C7="","",IF('ชื่อ-คะแนน'!$D7="ออก","",IF('ชื่อ-คะแนน'!$D7="ย้าย","",IF('ชื่อ-คะแนน'!$D7="พัก","",IF($BE$6="?",$BE$6,$BE$6)))))</f>
        <v>0</v>
      </c>
      <c r="BF8" s="968">
        <f>IF('ชื่อ-คะแนน'!$C7="","",IF('ชื่อ-คะแนน'!$D7="ออก","",IF('ชื่อ-คะแนน'!$D7="ย้าย","",IF('ชื่อ-คะแนน'!$D7="พัก","",IF($BF$6="?",$BF$6,$BF$6)))))</f>
        <v>0</v>
      </c>
      <c r="BG8" s="959"/>
      <c r="BH8" s="958">
        <f>IF('ชื่อ-คะแนน'!$C7="","",IF('ชื่อ-คะแนน'!$D7="ออก","",IF('ชื่อ-คะแนน'!$D7="ย้าย","",IF('ชื่อ-คะแนน'!$D7="พัก","",IF($BH$6="?",$BH$6,$BH$6)))))</f>
        <v>0</v>
      </c>
      <c r="BI8" s="967">
        <f>IF('ชื่อ-คะแนน'!$C7="","",IF('ชื่อ-คะแนน'!$D7="ออก","",IF('ชื่อ-คะแนน'!$D7="ย้าย","",IF('ชื่อ-คะแนน'!$D7="พัก","",IF($BI$6="?",$BI$6,$BI$6)))))</f>
        <v>2</v>
      </c>
      <c r="BJ8" s="967">
        <f>IF('ชื่อ-คะแนน'!$C7="","",IF('ชื่อ-คะแนน'!$D7="ออก","",IF('ชื่อ-คะแนน'!$D7="ย้าย","",IF('ชื่อ-คะแนน'!$D7="พัก","",IF($BJ$6="?",$BJ$6,$BJ$6)))))</f>
        <v>0</v>
      </c>
      <c r="BK8" s="967">
        <f>IF('ชื่อ-คะแนน'!$C7="","",IF('ชื่อ-คะแนน'!$D7="ออก","",IF('ชื่อ-คะแนน'!$D7="ย้าย","",IF('ชื่อ-คะแนน'!$D7="พัก","",IF($BK$6="?",$BK$6,$BK$6)))))</f>
        <v>0</v>
      </c>
      <c r="BL8" s="968">
        <f>IF('ชื่อ-คะแนน'!$C7="","",IF('ชื่อ-คะแนน'!$D7="ออก","",IF('ชื่อ-คะแนน'!$D7="ย้าย","",IF('ชื่อ-คะแนน'!$D7="พัก","",IF($BL$6="?",$BL$6,$BL$6)))))</f>
        <v>0</v>
      </c>
      <c r="BM8" s="959"/>
      <c r="BN8" s="958">
        <f>IF('ชื่อ-คะแนน'!$C7="","",IF('ชื่อ-คะแนน'!$D7="ออก","",IF('ชื่อ-คะแนน'!$D7="ย้าย","",IF('ชื่อ-คะแนน'!$D7="พัก","",IF($BN$6="?",$BN$6,$BN$6)))))</f>
        <v>0</v>
      </c>
      <c r="BO8" s="967">
        <f>IF('ชื่อ-คะแนน'!$C7="","",IF('ชื่อ-คะแนน'!$D7="ออก","",IF('ชื่อ-คะแนน'!$D7="ย้าย","",IF('ชื่อ-คะแนน'!$D7="พัก","",IF($BO$6="?",$BO$6,$BO$6)))))</f>
        <v>2</v>
      </c>
      <c r="BP8" s="967">
        <f>IF('ชื่อ-คะแนน'!$C7="","",IF('ชื่อ-คะแนน'!$D7="ออก","",IF('ชื่อ-คะแนน'!$D7="ย้าย","",IF('ชื่อ-คะแนน'!$D7="พัก","",IF($BP$6="?",$BP$6,$BP$6)))))</f>
        <v>0</v>
      </c>
      <c r="BQ8" s="967">
        <f>IF('ชื่อ-คะแนน'!$C7="","",IF('ชื่อ-คะแนน'!$D7="ออก","",IF('ชื่อ-คะแนน'!$D7="ย้าย","",IF('ชื่อ-คะแนน'!$D7="พัก","",IF($BQ$6="?",$BQ$6,$BQ$6)))))</f>
        <v>0</v>
      </c>
      <c r="BR8" s="968">
        <f>IF('ชื่อ-คะแนน'!$C7="","",IF('ชื่อ-คะแนน'!$D7="ออก","",IF('ชื่อ-คะแนน'!$D7="ย้าย","",IF('ชื่อ-คะแนน'!$D7="พัก","",IF($BR$6="?",$BR$6,$BR$6)))))</f>
        <v>0</v>
      </c>
      <c r="BS8" s="959"/>
      <c r="BT8" s="958">
        <f>IF('ชื่อ-คะแนน'!$C7="","",IF('ชื่อ-คะแนน'!$D7="ออก","",IF('ชื่อ-คะแนน'!$D7="ย้าย","",IF('ชื่อ-คะแนน'!$D7="พัก","",IF($BT$6="?",$BT$6,$BT$6)))))</f>
        <v>0</v>
      </c>
      <c r="BU8" s="967">
        <f>IF('ชื่อ-คะแนน'!$C7="","",IF('ชื่อ-คะแนน'!$D7="ออก","",IF('ชื่อ-คะแนน'!$D7="ย้าย","",IF('ชื่อ-คะแนน'!$D7="พัก","",IF($BU$6="?",$BU$6,$BU$6)))))</f>
        <v>2</v>
      </c>
      <c r="BV8" s="967">
        <f>IF('ชื่อ-คะแนน'!$C7="","",IF('ชื่อ-คะแนน'!$D7="ออก","",IF('ชื่อ-คะแนน'!$D7="ย้าย","",IF('ชื่อ-คะแนน'!$D7="พัก","",IF($BV$6="?",$BV$6,$BV$6)))))</f>
        <v>0</v>
      </c>
      <c r="BW8" s="967">
        <f>IF('ชื่อ-คะแนน'!$C7="","",IF('ชื่อ-คะแนน'!$D7="ออก","",IF('ชื่อ-คะแนน'!$D7="ย้าย","",IF('ชื่อ-คะแนน'!$D7="พัก","",IF($BW$6="?",$BW$6,$BW$6)))))</f>
        <v>0</v>
      </c>
      <c r="BX8" s="968">
        <f>IF('ชื่อ-คะแนน'!$C7="","",IF('ชื่อ-คะแนน'!$D7="ออก","",IF('ชื่อ-คะแนน'!$D7="ย้าย","",IF('ชื่อ-คะแนน'!$D7="พัก","",IF($BX$6="?",$BX$6,$BX$6)))))</f>
        <v>0</v>
      </c>
      <c r="BY8" s="959"/>
      <c r="BZ8" s="958">
        <f>IF('ชื่อ-คะแนน'!$C7="","",IF('ชื่อ-คะแนน'!$D7="ออก","",IF('ชื่อ-คะแนน'!$D7="ย้าย","",IF('ชื่อ-คะแนน'!$D7="พัก","",IF($BZ$6="?",$BZ$6,$BZ$6)))))</f>
        <v>0</v>
      </c>
      <c r="CA8" s="967">
        <f>IF('ชื่อ-คะแนน'!$C7="","",IF('ชื่อ-คะแนน'!$D7="ออก","",IF('ชื่อ-คะแนน'!$D7="ย้าย","",IF('ชื่อ-คะแนน'!$D7="พัก","",IF($CA$6="?",$CA$6,$CA$6)))))</f>
        <v>2</v>
      </c>
      <c r="CB8" s="967">
        <f>IF('ชื่อ-คะแนน'!$C7="","",IF('ชื่อ-คะแนน'!$D7="ออก","",IF('ชื่อ-คะแนน'!$D7="ย้าย","",IF('ชื่อ-คะแนน'!$D7="พัก","",IF($CB$6="?",$CB$6,$CB$6)))))</f>
        <v>0</v>
      </c>
      <c r="CC8" s="967">
        <f>IF('ชื่อ-คะแนน'!$C7="","",IF('ชื่อ-คะแนน'!$D7="ออก","",IF('ชื่อ-คะแนน'!$D7="ย้าย","",IF('ชื่อ-คะแนน'!$D7="พัก","",IF($CC$6="?",$CC$6,$CC$6)))))</f>
        <v>0</v>
      </c>
      <c r="CD8" s="968">
        <f>IF('ชื่อ-คะแนน'!$C7="","",IF('ชื่อ-คะแนน'!$D7="ออก","",IF('ชื่อ-คะแนน'!$D7="ย้าย","",IF('ชื่อ-คะแนน'!$D7="พัก","",IF($CD$6="?",$CD$6,$CD$6)))))</f>
        <v>0</v>
      </c>
      <c r="CE8" s="959"/>
      <c r="CF8" s="958">
        <f>IF('ชื่อ-คะแนน'!$C7="","",IF('ชื่อ-คะแนน'!$D7="ออก","",IF('ชื่อ-คะแนน'!$D7="ย้าย","",IF('ชื่อ-คะแนน'!$D7="พัก","",IF($CF$6="?",$CF$6,$CF$6)))))</f>
        <v>0</v>
      </c>
      <c r="CG8" s="967">
        <f>IF('ชื่อ-คะแนน'!$C7="","",IF('ชื่อ-คะแนน'!$D7="ออก","",IF('ชื่อ-คะแนน'!$D7="ย้าย","",IF('ชื่อ-คะแนน'!$D7="พัก","",IF($CG$6="?",$CG$6,$CG$6)))))</f>
        <v>2</v>
      </c>
      <c r="CH8" s="967">
        <f>IF('ชื่อ-คะแนน'!$C7="","",IF('ชื่อ-คะแนน'!$D7="ออก","",IF('ชื่อ-คะแนน'!$D7="ย้าย","",IF('ชื่อ-คะแนน'!$D7="พัก","",IF($CH$6="?",$CH$6,$CH$6)))))</f>
        <v>0</v>
      </c>
      <c r="CI8" s="967">
        <f>IF('ชื่อ-คะแนน'!$C7="","",IF('ชื่อ-คะแนน'!$D7="ออก","",IF('ชื่อ-คะแนน'!$D7="ย้าย","",IF('ชื่อ-คะแนน'!$D7="พัก","",IF($CI$6="?",$CI$6,$CI$6)))))</f>
        <v>0</v>
      </c>
      <c r="CJ8" s="968">
        <f>IF('ชื่อ-คะแนน'!$C7="","",IF('ชื่อ-คะแนน'!$D7="ออก","",IF('ชื่อ-คะแนน'!$D7="ย้าย","",IF('ชื่อ-คะแนน'!$D7="พัก","",IF($CJ$6="?",$CJ$6,$CJ$6)))))</f>
        <v>0</v>
      </c>
      <c r="CK8" s="959"/>
      <c r="CL8" s="958">
        <f>IF('ชื่อ-คะแนน'!$C7="","",IF('ชื่อ-คะแนน'!$D7="ออก","",IF('ชื่อ-คะแนน'!$D7="ย้าย","",IF('ชื่อ-คะแนน'!$D7="พัก","",IF($CL$6="?",$CL$6,$CL$6)))))</f>
        <v>0</v>
      </c>
      <c r="CM8" s="967">
        <f>IF('ชื่อ-คะแนน'!$C7="","",IF('ชื่อ-คะแนน'!$D7="ออก","",IF('ชื่อ-คะแนน'!$D7="ย้าย","",IF('ชื่อ-คะแนน'!$D7="พัก","",IF($CM$6="?",$CM$6,$CM$6)))))</f>
        <v>2</v>
      </c>
      <c r="CN8" s="967">
        <f>IF('ชื่อ-คะแนน'!$C7="","",IF('ชื่อ-คะแนน'!$D7="ออก","",IF('ชื่อ-คะแนน'!$D7="ย้าย","",IF('ชื่อ-คะแนน'!$D7="พัก","",IF($CN$6="?",$CN$6,$CN$6)))))</f>
        <v>0</v>
      </c>
      <c r="CO8" s="967">
        <f>IF('ชื่อ-คะแนน'!$C7="","",IF('ชื่อ-คะแนน'!$D7="ออก","",IF('ชื่อ-คะแนน'!$D7="ย้าย","",IF('ชื่อ-คะแนน'!$D7="พัก","",IF($CO$6="?",$CO$6,$CO$6)))))</f>
        <v>0</v>
      </c>
      <c r="CP8" s="968">
        <f>IF('ชื่อ-คะแนน'!$C7="","",IF('ชื่อ-คะแนน'!$D7="ออก","",IF('ชื่อ-คะแนน'!$D7="ย้าย","",IF('ชื่อ-คะแนน'!$D7="พัก","",IF($CP$6="?",$CP$6,$CP$6)))))</f>
        <v>0</v>
      </c>
      <c r="CQ8" s="959"/>
      <c r="CR8" s="958">
        <f>IF('ชื่อ-คะแนน'!$C7="","",IF('ชื่อ-คะแนน'!$D7="ออก","",IF('ชื่อ-คะแนน'!$D7="ย้าย","",IF('ชื่อ-คะแนน'!$D7="พัก","",IF($CR$6="?",$CR$6,$CR$6)))))</f>
        <v>0</v>
      </c>
      <c r="CS8" s="967">
        <f>IF('ชื่อ-คะแนน'!$C7="","",IF('ชื่อ-คะแนน'!$D7="ออก","",IF('ชื่อ-คะแนน'!$D7="ย้าย","",IF('ชื่อ-คะแนน'!$D7="พัก","",IF($CS$6="?",$CS$6,$CS$6)))))</f>
        <v>2</v>
      </c>
      <c r="CT8" s="967">
        <f>IF('ชื่อ-คะแนน'!$C7="","",IF('ชื่อ-คะแนน'!$D7="ออก","",IF('ชื่อ-คะแนน'!$D7="ย้าย","",IF('ชื่อ-คะแนน'!$D7="พัก","",IF($CT$6="?",$CT$6,$CT$6)))))</f>
        <v>0</v>
      </c>
      <c r="CU8" s="967">
        <f>IF('ชื่อ-คะแนน'!$C7="","",IF('ชื่อ-คะแนน'!$D7="ออก","",IF('ชื่อ-คะแนน'!$D7="ย้าย","",IF('ชื่อ-คะแนน'!$D7="พัก","",IF($CU$6="?",$CU$6,$CU$6)))))</f>
        <v>0</v>
      </c>
      <c r="CV8" s="968">
        <f>IF('ชื่อ-คะแนน'!$C7="","",IF('ชื่อ-คะแนน'!$D7="ออก","",IF('ชื่อ-คะแนน'!$D7="ย้าย","",IF('ชื่อ-คะแนน'!$D7="พัก","",IF($CV$6="?",$CV$6,$CV$6)))))</f>
        <v>0</v>
      </c>
      <c r="CW8" s="959"/>
      <c r="CX8" s="958">
        <f>IF('ชื่อ-คะแนน'!$C7="","",IF('ชื่อ-คะแนน'!$D7="ออก","",IF('ชื่อ-คะแนน'!$D7="ย้าย","",IF('ชื่อ-คะแนน'!$D7="พัก","",IF($CX$6="?",$CX$6,$CX$6)))))</f>
        <v>0</v>
      </c>
      <c r="CY8" s="967">
        <f>IF('ชื่อ-คะแนน'!$C7="","",IF('ชื่อ-คะแนน'!$D7="ออก","",IF('ชื่อ-คะแนน'!$D7="ย้าย","",IF('ชื่อ-คะแนน'!$D7="พัก","",IF($CY$6="?",$CY$6,$CY$6)))))</f>
        <v>0</v>
      </c>
      <c r="CZ8" s="967">
        <f>IF('ชื่อ-คะแนน'!$C7="","",IF('ชื่อ-คะแนน'!$D7="ออก","",IF('ชื่อ-คะแนน'!$D7="ย้าย","",IF('ชื่อ-คะแนน'!$D7="พัก","",IF($CZ$6="?",$CZ$6,$CZ$6)))))</f>
        <v>0</v>
      </c>
      <c r="DA8" s="967">
        <f>IF('ชื่อ-คะแนน'!$C7="","",IF('ชื่อ-คะแนน'!$D7="ออก","",IF('ชื่อ-คะแนน'!$D7="ย้าย","",IF('ชื่อ-คะแนน'!$D7="พัก","",IF($DA$6="?",$DA$6,$DA$6)))))</f>
        <v>0</v>
      </c>
      <c r="DB8" s="968">
        <f>IF('ชื่อ-คะแนน'!$C7="","",IF('ชื่อ-คะแนน'!$D7="ออก","",IF('ชื่อ-คะแนน'!$D7="ย้าย","",IF('ชื่อ-คะแนน'!$D7="พัก","",IF($DB$6="?",$DB$6,$DB$6)))))</f>
        <v>0</v>
      </c>
      <c r="DC8" s="959"/>
      <c r="DD8" s="958">
        <f>IF('ชื่อ-คะแนน'!$C7="","",IF('ชื่อ-คะแนน'!$D7="ออก","",IF('ชื่อ-คะแนน'!$D7="ย้าย","",IF('ชื่อ-คะแนน'!$D7="พัก","",IF($DD$6="?",$DD$6,$DD$6)))))</f>
        <v>0</v>
      </c>
      <c r="DE8" s="967">
        <f>IF('ชื่อ-คะแนน'!$C7="","",IF('ชื่อ-คะแนน'!$D7="ออก","",IF('ชื่อ-คะแนน'!$D7="ย้าย","",IF('ชื่อ-คะแนน'!$D7="พัก","",IF($DE$6="?",$DE$6,$DE$6)))))</f>
        <v>0</v>
      </c>
      <c r="DF8" s="967">
        <f>IF('ชื่อ-คะแนน'!$C7="","",IF('ชื่อ-คะแนน'!$D7="ออก","",IF('ชื่อ-คะแนน'!$D7="ย้าย","",IF('ชื่อ-คะแนน'!$D7="พัก","",IF($DF$6="?",$DF$6,$DF$6)))))</f>
        <v>0</v>
      </c>
      <c r="DG8" s="967">
        <f>IF('ชื่อ-คะแนน'!$C7="","",IF('ชื่อ-คะแนน'!$D7="ออก","",IF('ชื่อ-คะแนน'!$D7="ย้าย","",IF('ชื่อ-คะแนน'!$D7="พัก","",IF($DG$6="?",$DG$6,$DG$6)))))</f>
        <v>0</v>
      </c>
      <c r="DH8" s="968">
        <f>IF('ชื่อ-คะแนน'!$C7="","",IF('ชื่อ-คะแนน'!$D7="ออก","",IF('ชื่อ-คะแนน'!$D7="ย้าย","",IF('ชื่อ-คะแนน'!$D7="พัก","",IF($DH$6="?",$DH$6,$DH$6)))))</f>
        <v>0</v>
      </c>
      <c r="DI8" s="959"/>
      <c r="DJ8" s="958">
        <f>IF('ชื่อ-คะแนน'!$C7="","",IF('ชื่อ-คะแนน'!$D7="ออก","",IF('ชื่อ-คะแนน'!$D7="ย้าย","",IF('ชื่อ-คะแนน'!$D7="พัก","",IF($DJ$6="?",$DJ$6,$DJ$6)))))</f>
        <v>0</v>
      </c>
      <c r="DK8" s="967">
        <f>IF('ชื่อ-คะแนน'!$C7="","",IF('ชื่อ-คะแนน'!$D7="ออก","",IF('ชื่อ-คะแนน'!$D7="ย้าย","",IF('ชื่อ-คะแนน'!$D7="พัก","",IF($DK$6="?",$DK$6,$DK$6)))))</f>
        <v>0</v>
      </c>
      <c r="DL8" s="967">
        <f>IF('ชื่อ-คะแนน'!$C7="","",IF('ชื่อ-คะแนน'!$D7="ออก","",IF('ชื่อ-คะแนน'!$D7="ย้าย","",IF('ชื่อ-คะแนน'!$D7="พัก","",IF($DL$6="?",$DL$6,$DL$6)))))</f>
        <v>0</v>
      </c>
      <c r="DM8" s="967">
        <f>IF('ชื่อ-คะแนน'!$C7="","",IF('ชื่อ-คะแนน'!$D7="ออก","",IF('ชื่อ-คะแนน'!$D7="ย้าย","",IF('ชื่อ-คะแนน'!$D7="พัก","",IF($DM$6="?",$DM$6,$DM$6)))))</f>
        <v>0</v>
      </c>
      <c r="DN8" s="968">
        <f>IF('ชื่อ-คะแนน'!$C7="","",IF('ชื่อ-คะแนน'!$D7="ออก","",IF('ชื่อ-คะแนน'!$D7="ย้าย","",IF('ชื่อ-คะแนน'!$D7="พัก","",IF($DN$6="?",$DN$6,$DN$6)))))</f>
        <v>0</v>
      </c>
      <c r="DO8" s="959"/>
      <c r="DP8" s="958">
        <f>IF('ชื่อ-คะแนน'!$C7="","",IF('ชื่อ-คะแนน'!$D7="ออก","",IF('ชื่อ-คะแนน'!$D7="ย้าย","",IF('ชื่อ-คะแนน'!$D7="พัก","",IF($DP$6="?",$DP$6,$DP$6)))))</f>
        <v>0</v>
      </c>
      <c r="DQ8" s="967">
        <f>IF('ชื่อ-คะแนน'!$C7="","",IF('ชื่อ-คะแนน'!$D7="ออก","",IF('ชื่อ-คะแนน'!$D7="ย้าย","",IF('ชื่อ-คะแนน'!$D7="พัก","",IF($DQ$6="?",$DQ$6,$DQ$6)))))</f>
        <v>0</v>
      </c>
      <c r="DR8" s="967">
        <f>IF('ชื่อ-คะแนน'!$C7="","",IF('ชื่อ-คะแนน'!$D7="ออก","",IF('ชื่อ-คะแนน'!$D7="ย้าย","",IF('ชื่อ-คะแนน'!$D7="พัก","",IF($DR$6="?",$DR$6,$DR$6)))))</f>
        <v>0</v>
      </c>
      <c r="DS8" s="967">
        <f>IF('ชื่อ-คะแนน'!$C7="","",IF('ชื่อ-คะแนน'!$D7="ออก","",IF('ชื่อ-คะแนน'!$D7="ย้าย","",IF('ชื่อ-คะแนน'!$D7="พัก","",IF($DS$6="?",$DS$6,$DS$6)))))</f>
        <v>0</v>
      </c>
      <c r="DT8" s="968">
        <f>IF('ชื่อ-คะแนน'!$C7="","",IF('ชื่อ-คะแนน'!$D7="ออก","",IF('ชื่อ-คะแนน'!$D7="ย้าย","",IF('ชื่อ-คะแนน'!$D7="พัก","",IF($DT$6="?",$DT$6,$DT$6)))))</f>
        <v>0</v>
      </c>
      <c r="DU8" s="959"/>
      <c r="DV8" s="958">
        <f>IF('ชื่อ-คะแนน'!$C7="","",IF('ชื่อ-คะแนน'!$D7="ออก","",IF('ชื่อ-คะแนน'!$D7="ย้าย","",IF('ชื่อ-คะแนน'!$D7="พัก","",IF($DV$6="?",$DV$6,$DV$6)))))</f>
        <v>0</v>
      </c>
      <c r="DW8" s="967">
        <f>IF('ชื่อ-คะแนน'!$C7="","",IF('ชื่อ-คะแนน'!$D7="ออก","",IF('ชื่อ-คะแนน'!$D7="ย้าย","",IF('ชื่อ-คะแนน'!$D7="พัก","",IF($DW$6="?",$DW$6,$DW$6)))))</f>
        <v>0</v>
      </c>
      <c r="DX8" s="967">
        <f>IF('ชื่อ-คะแนน'!$C7="","",IF('ชื่อ-คะแนน'!$D7="ออก","",IF('ชื่อ-คะแนน'!$D7="ย้าย","",IF('ชื่อ-คะแนน'!$D7="พัก","",IF($DX$6="?",$DX$6,$DX$6)))))</f>
        <v>0</v>
      </c>
      <c r="DY8" s="967">
        <f>IF('ชื่อ-คะแนน'!$C7="","",IF('ชื่อ-คะแนน'!$D7="ออก","",IF('ชื่อ-คะแนน'!$D7="ย้าย","",IF('ชื่อ-คะแนน'!$D7="พัก","",IF($DY$6="?",$DY$6,$DY$6)))))</f>
        <v>0</v>
      </c>
      <c r="DZ8" s="968">
        <f>IF('ชื่อ-คะแนน'!$C7="","",IF('ชื่อ-คะแนน'!$D7="ออก","",IF('ชื่อ-คะแนน'!$D7="ย้าย","",IF('ชื่อ-คะแนน'!$D7="พัก","",IF($DZ$6="?",$DZ$6,$DZ$6)))))</f>
        <v>0</v>
      </c>
      <c r="EA8" s="959"/>
      <c r="EB8" s="958">
        <f>IF('ชื่อ-คะแนน'!$C7="","",IF('ชื่อ-คะแนน'!$D7="ออก","",IF('ชื่อ-คะแนน'!$D7="ย้าย","",IF('ชื่อ-คะแนน'!$D7="พัก","",IF($EB$6="?",$EB$6,$EB$6)))))</f>
        <v>0</v>
      </c>
      <c r="EC8" s="967">
        <f>IF('ชื่อ-คะแนน'!$C7="","",IF('ชื่อ-คะแนน'!$D7="ออก","",IF('ชื่อ-คะแนน'!$D7="ย้าย","",IF('ชื่อ-คะแนน'!$D7="พัก","",IF($EC$6="?",$EC$6,$EC$6)))))</f>
        <v>0</v>
      </c>
      <c r="ED8" s="967">
        <f>IF('ชื่อ-คะแนน'!$C7="","",IF('ชื่อ-คะแนน'!$D7="ออก","",IF('ชื่อ-คะแนน'!$D7="ย้าย","",IF('ชื่อ-คะแนน'!$D7="พัก","",IF($ED$6="?",$ED$6,$ED$6)))))</f>
        <v>0</v>
      </c>
      <c r="EE8" s="967">
        <f>IF('ชื่อ-คะแนน'!$C7="","",IF('ชื่อ-คะแนน'!$D7="ออก","",IF('ชื่อ-คะแนน'!$D7="ย้าย","",IF('ชื่อ-คะแนน'!$D7="พัก","",IF($EE$6="?",$EE$6,$EE$6)))))</f>
        <v>0</v>
      </c>
      <c r="EF8" s="968">
        <f>IF('ชื่อ-คะแนน'!$C7="","",IF('ชื่อ-คะแนน'!$D7="ออก","",IF('ชื่อ-คะแนน'!$D7="ย้าย","",IF('ชื่อ-คะแนน'!$D7="พัก","",IF($EF$6="?",$EF$6,$EF$6)))))</f>
        <v>0</v>
      </c>
      <c r="EG8" s="969"/>
      <c r="EH8" s="963" t="str">
        <f>IF('ชื่อ-คะแนน'!C7="","",COUNTIF(E8:EF8,"ป")+COUNTIF(E8:EF8,"ล")+COUNTIF(E8:EF8,"ข")+COUNTIF(E8:EF8,"ร")+COUNTIF(E8:EF8,"อ")+COUNTIF(E8:EF8,"ก")+COUNTIF(E8:EF8,"ฟ")+COUNTIF(E8:EF8,"ด")+COUNTIF(E8:EF8,"ย"))&amp;IF('ชื่อ-คะแนน'!C7="","","/")&amp;IF('ชื่อ-คะแนน'!C7="","",SUM($F$6:$EF$6)-SUM(F8:EF8))</f>
        <v>0/0</v>
      </c>
      <c r="EI8" s="994">
        <f>IF('ชื่อ-คะแนน'!C7="","",COUNTIF(E8:EE8,"/")+SUM(E8:EE8))</f>
        <v>32</v>
      </c>
      <c r="EJ8" s="995">
        <f>IF('ชื่อ-คะแนน'!C7="","",COUNTIF(F8:EF8,"/")+SUM(F8:EF8)+เวลา1!EI8)</f>
        <v>68</v>
      </c>
      <c r="EK8" s="103"/>
      <c r="EL8" s="53" t="str">
        <f>IF('ชื่อ-คะแนน'!C7="","",IF(EJ8&gt;=$EJ$3-$EJ$4,"-",$EJ$3-$EJ$4-EJ8))</f>
        <v>-</v>
      </c>
      <c r="EM8" s="54">
        <f>IF('ชื่อ-คะแนน'!C7="","",(EJ8/$EJ$3)*100)</f>
        <v>94.444444444444443</v>
      </c>
      <c r="EN8" s="53" t="str">
        <f>IF('ชื่อ-คะแนน'!CM7="ผิด","ผิด",IF('ชื่อ-คะแนน'!CM7="","",IF('ชื่อ-คะแนน'!CP7="-","-",IF(EM8&lt;79.5,"มส","-"))))</f>
        <v>-</v>
      </c>
      <c r="EO8" s="53" t="str">
        <f>IF('ชื่อ-คะแนน'!CM7="ผิด","ผิด",IF('ชื่อ-คะแนน'!CM7="","",IF('ชื่อ-คะแนน'!CP7="-","-",IF(EM8&lt;59.5,"ซ้ำ",IF(EM8&lt;79.5,EL8,"-")))))</f>
        <v>-</v>
      </c>
    </row>
    <row r="9" spans="1:145" s="24" customFormat="1" ht="18" customHeight="1" thickBot="1" x14ac:dyDescent="0.55000000000000004">
      <c r="A9" s="993">
        <f>'ชื่อ-คะแนน'!A8</f>
        <v>3</v>
      </c>
      <c r="B9" s="894" t="str">
        <f>'ชื่อ-คะแนน'!B8</f>
        <v>12805</v>
      </c>
      <c r="C9" s="895" t="str">
        <f>'ชื่อ-คะแนน'!DB8</f>
        <v>เด็กหญิง จิตราภรณ์  แก่นยงค์</v>
      </c>
      <c r="D9" s="620" t="str">
        <f>'ชื่อ-คะแนน'!D8</f>
        <v>เรียน</v>
      </c>
      <c r="E9" s="621" t="str">
        <f t="shared" si="0"/>
        <v/>
      </c>
      <c r="F9" s="958">
        <f>IF('ชื่อ-คะแนน'!$C8="","",IF('ชื่อ-คะแนน'!$D8="ออก","",IF('ชื่อ-คะแนน'!$D8="ย้าย","",IF('ชื่อ-คะแนน'!$D8="พัก","",IF(F$6="?",F$6,F$6)))))</f>
        <v>0</v>
      </c>
      <c r="G9" s="967">
        <f>IF('ชื่อ-คะแนน'!C8="","",IF('ชื่อ-คะแนน'!$D8="ออก","",IF('ชื่อ-คะแนน'!$D8="ย้าย","",IF('ชื่อ-คะแนน'!$D8="พัก","",IF(G$6="?",G$6,G$6)))))</f>
        <v>2</v>
      </c>
      <c r="H9" s="967">
        <f>IF('ชื่อ-คะแนน'!C8="","",IF('ชื่อ-คะแนน'!$D8="ออก","",IF('ชื่อ-คะแนน'!$D8="ย้าย","",IF('ชื่อ-คะแนน'!$D8="พัก","",IF(H$6="?",H$6,H$6)))))</f>
        <v>0</v>
      </c>
      <c r="I9" s="967">
        <f>IF('ชื่อ-คะแนน'!G8="","",IF('ชื่อ-คะแนน'!$D8="ออก","",IF('ชื่อ-คะแนน'!$D8="ย้าย","",IF('ชื่อ-คะแนน'!$D8="พัก","",IF(I$6="?",I$6,$I$6)))))</f>
        <v>0</v>
      </c>
      <c r="J9" s="968">
        <f>IF('ชื่อ-คะแนน'!$C8="","",IF('ชื่อ-คะแนน'!$D8="ออก","",IF('ชื่อ-คะแนน'!$D8="ย้าย","",IF('ชื่อ-คะแนน'!$D8="พัก","",IF(J$6="?",J$6,J$6)))))</f>
        <v>0</v>
      </c>
      <c r="K9" s="959"/>
      <c r="L9" s="958">
        <f>IF('ชื่อ-คะแนน'!$C8="","",IF('ชื่อ-คะแนน'!$D8="ออก","",IF('ชื่อ-คะแนน'!$D8="ย้าย","",IF('ชื่อ-คะแนน'!$D8="พัก","",IF(L$6="?",L$6,L$6)))))</f>
        <v>0</v>
      </c>
      <c r="M9" s="967">
        <f>IF('ชื่อ-คะแนน'!$C8="","",IF('ชื่อ-คะแนน'!$D8="ออก","",IF('ชื่อ-คะแนน'!$D8="ย้าย","",IF('ชื่อ-คะแนน'!$D8="พัก","",IF(M$6="?",M$6,M$6)))))</f>
        <v>2</v>
      </c>
      <c r="N9" s="967">
        <f>IF('ชื่อ-คะแนน'!$C8="","",IF('ชื่อ-คะแนน'!$D8="ออก","",IF('ชื่อ-คะแนน'!$D8="ย้าย","",IF('ชื่อ-คะแนน'!$D8="พัก","",IF(N$6="?",N$6,N$6)))))</f>
        <v>0</v>
      </c>
      <c r="O9" s="967">
        <f>IF('ชื่อ-คะแนน'!$C8="","",IF('ชื่อ-คะแนน'!$D8="ออก","",IF('ชื่อ-คะแนน'!$D8="ย้าย","",IF('ชื่อ-คะแนน'!$D8="พัก","",IF(O$6="?",O$6,O$6)))))</f>
        <v>0</v>
      </c>
      <c r="P9" s="968">
        <f>IF('ชื่อ-คะแนน'!$C8="","",IF('ชื่อ-คะแนน'!$D8="ออก","",IF('ชื่อ-คะแนน'!$D8="ย้าย","",IF('ชื่อ-คะแนน'!$D8="พัก","",IF(P$6="?",P$6,P$6)))))</f>
        <v>0</v>
      </c>
      <c r="Q9" s="959"/>
      <c r="R9" s="958">
        <f>IF('ชื่อ-คะแนน'!$C8="","",IF('ชื่อ-คะแนน'!$D8="ออก","",IF('ชื่อ-คะแนน'!$D8="ย้าย","",IF('ชื่อ-คะแนน'!$D8="พัก","",IF(R$6="?",R$6,R$6)))))</f>
        <v>0</v>
      </c>
      <c r="S9" s="967">
        <f>IF('ชื่อ-คะแนน'!$C8="","",IF('ชื่อ-คะแนน'!$D8="ออก","",IF('ชื่อ-คะแนน'!$D8="ย้าย","",IF('ชื่อ-คะแนน'!$D8="พัก","",IF(S$6="?",S$6,S$6)))))</f>
        <v>2</v>
      </c>
      <c r="T9" s="967">
        <f>IF('ชื่อ-คะแนน'!$C8="","",IF('ชื่อ-คะแนน'!$D8="ออก","",IF('ชื่อ-คะแนน'!$D8="ย้าย","",IF('ชื่อ-คะแนน'!$D8="พัก","",IF(T$6="?",T$6,T$6)))))</f>
        <v>0</v>
      </c>
      <c r="U9" s="967">
        <f>IF('ชื่อ-คะแนน'!$C8="","",IF('ชื่อ-คะแนน'!$D8="ออก","",IF('ชื่อ-คะแนน'!$D8="ย้าย","",IF('ชื่อ-คะแนน'!$D8="พัก","",IF(U$6="?",U$6,U$6)))))</f>
        <v>0</v>
      </c>
      <c r="V9" s="968">
        <f>IF('ชื่อ-คะแนน'!$C8="","",IF('ชื่อ-คะแนน'!$D8="ออก","",IF('ชื่อ-คะแนน'!$D8="ย้าย","",IF('ชื่อ-คะแนน'!$D8="พัก","",IF(V$6="?",V$6,V$6)))))</f>
        <v>0</v>
      </c>
      <c r="W9" s="959"/>
      <c r="X9" s="958">
        <f>IF('ชื่อ-คะแนน'!$C8="","",IF('ชื่อ-คะแนน'!$D8="ออก","",IF('ชื่อ-คะแนน'!$D8="ย้าย","",IF('ชื่อ-คะแนน'!$D8="พัก","",IF(X$6="?",X$6,X$6)))))</f>
        <v>0</v>
      </c>
      <c r="Y9" s="967">
        <f>IF('ชื่อ-คะแนน'!$C8="","",IF('ชื่อ-คะแนน'!$D8="ออก","",IF('ชื่อ-คะแนน'!$D8="ย้าย","",IF('ชื่อ-คะแนน'!$D8="พัก","",IF(Y$6="?",Y$6,Y$6)))))</f>
        <v>2</v>
      </c>
      <c r="Z9" s="967">
        <f>IF('ชื่อ-คะแนน'!$C8="","",IF('ชื่อ-คะแนน'!$D8="ออก","",IF('ชื่อ-คะแนน'!$D8="ย้าย","",IF('ชื่อ-คะแนน'!$D8="พัก","",IF(Z$6="?",Z$6,Z$6)))))</f>
        <v>0</v>
      </c>
      <c r="AA9" s="967">
        <f>IF('ชื่อ-คะแนน'!$C8="","",IF('ชื่อ-คะแนน'!$D8="ออก","",IF('ชื่อ-คะแนน'!$D8="ย้าย","",IF('ชื่อ-คะแนน'!$D8="พัก","",IF(AA$6="?",AA$6,AA$6)))))</f>
        <v>0</v>
      </c>
      <c r="AB9" s="968">
        <f>IF('ชื่อ-คะแนน'!$C8="","",IF('ชื่อ-คะแนน'!$D8="ออก","",IF('ชื่อ-คะแนน'!$D8="ย้าย","",IF('ชื่อ-คะแนน'!$D8="พัก","",IF(AB$6="?",AB$6,AB$6)))))</f>
        <v>0</v>
      </c>
      <c r="AC9" s="959"/>
      <c r="AD9" s="958">
        <f>IF('ชื่อ-คะแนน'!$C8="","",IF('ชื่อ-คะแนน'!$D8="ออก","",IF('ชื่อ-คะแนน'!$D8="ย้าย","",IF('ชื่อ-คะแนน'!$D8="พัก","",IF(AD$6="?",AD$6,AD$6)))))</f>
        <v>0</v>
      </c>
      <c r="AE9" s="967">
        <f>IF('ชื่อ-คะแนน'!$C8="","",IF('ชื่อ-คะแนน'!$D8="ออก","",IF('ชื่อ-คะแนน'!$D8="ย้าย","",IF('ชื่อ-คะแนน'!$D8="พัก","",IF(AE$6="?",AE$6,AE$6)))))</f>
        <v>2</v>
      </c>
      <c r="AF9" s="967">
        <f>IF('ชื่อ-คะแนน'!$C8="","",IF('ชื่อ-คะแนน'!$D8="ออก","",IF('ชื่อ-คะแนน'!$D8="ย้าย","",IF('ชื่อ-คะแนน'!$D8="พัก","",IF(AF$6="?",AF$6,AF$6)))))</f>
        <v>0</v>
      </c>
      <c r="AG9" s="967">
        <f>IF('ชื่อ-คะแนน'!$C8="","",IF('ชื่อ-คะแนน'!$D8="ออก","",IF('ชื่อ-คะแนน'!$D8="ย้าย","",IF('ชื่อ-คะแนน'!$D8="พัก","",IF($AG$6="?",$AG$6,$AG$6)))))</f>
        <v>0</v>
      </c>
      <c r="AH9" s="968">
        <f>IF('ชื่อ-คะแนน'!$C8="","",IF('ชื่อ-คะแนน'!$D8="ออก","",IF('ชื่อ-คะแนน'!$D8="ย้าย","",IF('ชื่อ-คะแนน'!$D8="พัก","",IF($AH$6="?",$AH$6,$AH$6)))))</f>
        <v>0</v>
      </c>
      <c r="AI9" s="959"/>
      <c r="AJ9" s="958">
        <f>IF('ชื่อ-คะแนน'!$C8="","",IF('ชื่อ-คะแนน'!$D8="ออก","",IF('ชื่อ-คะแนน'!$D8="ย้าย","",IF('ชื่อ-คะแนน'!$D8="พัก","",IF($AJ$6="?",$AJ$6,$AJ$6)))))</f>
        <v>0</v>
      </c>
      <c r="AK9" s="967">
        <f>IF('ชื่อ-คะแนน'!$C8="","",IF('ชื่อ-คะแนน'!$D8="ออก","",IF('ชื่อ-คะแนน'!$D8="ย้าย","",IF('ชื่อ-คะแนน'!$D8="พัก","",IF($AK$6="?",$AK$6,$AK$6)))))</f>
        <v>2</v>
      </c>
      <c r="AL9" s="967">
        <f>IF('ชื่อ-คะแนน'!$C8="","",IF('ชื่อ-คะแนน'!$D8="ออก","",IF('ชื่อ-คะแนน'!$D8="ย้าย","",IF('ชื่อ-คะแนน'!$D8="พัก","",IF($AL$6="?",$AL$6,$AL$6)))))</f>
        <v>0</v>
      </c>
      <c r="AM9" s="967">
        <f>IF('ชื่อ-คะแนน'!$C8="","",IF('ชื่อ-คะแนน'!$D8="ออก","",IF('ชื่อ-คะแนน'!$D8="ย้าย","",IF('ชื่อ-คะแนน'!$D8="พัก","",IF($AM$6="?",$AM$6,$AM$6)))))</f>
        <v>0</v>
      </c>
      <c r="AN9" s="968">
        <f>IF('ชื่อ-คะแนน'!$C8="","",IF('ชื่อ-คะแนน'!$D8="ออก","",IF('ชื่อ-คะแนน'!$D8="ย้าย","",IF('ชื่อ-คะแนน'!$D8="พัก","",IF($AN$6="?",$AN$6,$AN$6)))))</f>
        <v>0</v>
      </c>
      <c r="AO9" s="959"/>
      <c r="AP9" s="958">
        <f>IF('ชื่อ-คะแนน'!$C8="","",IF('ชื่อ-คะแนน'!$D8="ออก","",IF('ชื่อ-คะแนน'!$D8="ย้าย","",IF('ชื่อ-คะแนน'!$D8="พัก","",IF($AP$6="?",$AP$6,$AP$6)))))</f>
        <v>0</v>
      </c>
      <c r="AQ9" s="967">
        <f>IF('ชื่อ-คะแนน'!$C8="","",IF('ชื่อ-คะแนน'!$D8="ออก","",IF('ชื่อ-คะแนน'!$D8="ย้าย","",IF('ชื่อ-คะแนน'!$D8="พัก","",IF($AQ$6="?",$AQ$6,$AQ$6)))))</f>
        <v>2</v>
      </c>
      <c r="AR9" s="967">
        <f>IF('ชื่อ-คะแนน'!$C8="","",IF('ชื่อ-คะแนน'!$D8="ออก","",IF('ชื่อ-คะแนน'!$D8="ย้าย","",IF('ชื่อ-คะแนน'!$D8="พัก","",IF($AR$6="?",$AR$6,$AR$6)))))</f>
        <v>0</v>
      </c>
      <c r="AS9" s="967">
        <f>IF('ชื่อ-คะแนน'!$C8="","",IF('ชื่อ-คะแนน'!$D8="ออก","",IF('ชื่อ-คะแนน'!$D8="ย้าย","",IF('ชื่อ-คะแนน'!$D8="พัก","",IF($AS$6="?",$AS$6,$AS$6)))))</f>
        <v>0</v>
      </c>
      <c r="AT9" s="968">
        <f>IF('ชื่อ-คะแนน'!$C8="","",IF('ชื่อ-คะแนน'!$D8="ออก","",IF('ชื่อ-คะแนน'!$D8="ย้าย","",IF('ชื่อ-คะแนน'!$D8="พัก","",IF($AT$6="?",$AT$6,$AT$6)))))</f>
        <v>0</v>
      </c>
      <c r="AU9" s="959"/>
      <c r="AV9" s="958">
        <f>IF('ชื่อ-คะแนน'!$C8="","",IF('ชื่อ-คะแนน'!$D8="ออก","",IF('ชื่อ-คะแนน'!$D8="ย้าย","",IF('ชื่อ-คะแนน'!$D8="พัก","",IF($AV$6="?",$AV$6,$AV$6)))))</f>
        <v>0</v>
      </c>
      <c r="AW9" s="967">
        <f>IF('ชื่อ-คะแนน'!$C8="","",IF('ชื่อ-คะแนน'!$D8="ออก","",IF('ชื่อ-คะแนน'!$D8="ย้าย","",IF('ชื่อ-คะแนน'!$D8="พัก","",IF($AW$6="?",$AW$6,$AW$6)))))</f>
        <v>2</v>
      </c>
      <c r="AX9" s="967">
        <f>IF('ชื่อ-คะแนน'!$C8="","",IF('ชื่อ-คะแนน'!$D8="ออก","",IF('ชื่อ-คะแนน'!$D8="ย้าย","",IF('ชื่อ-คะแนน'!$D8="พัก","",IF($AX$6="?",$AX$6,$AX$6)))))</f>
        <v>0</v>
      </c>
      <c r="AY9" s="967">
        <f>IF('ชื่อ-คะแนน'!$C8="","",IF('ชื่อ-คะแนน'!$D8="ออก","",IF('ชื่อ-คะแนน'!$D8="ย้าย","",IF('ชื่อ-คะแนน'!$D8="พัก","",IF($AY$6="?",$AY$6,$AY$6)))))</f>
        <v>0</v>
      </c>
      <c r="AZ9" s="968">
        <f>IF('ชื่อ-คะแนน'!$C8="","",IF('ชื่อ-คะแนน'!$D8="ออก","",IF('ชื่อ-คะแนน'!$D8="ย้าย","",IF('ชื่อ-คะแนน'!$D8="พัก","",IF($AZ$6="?",$AZ$6,$AZ$6)))))</f>
        <v>0</v>
      </c>
      <c r="BA9" s="959"/>
      <c r="BB9" s="958">
        <f>IF('ชื่อ-คะแนน'!$C8="","",IF('ชื่อ-คะแนน'!$D8="ออก","",IF('ชื่อ-คะแนน'!$D8="ย้าย","",IF('ชื่อ-คะแนน'!$D8="พัก","",IF($BB$6="?",$BB$6,$BB$6)))))</f>
        <v>0</v>
      </c>
      <c r="BC9" s="967">
        <f>IF('ชื่อ-คะแนน'!$C8="","",IF('ชื่อ-คะแนน'!$D8="ออก","",IF('ชื่อ-คะแนน'!$D8="ย้าย","",IF('ชื่อ-คะแนน'!$D8="พัก","",IF($BC$6="?",$BC$6,$BC$6)))))</f>
        <v>2</v>
      </c>
      <c r="BD9" s="967">
        <f>IF('ชื่อ-คะแนน'!$C8="","",IF('ชื่อ-คะแนน'!$D8="ออก","",IF('ชื่อ-คะแนน'!$D8="ย้าย","",IF('ชื่อ-คะแนน'!$D8="พัก","",IF($BD$6="?",$BD$6,$BD$6)))))</f>
        <v>0</v>
      </c>
      <c r="BE9" s="967">
        <f>IF('ชื่อ-คะแนน'!$C8="","",IF('ชื่อ-คะแนน'!$D8="ออก","",IF('ชื่อ-คะแนน'!$D8="ย้าย","",IF('ชื่อ-คะแนน'!$D8="พัก","",IF($BE$6="?",$BE$6,$BE$6)))))</f>
        <v>0</v>
      </c>
      <c r="BF9" s="968">
        <f>IF('ชื่อ-คะแนน'!$C8="","",IF('ชื่อ-คะแนน'!$D8="ออก","",IF('ชื่อ-คะแนน'!$D8="ย้าย","",IF('ชื่อ-คะแนน'!$D8="พัก","",IF($BF$6="?",$BF$6,$BF$6)))))</f>
        <v>0</v>
      </c>
      <c r="BG9" s="959"/>
      <c r="BH9" s="958">
        <f>IF('ชื่อ-คะแนน'!$C8="","",IF('ชื่อ-คะแนน'!$D8="ออก","",IF('ชื่อ-คะแนน'!$D8="ย้าย","",IF('ชื่อ-คะแนน'!$D8="พัก","",IF($BH$6="?",$BH$6,$BH$6)))))</f>
        <v>0</v>
      </c>
      <c r="BI9" s="967">
        <f>IF('ชื่อ-คะแนน'!$C8="","",IF('ชื่อ-คะแนน'!$D8="ออก","",IF('ชื่อ-คะแนน'!$D8="ย้าย","",IF('ชื่อ-คะแนน'!$D8="พัก","",IF($BI$6="?",$BI$6,$BI$6)))))</f>
        <v>2</v>
      </c>
      <c r="BJ9" s="967">
        <f>IF('ชื่อ-คะแนน'!$C8="","",IF('ชื่อ-คะแนน'!$D8="ออก","",IF('ชื่อ-คะแนน'!$D8="ย้าย","",IF('ชื่อ-คะแนน'!$D8="พัก","",IF($BJ$6="?",$BJ$6,$BJ$6)))))</f>
        <v>0</v>
      </c>
      <c r="BK9" s="967">
        <f>IF('ชื่อ-คะแนน'!$C8="","",IF('ชื่อ-คะแนน'!$D8="ออก","",IF('ชื่อ-คะแนน'!$D8="ย้าย","",IF('ชื่อ-คะแนน'!$D8="พัก","",IF($BK$6="?",$BK$6,$BK$6)))))</f>
        <v>0</v>
      </c>
      <c r="BL9" s="968">
        <f>IF('ชื่อ-คะแนน'!$C8="","",IF('ชื่อ-คะแนน'!$D8="ออก","",IF('ชื่อ-คะแนน'!$D8="ย้าย","",IF('ชื่อ-คะแนน'!$D8="พัก","",IF($BL$6="?",$BL$6,$BL$6)))))</f>
        <v>0</v>
      </c>
      <c r="BM9" s="959"/>
      <c r="BN9" s="958">
        <f>IF('ชื่อ-คะแนน'!$C8="","",IF('ชื่อ-คะแนน'!$D8="ออก","",IF('ชื่อ-คะแนน'!$D8="ย้าย","",IF('ชื่อ-คะแนน'!$D8="พัก","",IF($BN$6="?",$BN$6,$BN$6)))))</f>
        <v>0</v>
      </c>
      <c r="BO9" s="967">
        <f>IF('ชื่อ-คะแนน'!$C8="","",IF('ชื่อ-คะแนน'!$D8="ออก","",IF('ชื่อ-คะแนน'!$D8="ย้าย","",IF('ชื่อ-คะแนน'!$D8="พัก","",IF($BO$6="?",$BO$6,$BO$6)))))</f>
        <v>2</v>
      </c>
      <c r="BP9" s="967">
        <f>IF('ชื่อ-คะแนน'!$C8="","",IF('ชื่อ-คะแนน'!$D8="ออก","",IF('ชื่อ-คะแนน'!$D8="ย้าย","",IF('ชื่อ-คะแนน'!$D8="พัก","",IF($BP$6="?",$BP$6,$BP$6)))))</f>
        <v>0</v>
      </c>
      <c r="BQ9" s="967">
        <f>IF('ชื่อ-คะแนน'!$C8="","",IF('ชื่อ-คะแนน'!$D8="ออก","",IF('ชื่อ-คะแนน'!$D8="ย้าย","",IF('ชื่อ-คะแนน'!$D8="พัก","",IF($BQ$6="?",$BQ$6,$BQ$6)))))</f>
        <v>0</v>
      </c>
      <c r="BR9" s="968">
        <f>IF('ชื่อ-คะแนน'!$C8="","",IF('ชื่อ-คะแนน'!$D8="ออก","",IF('ชื่อ-คะแนน'!$D8="ย้าย","",IF('ชื่อ-คะแนน'!$D8="พัก","",IF($BR$6="?",$BR$6,$BR$6)))))</f>
        <v>0</v>
      </c>
      <c r="BS9" s="959"/>
      <c r="BT9" s="958">
        <f>IF('ชื่อ-คะแนน'!$C8="","",IF('ชื่อ-คะแนน'!$D8="ออก","",IF('ชื่อ-คะแนน'!$D8="ย้าย","",IF('ชื่อ-คะแนน'!$D8="พัก","",IF($BT$6="?",$BT$6,$BT$6)))))</f>
        <v>0</v>
      </c>
      <c r="BU9" s="967">
        <f>IF('ชื่อ-คะแนน'!$C8="","",IF('ชื่อ-คะแนน'!$D8="ออก","",IF('ชื่อ-คะแนน'!$D8="ย้าย","",IF('ชื่อ-คะแนน'!$D8="พัก","",IF($BU$6="?",$BU$6,$BU$6)))))</f>
        <v>2</v>
      </c>
      <c r="BV9" s="967">
        <f>IF('ชื่อ-คะแนน'!$C8="","",IF('ชื่อ-คะแนน'!$D8="ออก","",IF('ชื่อ-คะแนน'!$D8="ย้าย","",IF('ชื่อ-คะแนน'!$D8="พัก","",IF($BV$6="?",$BV$6,$BV$6)))))</f>
        <v>0</v>
      </c>
      <c r="BW9" s="967">
        <f>IF('ชื่อ-คะแนน'!$C8="","",IF('ชื่อ-คะแนน'!$D8="ออก","",IF('ชื่อ-คะแนน'!$D8="ย้าย","",IF('ชื่อ-คะแนน'!$D8="พัก","",IF($BW$6="?",$BW$6,$BW$6)))))</f>
        <v>0</v>
      </c>
      <c r="BX9" s="968">
        <f>IF('ชื่อ-คะแนน'!$C8="","",IF('ชื่อ-คะแนน'!$D8="ออก","",IF('ชื่อ-คะแนน'!$D8="ย้าย","",IF('ชื่อ-คะแนน'!$D8="พัก","",IF($BX$6="?",$BX$6,$BX$6)))))</f>
        <v>0</v>
      </c>
      <c r="BY9" s="959"/>
      <c r="BZ9" s="958">
        <f>IF('ชื่อ-คะแนน'!$C8="","",IF('ชื่อ-คะแนน'!$D8="ออก","",IF('ชื่อ-คะแนน'!$D8="ย้าย","",IF('ชื่อ-คะแนน'!$D8="พัก","",IF($BZ$6="?",$BZ$6,$BZ$6)))))</f>
        <v>0</v>
      </c>
      <c r="CA9" s="967">
        <f>IF('ชื่อ-คะแนน'!$C8="","",IF('ชื่อ-คะแนน'!$D8="ออก","",IF('ชื่อ-คะแนน'!$D8="ย้าย","",IF('ชื่อ-คะแนน'!$D8="พัก","",IF($CA$6="?",$CA$6,$CA$6)))))</f>
        <v>2</v>
      </c>
      <c r="CB9" s="967">
        <f>IF('ชื่อ-คะแนน'!$C8="","",IF('ชื่อ-คะแนน'!$D8="ออก","",IF('ชื่อ-คะแนน'!$D8="ย้าย","",IF('ชื่อ-คะแนน'!$D8="พัก","",IF($CB$6="?",$CB$6,$CB$6)))))</f>
        <v>0</v>
      </c>
      <c r="CC9" s="967">
        <f>IF('ชื่อ-คะแนน'!$C8="","",IF('ชื่อ-คะแนน'!$D8="ออก","",IF('ชื่อ-คะแนน'!$D8="ย้าย","",IF('ชื่อ-คะแนน'!$D8="พัก","",IF($CC$6="?",$CC$6,$CC$6)))))</f>
        <v>0</v>
      </c>
      <c r="CD9" s="968">
        <f>IF('ชื่อ-คะแนน'!$C8="","",IF('ชื่อ-คะแนน'!$D8="ออก","",IF('ชื่อ-คะแนน'!$D8="ย้าย","",IF('ชื่อ-คะแนน'!$D8="พัก","",IF($CD$6="?",$CD$6,$CD$6)))))</f>
        <v>0</v>
      </c>
      <c r="CE9" s="959"/>
      <c r="CF9" s="958">
        <f>IF('ชื่อ-คะแนน'!$C8="","",IF('ชื่อ-คะแนน'!$D8="ออก","",IF('ชื่อ-คะแนน'!$D8="ย้าย","",IF('ชื่อ-คะแนน'!$D8="พัก","",IF($CF$6="?",$CF$6,$CF$6)))))</f>
        <v>0</v>
      </c>
      <c r="CG9" s="967">
        <f>IF('ชื่อ-คะแนน'!$C8="","",IF('ชื่อ-คะแนน'!$D8="ออก","",IF('ชื่อ-คะแนน'!$D8="ย้าย","",IF('ชื่อ-คะแนน'!$D8="พัก","",IF($CG$6="?",$CG$6,$CG$6)))))</f>
        <v>2</v>
      </c>
      <c r="CH9" s="967">
        <f>IF('ชื่อ-คะแนน'!$C8="","",IF('ชื่อ-คะแนน'!$D8="ออก","",IF('ชื่อ-คะแนน'!$D8="ย้าย","",IF('ชื่อ-คะแนน'!$D8="พัก","",IF($CH$6="?",$CH$6,$CH$6)))))</f>
        <v>0</v>
      </c>
      <c r="CI9" s="967">
        <f>IF('ชื่อ-คะแนน'!$C8="","",IF('ชื่อ-คะแนน'!$D8="ออก","",IF('ชื่อ-คะแนน'!$D8="ย้าย","",IF('ชื่อ-คะแนน'!$D8="พัก","",IF($CI$6="?",$CI$6,$CI$6)))))</f>
        <v>0</v>
      </c>
      <c r="CJ9" s="968">
        <f>IF('ชื่อ-คะแนน'!$C8="","",IF('ชื่อ-คะแนน'!$D8="ออก","",IF('ชื่อ-คะแนน'!$D8="ย้าย","",IF('ชื่อ-คะแนน'!$D8="พัก","",IF($CJ$6="?",$CJ$6,$CJ$6)))))</f>
        <v>0</v>
      </c>
      <c r="CK9" s="959"/>
      <c r="CL9" s="958">
        <f>IF('ชื่อ-คะแนน'!$C8="","",IF('ชื่อ-คะแนน'!$D8="ออก","",IF('ชื่อ-คะแนน'!$D8="ย้าย","",IF('ชื่อ-คะแนน'!$D8="พัก","",IF($CL$6="?",$CL$6,$CL$6)))))</f>
        <v>0</v>
      </c>
      <c r="CM9" s="967">
        <f>IF('ชื่อ-คะแนน'!$C8="","",IF('ชื่อ-คะแนน'!$D8="ออก","",IF('ชื่อ-คะแนน'!$D8="ย้าย","",IF('ชื่อ-คะแนน'!$D8="พัก","",IF($CM$6="?",$CM$6,$CM$6)))))</f>
        <v>2</v>
      </c>
      <c r="CN9" s="967">
        <f>IF('ชื่อ-คะแนน'!$C8="","",IF('ชื่อ-คะแนน'!$D8="ออก","",IF('ชื่อ-คะแนน'!$D8="ย้าย","",IF('ชื่อ-คะแนน'!$D8="พัก","",IF($CN$6="?",$CN$6,$CN$6)))))</f>
        <v>0</v>
      </c>
      <c r="CO9" s="967">
        <f>IF('ชื่อ-คะแนน'!$C8="","",IF('ชื่อ-คะแนน'!$D8="ออก","",IF('ชื่อ-คะแนน'!$D8="ย้าย","",IF('ชื่อ-คะแนน'!$D8="พัก","",IF($CO$6="?",$CO$6,$CO$6)))))</f>
        <v>0</v>
      </c>
      <c r="CP9" s="968">
        <f>IF('ชื่อ-คะแนน'!$C8="","",IF('ชื่อ-คะแนน'!$D8="ออก","",IF('ชื่อ-คะแนน'!$D8="ย้าย","",IF('ชื่อ-คะแนน'!$D8="พัก","",IF($CP$6="?",$CP$6,$CP$6)))))</f>
        <v>0</v>
      </c>
      <c r="CQ9" s="959"/>
      <c r="CR9" s="958">
        <f>IF('ชื่อ-คะแนน'!$C8="","",IF('ชื่อ-คะแนน'!$D8="ออก","",IF('ชื่อ-คะแนน'!$D8="ย้าย","",IF('ชื่อ-คะแนน'!$D8="พัก","",IF($CR$6="?",$CR$6,$CR$6)))))</f>
        <v>0</v>
      </c>
      <c r="CS9" s="967">
        <f>IF('ชื่อ-คะแนน'!$C8="","",IF('ชื่อ-คะแนน'!$D8="ออก","",IF('ชื่อ-คะแนน'!$D8="ย้าย","",IF('ชื่อ-คะแนน'!$D8="พัก","",IF($CS$6="?",$CS$6,$CS$6)))))</f>
        <v>2</v>
      </c>
      <c r="CT9" s="967">
        <f>IF('ชื่อ-คะแนน'!$C8="","",IF('ชื่อ-คะแนน'!$D8="ออก","",IF('ชื่อ-คะแนน'!$D8="ย้าย","",IF('ชื่อ-คะแนน'!$D8="พัก","",IF($CT$6="?",$CT$6,$CT$6)))))</f>
        <v>0</v>
      </c>
      <c r="CU9" s="967">
        <f>IF('ชื่อ-คะแนน'!$C8="","",IF('ชื่อ-คะแนน'!$D8="ออก","",IF('ชื่อ-คะแนน'!$D8="ย้าย","",IF('ชื่อ-คะแนน'!$D8="พัก","",IF($CU$6="?",$CU$6,$CU$6)))))</f>
        <v>0</v>
      </c>
      <c r="CV9" s="968">
        <f>IF('ชื่อ-คะแนน'!$C8="","",IF('ชื่อ-คะแนน'!$D8="ออก","",IF('ชื่อ-คะแนน'!$D8="ย้าย","",IF('ชื่อ-คะแนน'!$D8="พัก","",IF($CV$6="?",$CV$6,$CV$6)))))</f>
        <v>0</v>
      </c>
      <c r="CW9" s="959"/>
      <c r="CX9" s="958">
        <f>IF('ชื่อ-คะแนน'!$C8="","",IF('ชื่อ-คะแนน'!$D8="ออก","",IF('ชื่อ-คะแนน'!$D8="ย้าย","",IF('ชื่อ-คะแนน'!$D8="พัก","",IF($CX$6="?",$CX$6,$CX$6)))))</f>
        <v>0</v>
      </c>
      <c r="CY9" s="967">
        <f>IF('ชื่อ-คะแนน'!$C8="","",IF('ชื่อ-คะแนน'!$D8="ออก","",IF('ชื่อ-คะแนน'!$D8="ย้าย","",IF('ชื่อ-คะแนน'!$D8="พัก","",IF($CY$6="?",$CY$6,$CY$6)))))</f>
        <v>0</v>
      </c>
      <c r="CZ9" s="967">
        <f>IF('ชื่อ-คะแนน'!$C8="","",IF('ชื่อ-คะแนน'!$D8="ออก","",IF('ชื่อ-คะแนน'!$D8="ย้าย","",IF('ชื่อ-คะแนน'!$D8="พัก","",IF($CZ$6="?",$CZ$6,$CZ$6)))))</f>
        <v>0</v>
      </c>
      <c r="DA9" s="967">
        <f>IF('ชื่อ-คะแนน'!$C8="","",IF('ชื่อ-คะแนน'!$D8="ออก","",IF('ชื่อ-คะแนน'!$D8="ย้าย","",IF('ชื่อ-คะแนน'!$D8="พัก","",IF($DA$6="?",$DA$6,$DA$6)))))</f>
        <v>0</v>
      </c>
      <c r="DB9" s="968">
        <f>IF('ชื่อ-คะแนน'!$C8="","",IF('ชื่อ-คะแนน'!$D8="ออก","",IF('ชื่อ-คะแนน'!$D8="ย้าย","",IF('ชื่อ-คะแนน'!$D8="พัก","",IF($DB$6="?",$DB$6,$DB$6)))))</f>
        <v>0</v>
      </c>
      <c r="DC9" s="959"/>
      <c r="DD9" s="958">
        <f>IF('ชื่อ-คะแนน'!$C8="","",IF('ชื่อ-คะแนน'!$D8="ออก","",IF('ชื่อ-คะแนน'!$D8="ย้าย","",IF('ชื่อ-คะแนน'!$D8="พัก","",IF($DD$6="?",$DD$6,$DD$6)))))</f>
        <v>0</v>
      </c>
      <c r="DE9" s="967">
        <f>IF('ชื่อ-คะแนน'!$C8="","",IF('ชื่อ-คะแนน'!$D8="ออก","",IF('ชื่อ-คะแนน'!$D8="ย้าย","",IF('ชื่อ-คะแนน'!$D8="พัก","",IF($DE$6="?",$DE$6,$DE$6)))))</f>
        <v>0</v>
      </c>
      <c r="DF9" s="967">
        <f>IF('ชื่อ-คะแนน'!$C8="","",IF('ชื่อ-คะแนน'!$D8="ออก","",IF('ชื่อ-คะแนน'!$D8="ย้าย","",IF('ชื่อ-คะแนน'!$D8="พัก","",IF($DF$6="?",$DF$6,$DF$6)))))</f>
        <v>0</v>
      </c>
      <c r="DG9" s="967">
        <f>IF('ชื่อ-คะแนน'!$C8="","",IF('ชื่อ-คะแนน'!$D8="ออก","",IF('ชื่อ-คะแนน'!$D8="ย้าย","",IF('ชื่อ-คะแนน'!$D8="พัก","",IF($DG$6="?",$DG$6,$DG$6)))))</f>
        <v>0</v>
      </c>
      <c r="DH9" s="968">
        <f>IF('ชื่อ-คะแนน'!$C8="","",IF('ชื่อ-คะแนน'!$D8="ออก","",IF('ชื่อ-คะแนน'!$D8="ย้าย","",IF('ชื่อ-คะแนน'!$D8="พัก","",IF($DH$6="?",$DH$6,$DH$6)))))</f>
        <v>0</v>
      </c>
      <c r="DI9" s="959"/>
      <c r="DJ9" s="958">
        <f>IF('ชื่อ-คะแนน'!$C8="","",IF('ชื่อ-คะแนน'!$D8="ออก","",IF('ชื่อ-คะแนน'!$D8="ย้าย","",IF('ชื่อ-คะแนน'!$D8="พัก","",IF($DJ$6="?",$DJ$6,$DJ$6)))))</f>
        <v>0</v>
      </c>
      <c r="DK9" s="967">
        <f>IF('ชื่อ-คะแนน'!$C8="","",IF('ชื่อ-คะแนน'!$D8="ออก","",IF('ชื่อ-คะแนน'!$D8="ย้าย","",IF('ชื่อ-คะแนน'!$D8="พัก","",IF($DK$6="?",$DK$6,$DK$6)))))</f>
        <v>0</v>
      </c>
      <c r="DL9" s="967">
        <f>IF('ชื่อ-คะแนน'!$C8="","",IF('ชื่อ-คะแนน'!$D8="ออก","",IF('ชื่อ-คะแนน'!$D8="ย้าย","",IF('ชื่อ-คะแนน'!$D8="พัก","",IF($DL$6="?",$DL$6,$DL$6)))))</f>
        <v>0</v>
      </c>
      <c r="DM9" s="967">
        <f>IF('ชื่อ-คะแนน'!$C8="","",IF('ชื่อ-คะแนน'!$D8="ออก","",IF('ชื่อ-คะแนน'!$D8="ย้าย","",IF('ชื่อ-คะแนน'!$D8="พัก","",IF($DM$6="?",$DM$6,$DM$6)))))</f>
        <v>0</v>
      </c>
      <c r="DN9" s="968">
        <f>IF('ชื่อ-คะแนน'!$C8="","",IF('ชื่อ-คะแนน'!$D8="ออก","",IF('ชื่อ-คะแนน'!$D8="ย้าย","",IF('ชื่อ-คะแนน'!$D8="พัก","",IF($DN$6="?",$DN$6,$DN$6)))))</f>
        <v>0</v>
      </c>
      <c r="DO9" s="959"/>
      <c r="DP9" s="958">
        <f>IF('ชื่อ-คะแนน'!$C8="","",IF('ชื่อ-คะแนน'!$D8="ออก","",IF('ชื่อ-คะแนน'!$D8="ย้าย","",IF('ชื่อ-คะแนน'!$D8="พัก","",IF($DP$6="?",$DP$6,$DP$6)))))</f>
        <v>0</v>
      </c>
      <c r="DQ9" s="967">
        <f>IF('ชื่อ-คะแนน'!$C8="","",IF('ชื่อ-คะแนน'!$D8="ออก","",IF('ชื่อ-คะแนน'!$D8="ย้าย","",IF('ชื่อ-คะแนน'!$D8="พัก","",IF($DQ$6="?",$DQ$6,$DQ$6)))))</f>
        <v>0</v>
      </c>
      <c r="DR9" s="967">
        <f>IF('ชื่อ-คะแนน'!$C8="","",IF('ชื่อ-คะแนน'!$D8="ออก","",IF('ชื่อ-คะแนน'!$D8="ย้าย","",IF('ชื่อ-คะแนน'!$D8="พัก","",IF($DR$6="?",$DR$6,$DR$6)))))</f>
        <v>0</v>
      </c>
      <c r="DS9" s="967">
        <f>IF('ชื่อ-คะแนน'!$C8="","",IF('ชื่อ-คะแนน'!$D8="ออก","",IF('ชื่อ-คะแนน'!$D8="ย้าย","",IF('ชื่อ-คะแนน'!$D8="พัก","",IF($DS$6="?",$DS$6,$DS$6)))))</f>
        <v>0</v>
      </c>
      <c r="DT9" s="968">
        <f>IF('ชื่อ-คะแนน'!$C8="","",IF('ชื่อ-คะแนน'!$D8="ออก","",IF('ชื่อ-คะแนน'!$D8="ย้าย","",IF('ชื่อ-คะแนน'!$D8="พัก","",IF($DT$6="?",$DT$6,$DT$6)))))</f>
        <v>0</v>
      </c>
      <c r="DU9" s="959"/>
      <c r="DV9" s="958">
        <f>IF('ชื่อ-คะแนน'!$C8="","",IF('ชื่อ-คะแนน'!$D8="ออก","",IF('ชื่อ-คะแนน'!$D8="ย้าย","",IF('ชื่อ-คะแนน'!$D8="พัก","",IF($DV$6="?",$DV$6,$DV$6)))))</f>
        <v>0</v>
      </c>
      <c r="DW9" s="967">
        <f>IF('ชื่อ-คะแนน'!$C8="","",IF('ชื่อ-คะแนน'!$D8="ออก","",IF('ชื่อ-คะแนน'!$D8="ย้าย","",IF('ชื่อ-คะแนน'!$D8="พัก","",IF($DW$6="?",$DW$6,$DW$6)))))</f>
        <v>0</v>
      </c>
      <c r="DX9" s="967">
        <f>IF('ชื่อ-คะแนน'!$C8="","",IF('ชื่อ-คะแนน'!$D8="ออก","",IF('ชื่อ-คะแนน'!$D8="ย้าย","",IF('ชื่อ-คะแนน'!$D8="พัก","",IF($DX$6="?",$DX$6,$DX$6)))))</f>
        <v>0</v>
      </c>
      <c r="DY9" s="967">
        <f>IF('ชื่อ-คะแนน'!$C8="","",IF('ชื่อ-คะแนน'!$D8="ออก","",IF('ชื่อ-คะแนน'!$D8="ย้าย","",IF('ชื่อ-คะแนน'!$D8="พัก","",IF($DY$6="?",$DY$6,$DY$6)))))</f>
        <v>0</v>
      </c>
      <c r="DZ9" s="968">
        <f>IF('ชื่อ-คะแนน'!$C8="","",IF('ชื่อ-คะแนน'!$D8="ออก","",IF('ชื่อ-คะแนน'!$D8="ย้าย","",IF('ชื่อ-คะแนน'!$D8="พัก","",IF($DZ$6="?",$DZ$6,$DZ$6)))))</f>
        <v>0</v>
      </c>
      <c r="EA9" s="959"/>
      <c r="EB9" s="958">
        <f>IF('ชื่อ-คะแนน'!$C8="","",IF('ชื่อ-คะแนน'!$D8="ออก","",IF('ชื่อ-คะแนน'!$D8="ย้าย","",IF('ชื่อ-คะแนน'!$D8="พัก","",IF($EB$6="?",$EB$6,$EB$6)))))</f>
        <v>0</v>
      </c>
      <c r="EC9" s="967">
        <f>IF('ชื่อ-คะแนน'!$C8="","",IF('ชื่อ-คะแนน'!$D8="ออก","",IF('ชื่อ-คะแนน'!$D8="ย้าย","",IF('ชื่อ-คะแนน'!$D8="พัก","",IF($EC$6="?",$EC$6,$EC$6)))))</f>
        <v>0</v>
      </c>
      <c r="ED9" s="967">
        <f>IF('ชื่อ-คะแนน'!$C8="","",IF('ชื่อ-คะแนน'!$D8="ออก","",IF('ชื่อ-คะแนน'!$D8="ย้าย","",IF('ชื่อ-คะแนน'!$D8="พัก","",IF($ED$6="?",$ED$6,$ED$6)))))</f>
        <v>0</v>
      </c>
      <c r="EE9" s="967">
        <f>IF('ชื่อ-คะแนน'!$C8="","",IF('ชื่อ-คะแนน'!$D8="ออก","",IF('ชื่อ-คะแนน'!$D8="ย้าย","",IF('ชื่อ-คะแนน'!$D8="พัก","",IF($EE$6="?",$EE$6,$EE$6)))))</f>
        <v>0</v>
      </c>
      <c r="EF9" s="968">
        <f>IF('ชื่อ-คะแนน'!$C8="","",IF('ชื่อ-คะแนน'!$D8="ออก","",IF('ชื่อ-คะแนน'!$D8="ย้าย","",IF('ชื่อ-คะแนน'!$D8="พัก","",IF($EF$6="?",$EF$6,$EF$6)))))</f>
        <v>0</v>
      </c>
      <c r="EG9" s="969"/>
      <c r="EH9" s="963" t="str">
        <f>IF('ชื่อ-คะแนน'!C8="","",COUNTIF(E9:EF9,"ป")+COUNTIF(E9:EF9,"ล")+COUNTIF(E9:EF9,"ข")+COUNTIF(E9:EF9,"ร")+COUNTIF(E9:EF9,"อ")+COUNTIF(E9:EF9,"ก")+COUNTIF(E9:EF9,"ฟ")+COUNTIF(E9:EF9,"ด")+COUNTIF(E9:EF9,"ย"))&amp;IF('ชื่อ-คะแนน'!C8="","","/")&amp;IF('ชื่อ-คะแนน'!C8="","",SUM($F$6:$EF$6)-SUM(F9:EF9))</f>
        <v>0/0</v>
      </c>
      <c r="EI9" s="994">
        <f>IF('ชื่อ-คะแนน'!C8="","",COUNTIF(E9:EE9,"/")+SUM(E9:EE9))</f>
        <v>32</v>
      </c>
      <c r="EJ9" s="995">
        <f>IF('ชื่อ-คะแนน'!C8="","",COUNTIF(F9:EF9,"/")+SUM(F9:EF9)+เวลา1!EI9)</f>
        <v>68</v>
      </c>
      <c r="EK9" s="103"/>
      <c r="EL9" s="53" t="str">
        <f>IF('ชื่อ-คะแนน'!C8="","",IF(EJ9&gt;=$EJ$3-$EJ$4,"-",$EJ$3-$EJ$4-EJ9))</f>
        <v>-</v>
      </c>
      <c r="EM9" s="54">
        <f>IF('ชื่อ-คะแนน'!C8="","",(EJ9/$EJ$3)*100)</f>
        <v>94.444444444444443</v>
      </c>
      <c r="EN9" s="53" t="str">
        <f>IF('ชื่อ-คะแนน'!CM8="ผิด","ผิด",IF('ชื่อ-คะแนน'!CM8="","",IF('ชื่อ-คะแนน'!CP8="-","-",IF(EM9&lt;79.5,"มส","-"))))</f>
        <v>-</v>
      </c>
      <c r="EO9" s="53" t="str">
        <f>IF('ชื่อ-คะแนน'!CM8="ผิด","ผิด",IF('ชื่อ-คะแนน'!CM8="","",IF('ชื่อ-คะแนน'!CP8="-","-",IF(EM9&lt;59.5,"ซ้ำ",IF(EM9&lt;79.5,EL9,"-")))))</f>
        <v>-</v>
      </c>
    </row>
    <row r="10" spans="1:145" s="24" customFormat="1" ht="18" customHeight="1" thickBot="1" x14ac:dyDescent="0.55000000000000004">
      <c r="A10" s="993">
        <f>'ชื่อ-คะแนน'!A9</f>
        <v>4</v>
      </c>
      <c r="B10" s="894" t="str">
        <f>'ชื่อ-คะแนน'!B9</f>
        <v>12806</v>
      </c>
      <c r="C10" s="895" t="str">
        <f>'ชื่อ-คะแนน'!DB9</f>
        <v>เด็กชาย พิธิวัฒน์  ร้องกาศ</v>
      </c>
      <c r="D10" s="620" t="str">
        <f>'ชื่อ-คะแนน'!D9</f>
        <v>เรียน</v>
      </c>
      <c r="E10" s="621" t="str">
        <f t="shared" si="0"/>
        <v/>
      </c>
      <c r="F10" s="958">
        <f>IF('ชื่อ-คะแนน'!$C9="","",IF('ชื่อ-คะแนน'!$D9="ออก","",IF('ชื่อ-คะแนน'!$D9="ย้าย","",IF('ชื่อ-คะแนน'!$D9="พัก","",IF(F$6="?",F$6,F$6)))))</f>
        <v>0</v>
      </c>
      <c r="G10" s="967">
        <f>IF('ชื่อ-คะแนน'!C9="","",IF('ชื่อ-คะแนน'!$D9="ออก","",IF('ชื่อ-คะแนน'!$D9="ย้าย","",IF('ชื่อ-คะแนน'!$D9="พัก","",IF(G$6="?",G$6,G$6)))))</f>
        <v>2</v>
      </c>
      <c r="H10" s="967">
        <f>IF('ชื่อ-คะแนน'!C9="","",IF('ชื่อ-คะแนน'!$D9="ออก","",IF('ชื่อ-คะแนน'!$D9="ย้าย","",IF('ชื่อ-คะแนน'!$D9="พัก","",IF(H$6="?",H$6,H$6)))))</f>
        <v>0</v>
      </c>
      <c r="I10" s="967">
        <f>IF('ชื่อ-คะแนน'!G9="","",IF('ชื่อ-คะแนน'!$D9="ออก","",IF('ชื่อ-คะแนน'!$D9="ย้าย","",IF('ชื่อ-คะแนน'!$D9="พัก","",IF(I$6="?",I$6,$I$6)))))</f>
        <v>0</v>
      </c>
      <c r="J10" s="968">
        <f>IF('ชื่อ-คะแนน'!$C9="","",IF('ชื่อ-คะแนน'!$D9="ออก","",IF('ชื่อ-คะแนน'!$D9="ย้าย","",IF('ชื่อ-คะแนน'!$D9="พัก","",IF(J$6="?",J$6,J$6)))))</f>
        <v>0</v>
      </c>
      <c r="K10" s="959"/>
      <c r="L10" s="958">
        <f>IF('ชื่อ-คะแนน'!$C9="","",IF('ชื่อ-คะแนน'!$D9="ออก","",IF('ชื่อ-คะแนน'!$D9="ย้าย","",IF('ชื่อ-คะแนน'!$D9="พัก","",IF(L$6="?",L$6,L$6)))))</f>
        <v>0</v>
      </c>
      <c r="M10" s="967">
        <f>IF('ชื่อ-คะแนน'!$C9="","",IF('ชื่อ-คะแนน'!$D9="ออก","",IF('ชื่อ-คะแนน'!$D9="ย้าย","",IF('ชื่อ-คะแนน'!$D9="พัก","",IF(M$6="?",M$6,M$6)))))</f>
        <v>2</v>
      </c>
      <c r="N10" s="967">
        <f>IF('ชื่อ-คะแนน'!$C9="","",IF('ชื่อ-คะแนน'!$D9="ออก","",IF('ชื่อ-คะแนน'!$D9="ย้าย","",IF('ชื่อ-คะแนน'!$D9="พัก","",IF(N$6="?",N$6,N$6)))))</f>
        <v>0</v>
      </c>
      <c r="O10" s="967">
        <f>IF('ชื่อ-คะแนน'!$C9="","",IF('ชื่อ-คะแนน'!$D9="ออก","",IF('ชื่อ-คะแนน'!$D9="ย้าย","",IF('ชื่อ-คะแนน'!$D9="พัก","",IF(O$6="?",O$6,O$6)))))</f>
        <v>0</v>
      </c>
      <c r="P10" s="968">
        <f>IF('ชื่อ-คะแนน'!$C9="","",IF('ชื่อ-คะแนน'!$D9="ออก","",IF('ชื่อ-คะแนน'!$D9="ย้าย","",IF('ชื่อ-คะแนน'!$D9="พัก","",IF(P$6="?",P$6,P$6)))))</f>
        <v>0</v>
      </c>
      <c r="Q10" s="959"/>
      <c r="R10" s="958">
        <f>IF('ชื่อ-คะแนน'!$C9="","",IF('ชื่อ-คะแนน'!$D9="ออก","",IF('ชื่อ-คะแนน'!$D9="ย้าย","",IF('ชื่อ-คะแนน'!$D9="พัก","",IF(R$6="?",R$6,R$6)))))</f>
        <v>0</v>
      </c>
      <c r="S10" s="967">
        <f>IF('ชื่อ-คะแนน'!$C9="","",IF('ชื่อ-คะแนน'!$D9="ออก","",IF('ชื่อ-คะแนน'!$D9="ย้าย","",IF('ชื่อ-คะแนน'!$D9="พัก","",IF(S$6="?",S$6,S$6)))))</f>
        <v>2</v>
      </c>
      <c r="T10" s="967">
        <f>IF('ชื่อ-คะแนน'!$C9="","",IF('ชื่อ-คะแนน'!$D9="ออก","",IF('ชื่อ-คะแนน'!$D9="ย้าย","",IF('ชื่อ-คะแนน'!$D9="พัก","",IF(T$6="?",T$6,T$6)))))</f>
        <v>0</v>
      </c>
      <c r="U10" s="967">
        <f>IF('ชื่อ-คะแนน'!$C9="","",IF('ชื่อ-คะแนน'!$D9="ออก","",IF('ชื่อ-คะแนน'!$D9="ย้าย","",IF('ชื่อ-คะแนน'!$D9="พัก","",IF(U$6="?",U$6,U$6)))))</f>
        <v>0</v>
      </c>
      <c r="V10" s="968">
        <f>IF('ชื่อ-คะแนน'!$C9="","",IF('ชื่อ-คะแนน'!$D9="ออก","",IF('ชื่อ-คะแนน'!$D9="ย้าย","",IF('ชื่อ-คะแนน'!$D9="พัก","",IF(V$6="?",V$6,V$6)))))</f>
        <v>0</v>
      </c>
      <c r="W10" s="959"/>
      <c r="X10" s="958">
        <f>IF('ชื่อ-คะแนน'!$C9="","",IF('ชื่อ-คะแนน'!$D9="ออก","",IF('ชื่อ-คะแนน'!$D9="ย้าย","",IF('ชื่อ-คะแนน'!$D9="พัก","",IF(X$6="?",X$6,X$6)))))</f>
        <v>0</v>
      </c>
      <c r="Y10" s="967">
        <f>IF('ชื่อ-คะแนน'!$C9="","",IF('ชื่อ-คะแนน'!$D9="ออก","",IF('ชื่อ-คะแนน'!$D9="ย้าย","",IF('ชื่อ-คะแนน'!$D9="พัก","",IF(Y$6="?",Y$6,Y$6)))))</f>
        <v>2</v>
      </c>
      <c r="Z10" s="967">
        <f>IF('ชื่อ-คะแนน'!$C9="","",IF('ชื่อ-คะแนน'!$D9="ออก","",IF('ชื่อ-คะแนน'!$D9="ย้าย","",IF('ชื่อ-คะแนน'!$D9="พัก","",IF(Z$6="?",Z$6,Z$6)))))</f>
        <v>0</v>
      </c>
      <c r="AA10" s="967">
        <f>IF('ชื่อ-คะแนน'!$C9="","",IF('ชื่อ-คะแนน'!$D9="ออก","",IF('ชื่อ-คะแนน'!$D9="ย้าย","",IF('ชื่อ-คะแนน'!$D9="พัก","",IF(AA$6="?",AA$6,AA$6)))))</f>
        <v>0</v>
      </c>
      <c r="AB10" s="968">
        <f>IF('ชื่อ-คะแนน'!$C9="","",IF('ชื่อ-คะแนน'!$D9="ออก","",IF('ชื่อ-คะแนน'!$D9="ย้าย","",IF('ชื่อ-คะแนน'!$D9="พัก","",IF(AB$6="?",AB$6,AB$6)))))</f>
        <v>0</v>
      </c>
      <c r="AC10" s="959"/>
      <c r="AD10" s="958">
        <f>IF('ชื่อ-คะแนน'!$C9="","",IF('ชื่อ-คะแนน'!$D9="ออก","",IF('ชื่อ-คะแนน'!$D9="ย้าย","",IF('ชื่อ-คะแนน'!$D9="พัก","",IF(AD$6="?",AD$6,AD$6)))))</f>
        <v>0</v>
      </c>
      <c r="AE10" s="967">
        <f>IF('ชื่อ-คะแนน'!$C9="","",IF('ชื่อ-คะแนน'!$D9="ออก","",IF('ชื่อ-คะแนน'!$D9="ย้าย","",IF('ชื่อ-คะแนน'!$D9="พัก","",IF(AE$6="?",AE$6,AE$6)))))</f>
        <v>2</v>
      </c>
      <c r="AF10" s="967">
        <f>IF('ชื่อ-คะแนน'!$C9="","",IF('ชื่อ-คะแนน'!$D9="ออก","",IF('ชื่อ-คะแนน'!$D9="ย้าย","",IF('ชื่อ-คะแนน'!$D9="พัก","",IF(AF$6="?",AF$6,AF$6)))))</f>
        <v>0</v>
      </c>
      <c r="AG10" s="967">
        <f>IF('ชื่อ-คะแนน'!$C9="","",IF('ชื่อ-คะแนน'!$D9="ออก","",IF('ชื่อ-คะแนน'!$D9="ย้าย","",IF('ชื่อ-คะแนน'!$D9="พัก","",IF($AG$6="?",$AG$6,$AG$6)))))</f>
        <v>0</v>
      </c>
      <c r="AH10" s="968">
        <f>IF('ชื่อ-คะแนน'!$C9="","",IF('ชื่อ-คะแนน'!$D9="ออก","",IF('ชื่อ-คะแนน'!$D9="ย้าย","",IF('ชื่อ-คะแนน'!$D9="พัก","",IF($AH$6="?",$AH$6,$AH$6)))))</f>
        <v>0</v>
      </c>
      <c r="AI10" s="959"/>
      <c r="AJ10" s="958">
        <f>IF('ชื่อ-คะแนน'!$C9="","",IF('ชื่อ-คะแนน'!$D9="ออก","",IF('ชื่อ-คะแนน'!$D9="ย้าย","",IF('ชื่อ-คะแนน'!$D9="พัก","",IF($AJ$6="?",$AJ$6,$AJ$6)))))</f>
        <v>0</v>
      </c>
      <c r="AK10" s="967">
        <f>IF('ชื่อ-คะแนน'!$C9="","",IF('ชื่อ-คะแนน'!$D9="ออก","",IF('ชื่อ-คะแนน'!$D9="ย้าย","",IF('ชื่อ-คะแนน'!$D9="พัก","",IF($AK$6="?",$AK$6,$AK$6)))))</f>
        <v>2</v>
      </c>
      <c r="AL10" s="967">
        <f>IF('ชื่อ-คะแนน'!$C9="","",IF('ชื่อ-คะแนน'!$D9="ออก","",IF('ชื่อ-คะแนน'!$D9="ย้าย","",IF('ชื่อ-คะแนน'!$D9="พัก","",IF($AL$6="?",$AL$6,$AL$6)))))</f>
        <v>0</v>
      </c>
      <c r="AM10" s="967">
        <f>IF('ชื่อ-คะแนน'!$C9="","",IF('ชื่อ-คะแนน'!$D9="ออก","",IF('ชื่อ-คะแนน'!$D9="ย้าย","",IF('ชื่อ-คะแนน'!$D9="พัก","",IF($AM$6="?",$AM$6,$AM$6)))))</f>
        <v>0</v>
      </c>
      <c r="AN10" s="968">
        <f>IF('ชื่อ-คะแนน'!$C9="","",IF('ชื่อ-คะแนน'!$D9="ออก","",IF('ชื่อ-คะแนน'!$D9="ย้าย","",IF('ชื่อ-คะแนน'!$D9="พัก","",IF($AN$6="?",$AN$6,$AN$6)))))</f>
        <v>0</v>
      </c>
      <c r="AO10" s="959"/>
      <c r="AP10" s="958">
        <f>IF('ชื่อ-คะแนน'!$C9="","",IF('ชื่อ-คะแนน'!$D9="ออก","",IF('ชื่อ-คะแนน'!$D9="ย้าย","",IF('ชื่อ-คะแนน'!$D9="พัก","",IF($AP$6="?",$AP$6,$AP$6)))))</f>
        <v>0</v>
      </c>
      <c r="AQ10" s="967">
        <f>IF('ชื่อ-คะแนน'!$C9="","",IF('ชื่อ-คะแนน'!$D9="ออก","",IF('ชื่อ-คะแนน'!$D9="ย้าย","",IF('ชื่อ-คะแนน'!$D9="พัก","",IF($AQ$6="?",$AQ$6,$AQ$6)))))</f>
        <v>2</v>
      </c>
      <c r="AR10" s="967">
        <f>IF('ชื่อ-คะแนน'!$C9="","",IF('ชื่อ-คะแนน'!$D9="ออก","",IF('ชื่อ-คะแนน'!$D9="ย้าย","",IF('ชื่อ-คะแนน'!$D9="พัก","",IF($AR$6="?",$AR$6,$AR$6)))))</f>
        <v>0</v>
      </c>
      <c r="AS10" s="967">
        <f>IF('ชื่อ-คะแนน'!$C9="","",IF('ชื่อ-คะแนน'!$D9="ออก","",IF('ชื่อ-คะแนน'!$D9="ย้าย","",IF('ชื่อ-คะแนน'!$D9="พัก","",IF($AS$6="?",$AS$6,$AS$6)))))</f>
        <v>0</v>
      </c>
      <c r="AT10" s="968">
        <f>IF('ชื่อ-คะแนน'!$C9="","",IF('ชื่อ-คะแนน'!$D9="ออก","",IF('ชื่อ-คะแนน'!$D9="ย้าย","",IF('ชื่อ-คะแนน'!$D9="พัก","",IF($AT$6="?",$AT$6,$AT$6)))))</f>
        <v>0</v>
      </c>
      <c r="AU10" s="959"/>
      <c r="AV10" s="958">
        <f>IF('ชื่อ-คะแนน'!$C9="","",IF('ชื่อ-คะแนน'!$D9="ออก","",IF('ชื่อ-คะแนน'!$D9="ย้าย","",IF('ชื่อ-คะแนน'!$D9="พัก","",IF($AV$6="?",$AV$6,$AV$6)))))</f>
        <v>0</v>
      </c>
      <c r="AW10" s="967">
        <f>IF('ชื่อ-คะแนน'!$C9="","",IF('ชื่อ-คะแนน'!$D9="ออก","",IF('ชื่อ-คะแนน'!$D9="ย้าย","",IF('ชื่อ-คะแนน'!$D9="พัก","",IF($AW$6="?",$AW$6,$AW$6)))))</f>
        <v>2</v>
      </c>
      <c r="AX10" s="967">
        <f>IF('ชื่อ-คะแนน'!$C9="","",IF('ชื่อ-คะแนน'!$D9="ออก","",IF('ชื่อ-คะแนน'!$D9="ย้าย","",IF('ชื่อ-คะแนน'!$D9="พัก","",IF($AX$6="?",$AX$6,$AX$6)))))</f>
        <v>0</v>
      </c>
      <c r="AY10" s="967">
        <f>IF('ชื่อ-คะแนน'!$C9="","",IF('ชื่อ-คะแนน'!$D9="ออก","",IF('ชื่อ-คะแนน'!$D9="ย้าย","",IF('ชื่อ-คะแนน'!$D9="พัก","",IF($AY$6="?",$AY$6,$AY$6)))))</f>
        <v>0</v>
      </c>
      <c r="AZ10" s="968">
        <f>IF('ชื่อ-คะแนน'!$C9="","",IF('ชื่อ-คะแนน'!$D9="ออก","",IF('ชื่อ-คะแนน'!$D9="ย้าย","",IF('ชื่อ-คะแนน'!$D9="พัก","",IF($AZ$6="?",$AZ$6,$AZ$6)))))</f>
        <v>0</v>
      </c>
      <c r="BA10" s="959"/>
      <c r="BB10" s="958">
        <f>IF('ชื่อ-คะแนน'!$C9="","",IF('ชื่อ-คะแนน'!$D9="ออก","",IF('ชื่อ-คะแนน'!$D9="ย้าย","",IF('ชื่อ-คะแนน'!$D9="พัก","",IF($BB$6="?",$BB$6,$BB$6)))))</f>
        <v>0</v>
      </c>
      <c r="BC10" s="967">
        <f>IF('ชื่อ-คะแนน'!$C9="","",IF('ชื่อ-คะแนน'!$D9="ออก","",IF('ชื่อ-คะแนน'!$D9="ย้าย","",IF('ชื่อ-คะแนน'!$D9="พัก","",IF($BC$6="?",$BC$6,$BC$6)))))</f>
        <v>2</v>
      </c>
      <c r="BD10" s="967">
        <f>IF('ชื่อ-คะแนน'!$C9="","",IF('ชื่อ-คะแนน'!$D9="ออก","",IF('ชื่อ-คะแนน'!$D9="ย้าย","",IF('ชื่อ-คะแนน'!$D9="พัก","",IF($BD$6="?",$BD$6,$BD$6)))))</f>
        <v>0</v>
      </c>
      <c r="BE10" s="967">
        <f>IF('ชื่อ-คะแนน'!$C9="","",IF('ชื่อ-คะแนน'!$D9="ออก","",IF('ชื่อ-คะแนน'!$D9="ย้าย","",IF('ชื่อ-คะแนน'!$D9="พัก","",IF($BE$6="?",$BE$6,$BE$6)))))</f>
        <v>0</v>
      </c>
      <c r="BF10" s="968">
        <f>IF('ชื่อ-คะแนน'!$C9="","",IF('ชื่อ-คะแนน'!$D9="ออก","",IF('ชื่อ-คะแนน'!$D9="ย้าย","",IF('ชื่อ-คะแนน'!$D9="พัก","",IF($BF$6="?",$BF$6,$BF$6)))))</f>
        <v>0</v>
      </c>
      <c r="BG10" s="959"/>
      <c r="BH10" s="958">
        <f>IF('ชื่อ-คะแนน'!$C9="","",IF('ชื่อ-คะแนน'!$D9="ออก","",IF('ชื่อ-คะแนน'!$D9="ย้าย","",IF('ชื่อ-คะแนน'!$D9="พัก","",IF($BH$6="?",$BH$6,$BH$6)))))</f>
        <v>0</v>
      </c>
      <c r="BI10" s="967">
        <f>IF('ชื่อ-คะแนน'!$C9="","",IF('ชื่อ-คะแนน'!$D9="ออก","",IF('ชื่อ-คะแนน'!$D9="ย้าย","",IF('ชื่อ-คะแนน'!$D9="พัก","",IF($BI$6="?",$BI$6,$BI$6)))))</f>
        <v>2</v>
      </c>
      <c r="BJ10" s="967">
        <f>IF('ชื่อ-คะแนน'!$C9="","",IF('ชื่อ-คะแนน'!$D9="ออก","",IF('ชื่อ-คะแนน'!$D9="ย้าย","",IF('ชื่อ-คะแนน'!$D9="พัก","",IF($BJ$6="?",$BJ$6,$BJ$6)))))</f>
        <v>0</v>
      </c>
      <c r="BK10" s="967">
        <f>IF('ชื่อ-คะแนน'!$C9="","",IF('ชื่อ-คะแนน'!$D9="ออก","",IF('ชื่อ-คะแนน'!$D9="ย้าย","",IF('ชื่อ-คะแนน'!$D9="พัก","",IF($BK$6="?",$BK$6,$BK$6)))))</f>
        <v>0</v>
      </c>
      <c r="BL10" s="968">
        <f>IF('ชื่อ-คะแนน'!$C9="","",IF('ชื่อ-คะแนน'!$D9="ออก","",IF('ชื่อ-คะแนน'!$D9="ย้าย","",IF('ชื่อ-คะแนน'!$D9="พัก","",IF($BL$6="?",$BL$6,$BL$6)))))</f>
        <v>0</v>
      </c>
      <c r="BM10" s="959"/>
      <c r="BN10" s="958">
        <f>IF('ชื่อ-คะแนน'!$C9="","",IF('ชื่อ-คะแนน'!$D9="ออก","",IF('ชื่อ-คะแนน'!$D9="ย้าย","",IF('ชื่อ-คะแนน'!$D9="พัก","",IF($BN$6="?",$BN$6,$BN$6)))))</f>
        <v>0</v>
      </c>
      <c r="BO10" s="967">
        <f>IF('ชื่อ-คะแนน'!$C9="","",IF('ชื่อ-คะแนน'!$D9="ออก","",IF('ชื่อ-คะแนน'!$D9="ย้าย","",IF('ชื่อ-คะแนน'!$D9="พัก","",IF($BO$6="?",$BO$6,$BO$6)))))</f>
        <v>2</v>
      </c>
      <c r="BP10" s="967">
        <f>IF('ชื่อ-คะแนน'!$C9="","",IF('ชื่อ-คะแนน'!$D9="ออก","",IF('ชื่อ-คะแนน'!$D9="ย้าย","",IF('ชื่อ-คะแนน'!$D9="พัก","",IF($BP$6="?",$BP$6,$BP$6)))))</f>
        <v>0</v>
      </c>
      <c r="BQ10" s="967">
        <f>IF('ชื่อ-คะแนน'!$C9="","",IF('ชื่อ-คะแนน'!$D9="ออก","",IF('ชื่อ-คะแนน'!$D9="ย้าย","",IF('ชื่อ-คะแนน'!$D9="พัก","",IF($BQ$6="?",$BQ$6,$BQ$6)))))</f>
        <v>0</v>
      </c>
      <c r="BR10" s="968">
        <f>IF('ชื่อ-คะแนน'!$C9="","",IF('ชื่อ-คะแนน'!$D9="ออก","",IF('ชื่อ-คะแนน'!$D9="ย้าย","",IF('ชื่อ-คะแนน'!$D9="พัก","",IF($BR$6="?",$BR$6,$BR$6)))))</f>
        <v>0</v>
      </c>
      <c r="BS10" s="959"/>
      <c r="BT10" s="958">
        <f>IF('ชื่อ-คะแนน'!$C9="","",IF('ชื่อ-คะแนน'!$D9="ออก","",IF('ชื่อ-คะแนน'!$D9="ย้าย","",IF('ชื่อ-คะแนน'!$D9="พัก","",IF($BT$6="?",$BT$6,$BT$6)))))</f>
        <v>0</v>
      </c>
      <c r="BU10" s="967">
        <f>IF('ชื่อ-คะแนน'!$C9="","",IF('ชื่อ-คะแนน'!$D9="ออก","",IF('ชื่อ-คะแนน'!$D9="ย้าย","",IF('ชื่อ-คะแนน'!$D9="พัก","",IF($BU$6="?",$BU$6,$BU$6)))))</f>
        <v>2</v>
      </c>
      <c r="BV10" s="967">
        <f>IF('ชื่อ-คะแนน'!$C9="","",IF('ชื่อ-คะแนน'!$D9="ออก","",IF('ชื่อ-คะแนน'!$D9="ย้าย","",IF('ชื่อ-คะแนน'!$D9="พัก","",IF($BV$6="?",$BV$6,$BV$6)))))</f>
        <v>0</v>
      </c>
      <c r="BW10" s="967">
        <f>IF('ชื่อ-คะแนน'!$C9="","",IF('ชื่อ-คะแนน'!$D9="ออก","",IF('ชื่อ-คะแนน'!$D9="ย้าย","",IF('ชื่อ-คะแนน'!$D9="พัก","",IF($BW$6="?",$BW$6,$BW$6)))))</f>
        <v>0</v>
      </c>
      <c r="BX10" s="968">
        <f>IF('ชื่อ-คะแนน'!$C9="","",IF('ชื่อ-คะแนน'!$D9="ออก","",IF('ชื่อ-คะแนน'!$D9="ย้าย","",IF('ชื่อ-คะแนน'!$D9="พัก","",IF($BX$6="?",$BX$6,$BX$6)))))</f>
        <v>0</v>
      </c>
      <c r="BY10" s="959"/>
      <c r="BZ10" s="958">
        <f>IF('ชื่อ-คะแนน'!$C9="","",IF('ชื่อ-คะแนน'!$D9="ออก","",IF('ชื่อ-คะแนน'!$D9="ย้าย","",IF('ชื่อ-คะแนน'!$D9="พัก","",IF($BZ$6="?",$BZ$6,$BZ$6)))))</f>
        <v>0</v>
      </c>
      <c r="CA10" s="967">
        <f>IF('ชื่อ-คะแนน'!$C9="","",IF('ชื่อ-คะแนน'!$D9="ออก","",IF('ชื่อ-คะแนน'!$D9="ย้าย","",IF('ชื่อ-คะแนน'!$D9="พัก","",IF($CA$6="?",$CA$6,$CA$6)))))</f>
        <v>2</v>
      </c>
      <c r="CB10" s="967">
        <f>IF('ชื่อ-คะแนน'!$C9="","",IF('ชื่อ-คะแนน'!$D9="ออก","",IF('ชื่อ-คะแนน'!$D9="ย้าย","",IF('ชื่อ-คะแนน'!$D9="พัก","",IF($CB$6="?",$CB$6,$CB$6)))))</f>
        <v>0</v>
      </c>
      <c r="CC10" s="967">
        <f>IF('ชื่อ-คะแนน'!$C9="","",IF('ชื่อ-คะแนน'!$D9="ออก","",IF('ชื่อ-คะแนน'!$D9="ย้าย","",IF('ชื่อ-คะแนน'!$D9="พัก","",IF($CC$6="?",$CC$6,$CC$6)))))</f>
        <v>0</v>
      </c>
      <c r="CD10" s="968">
        <f>IF('ชื่อ-คะแนน'!$C9="","",IF('ชื่อ-คะแนน'!$D9="ออก","",IF('ชื่อ-คะแนน'!$D9="ย้าย","",IF('ชื่อ-คะแนน'!$D9="พัก","",IF($CD$6="?",$CD$6,$CD$6)))))</f>
        <v>0</v>
      </c>
      <c r="CE10" s="959"/>
      <c r="CF10" s="958">
        <f>IF('ชื่อ-คะแนน'!$C9="","",IF('ชื่อ-คะแนน'!$D9="ออก","",IF('ชื่อ-คะแนน'!$D9="ย้าย","",IF('ชื่อ-คะแนน'!$D9="พัก","",IF($CF$6="?",$CF$6,$CF$6)))))</f>
        <v>0</v>
      </c>
      <c r="CG10" s="967">
        <f>IF('ชื่อ-คะแนน'!$C9="","",IF('ชื่อ-คะแนน'!$D9="ออก","",IF('ชื่อ-คะแนน'!$D9="ย้าย","",IF('ชื่อ-คะแนน'!$D9="พัก","",IF($CG$6="?",$CG$6,$CG$6)))))</f>
        <v>2</v>
      </c>
      <c r="CH10" s="967">
        <f>IF('ชื่อ-คะแนน'!$C9="","",IF('ชื่อ-คะแนน'!$D9="ออก","",IF('ชื่อ-คะแนน'!$D9="ย้าย","",IF('ชื่อ-คะแนน'!$D9="พัก","",IF($CH$6="?",$CH$6,$CH$6)))))</f>
        <v>0</v>
      </c>
      <c r="CI10" s="967">
        <f>IF('ชื่อ-คะแนน'!$C9="","",IF('ชื่อ-คะแนน'!$D9="ออก","",IF('ชื่อ-คะแนน'!$D9="ย้าย","",IF('ชื่อ-คะแนน'!$D9="พัก","",IF($CI$6="?",$CI$6,$CI$6)))))</f>
        <v>0</v>
      </c>
      <c r="CJ10" s="968">
        <f>IF('ชื่อ-คะแนน'!$C9="","",IF('ชื่อ-คะแนน'!$D9="ออก","",IF('ชื่อ-คะแนน'!$D9="ย้าย","",IF('ชื่อ-คะแนน'!$D9="พัก","",IF($CJ$6="?",$CJ$6,$CJ$6)))))</f>
        <v>0</v>
      </c>
      <c r="CK10" s="959"/>
      <c r="CL10" s="958">
        <f>IF('ชื่อ-คะแนน'!$C9="","",IF('ชื่อ-คะแนน'!$D9="ออก","",IF('ชื่อ-คะแนน'!$D9="ย้าย","",IF('ชื่อ-คะแนน'!$D9="พัก","",IF($CL$6="?",$CL$6,$CL$6)))))</f>
        <v>0</v>
      </c>
      <c r="CM10" s="967">
        <f>IF('ชื่อ-คะแนน'!$C9="","",IF('ชื่อ-คะแนน'!$D9="ออก","",IF('ชื่อ-คะแนน'!$D9="ย้าย","",IF('ชื่อ-คะแนน'!$D9="พัก","",IF($CM$6="?",$CM$6,$CM$6)))))</f>
        <v>2</v>
      </c>
      <c r="CN10" s="967">
        <f>IF('ชื่อ-คะแนน'!$C9="","",IF('ชื่อ-คะแนน'!$D9="ออก","",IF('ชื่อ-คะแนน'!$D9="ย้าย","",IF('ชื่อ-คะแนน'!$D9="พัก","",IF($CN$6="?",$CN$6,$CN$6)))))</f>
        <v>0</v>
      </c>
      <c r="CO10" s="967">
        <f>IF('ชื่อ-คะแนน'!$C9="","",IF('ชื่อ-คะแนน'!$D9="ออก","",IF('ชื่อ-คะแนน'!$D9="ย้าย","",IF('ชื่อ-คะแนน'!$D9="พัก","",IF($CO$6="?",$CO$6,$CO$6)))))</f>
        <v>0</v>
      </c>
      <c r="CP10" s="968">
        <f>IF('ชื่อ-คะแนน'!$C9="","",IF('ชื่อ-คะแนน'!$D9="ออก","",IF('ชื่อ-คะแนน'!$D9="ย้าย","",IF('ชื่อ-คะแนน'!$D9="พัก","",IF($CP$6="?",$CP$6,$CP$6)))))</f>
        <v>0</v>
      </c>
      <c r="CQ10" s="959"/>
      <c r="CR10" s="958">
        <f>IF('ชื่อ-คะแนน'!$C9="","",IF('ชื่อ-คะแนน'!$D9="ออก","",IF('ชื่อ-คะแนน'!$D9="ย้าย","",IF('ชื่อ-คะแนน'!$D9="พัก","",IF($CR$6="?",$CR$6,$CR$6)))))</f>
        <v>0</v>
      </c>
      <c r="CS10" s="967">
        <f>IF('ชื่อ-คะแนน'!$C9="","",IF('ชื่อ-คะแนน'!$D9="ออก","",IF('ชื่อ-คะแนน'!$D9="ย้าย","",IF('ชื่อ-คะแนน'!$D9="พัก","",IF($CS$6="?",$CS$6,$CS$6)))))</f>
        <v>2</v>
      </c>
      <c r="CT10" s="967">
        <f>IF('ชื่อ-คะแนน'!$C9="","",IF('ชื่อ-คะแนน'!$D9="ออก","",IF('ชื่อ-คะแนน'!$D9="ย้าย","",IF('ชื่อ-คะแนน'!$D9="พัก","",IF($CT$6="?",$CT$6,$CT$6)))))</f>
        <v>0</v>
      </c>
      <c r="CU10" s="967">
        <f>IF('ชื่อ-คะแนน'!$C9="","",IF('ชื่อ-คะแนน'!$D9="ออก","",IF('ชื่อ-คะแนน'!$D9="ย้าย","",IF('ชื่อ-คะแนน'!$D9="พัก","",IF($CU$6="?",$CU$6,$CU$6)))))</f>
        <v>0</v>
      </c>
      <c r="CV10" s="968">
        <f>IF('ชื่อ-คะแนน'!$C9="","",IF('ชื่อ-คะแนน'!$D9="ออก","",IF('ชื่อ-คะแนน'!$D9="ย้าย","",IF('ชื่อ-คะแนน'!$D9="พัก","",IF($CV$6="?",$CV$6,$CV$6)))))</f>
        <v>0</v>
      </c>
      <c r="CW10" s="959"/>
      <c r="CX10" s="958">
        <f>IF('ชื่อ-คะแนน'!$C9="","",IF('ชื่อ-คะแนน'!$D9="ออก","",IF('ชื่อ-คะแนน'!$D9="ย้าย","",IF('ชื่อ-คะแนน'!$D9="พัก","",IF($CX$6="?",$CX$6,$CX$6)))))</f>
        <v>0</v>
      </c>
      <c r="CY10" s="967">
        <f>IF('ชื่อ-คะแนน'!$C9="","",IF('ชื่อ-คะแนน'!$D9="ออก","",IF('ชื่อ-คะแนน'!$D9="ย้าย","",IF('ชื่อ-คะแนน'!$D9="พัก","",IF($CY$6="?",$CY$6,$CY$6)))))</f>
        <v>0</v>
      </c>
      <c r="CZ10" s="967">
        <f>IF('ชื่อ-คะแนน'!$C9="","",IF('ชื่อ-คะแนน'!$D9="ออก","",IF('ชื่อ-คะแนน'!$D9="ย้าย","",IF('ชื่อ-คะแนน'!$D9="พัก","",IF($CZ$6="?",$CZ$6,$CZ$6)))))</f>
        <v>0</v>
      </c>
      <c r="DA10" s="967">
        <f>IF('ชื่อ-คะแนน'!$C9="","",IF('ชื่อ-คะแนน'!$D9="ออก","",IF('ชื่อ-คะแนน'!$D9="ย้าย","",IF('ชื่อ-คะแนน'!$D9="พัก","",IF($DA$6="?",$DA$6,$DA$6)))))</f>
        <v>0</v>
      </c>
      <c r="DB10" s="968">
        <f>IF('ชื่อ-คะแนน'!$C9="","",IF('ชื่อ-คะแนน'!$D9="ออก","",IF('ชื่อ-คะแนน'!$D9="ย้าย","",IF('ชื่อ-คะแนน'!$D9="พัก","",IF($DB$6="?",$DB$6,$DB$6)))))</f>
        <v>0</v>
      </c>
      <c r="DC10" s="959"/>
      <c r="DD10" s="958">
        <f>IF('ชื่อ-คะแนน'!$C9="","",IF('ชื่อ-คะแนน'!$D9="ออก","",IF('ชื่อ-คะแนน'!$D9="ย้าย","",IF('ชื่อ-คะแนน'!$D9="พัก","",IF($DD$6="?",$DD$6,$DD$6)))))</f>
        <v>0</v>
      </c>
      <c r="DE10" s="967">
        <f>IF('ชื่อ-คะแนน'!$C9="","",IF('ชื่อ-คะแนน'!$D9="ออก","",IF('ชื่อ-คะแนน'!$D9="ย้าย","",IF('ชื่อ-คะแนน'!$D9="พัก","",IF($DE$6="?",$DE$6,$DE$6)))))</f>
        <v>0</v>
      </c>
      <c r="DF10" s="967">
        <f>IF('ชื่อ-คะแนน'!$C9="","",IF('ชื่อ-คะแนน'!$D9="ออก","",IF('ชื่อ-คะแนน'!$D9="ย้าย","",IF('ชื่อ-คะแนน'!$D9="พัก","",IF($DF$6="?",$DF$6,$DF$6)))))</f>
        <v>0</v>
      </c>
      <c r="DG10" s="967">
        <f>IF('ชื่อ-คะแนน'!$C9="","",IF('ชื่อ-คะแนน'!$D9="ออก","",IF('ชื่อ-คะแนน'!$D9="ย้าย","",IF('ชื่อ-คะแนน'!$D9="พัก","",IF($DG$6="?",$DG$6,$DG$6)))))</f>
        <v>0</v>
      </c>
      <c r="DH10" s="968">
        <f>IF('ชื่อ-คะแนน'!$C9="","",IF('ชื่อ-คะแนน'!$D9="ออก","",IF('ชื่อ-คะแนน'!$D9="ย้าย","",IF('ชื่อ-คะแนน'!$D9="พัก","",IF($DH$6="?",$DH$6,$DH$6)))))</f>
        <v>0</v>
      </c>
      <c r="DI10" s="959"/>
      <c r="DJ10" s="958">
        <f>IF('ชื่อ-คะแนน'!$C9="","",IF('ชื่อ-คะแนน'!$D9="ออก","",IF('ชื่อ-คะแนน'!$D9="ย้าย","",IF('ชื่อ-คะแนน'!$D9="พัก","",IF($DJ$6="?",$DJ$6,$DJ$6)))))</f>
        <v>0</v>
      </c>
      <c r="DK10" s="967">
        <f>IF('ชื่อ-คะแนน'!$C9="","",IF('ชื่อ-คะแนน'!$D9="ออก","",IF('ชื่อ-คะแนน'!$D9="ย้าย","",IF('ชื่อ-คะแนน'!$D9="พัก","",IF($DK$6="?",$DK$6,$DK$6)))))</f>
        <v>0</v>
      </c>
      <c r="DL10" s="967">
        <f>IF('ชื่อ-คะแนน'!$C9="","",IF('ชื่อ-คะแนน'!$D9="ออก","",IF('ชื่อ-คะแนน'!$D9="ย้าย","",IF('ชื่อ-คะแนน'!$D9="พัก","",IF($DL$6="?",$DL$6,$DL$6)))))</f>
        <v>0</v>
      </c>
      <c r="DM10" s="967">
        <f>IF('ชื่อ-คะแนน'!$C9="","",IF('ชื่อ-คะแนน'!$D9="ออก","",IF('ชื่อ-คะแนน'!$D9="ย้าย","",IF('ชื่อ-คะแนน'!$D9="พัก","",IF($DM$6="?",$DM$6,$DM$6)))))</f>
        <v>0</v>
      </c>
      <c r="DN10" s="968">
        <f>IF('ชื่อ-คะแนน'!$C9="","",IF('ชื่อ-คะแนน'!$D9="ออก","",IF('ชื่อ-คะแนน'!$D9="ย้าย","",IF('ชื่อ-คะแนน'!$D9="พัก","",IF($DN$6="?",$DN$6,$DN$6)))))</f>
        <v>0</v>
      </c>
      <c r="DO10" s="959"/>
      <c r="DP10" s="958">
        <f>IF('ชื่อ-คะแนน'!$C9="","",IF('ชื่อ-คะแนน'!$D9="ออก","",IF('ชื่อ-คะแนน'!$D9="ย้าย","",IF('ชื่อ-คะแนน'!$D9="พัก","",IF($DP$6="?",$DP$6,$DP$6)))))</f>
        <v>0</v>
      </c>
      <c r="DQ10" s="967">
        <f>IF('ชื่อ-คะแนน'!$C9="","",IF('ชื่อ-คะแนน'!$D9="ออก","",IF('ชื่อ-คะแนน'!$D9="ย้าย","",IF('ชื่อ-คะแนน'!$D9="พัก","",IF($DQ$6="?",$DQ$6,$DQ$6)))))</f>
        <v>0</v>
      </c>
      <c r="DR10" s="967">
        <f>IF('ชื่อ-คะแนน'!$C9="","",IF('ชื่อ-คะแนน'!$D9="ออก","",IF('ชื่อ-คะแนน'!$D9="ย้าย","",IF('ชื่อ-คะแนน'!$D9="พัก","",IF($DR$6="?",$DR$6,$DR$6)))))</f>
        <v>0</v>
      </c>
      <c r="DS10" s="967">
        <f>IF('ชื่อ-คะแนน'!$C9="","",IF('ชื่อ-คะแนน'!$D9="ออก","",IF('ชื่อ-คะแนน'!$D9="ย้าย","",IF('ชื่อ-คะแนน'!$D9="พัก","",IF($DS$6="?",$DS$6,$DS$6)))))</f>
        <v>0</v>
      </c>
      <c r="DT10" s="968">
        <f>IF('ชื่อ-คะแนน'!$C9="","",IF('ชื่อ-คะแนน'!$D9="ออก","",IF('ชื่อ-คะแนน'!$D9="ย้าย","",IF('ชื่อ-คะแนน'!$D9="พัก","",IF($DT$6="?",$DT$6,$DT$6)))))</f>
        <v>0</v>
      </c>
      <c r="DU10" s="959"/>
      <c r="DV10" s="958">
        <f>IF('ชื่อ-คะแนน'!$C9="","",IF('ชื่อ-คะแนน'!$D9="ออก","",IF('ชื่อ-คะแนน'!$D9="ย้าย","",IF('ชื่อ-คะแนน'!$D9="พัก","",IF($DV$6="?",$DV$6,$DV$6)))))</f>
        <v>0</v>
      </c>
      <c r="DW10" s="967">
        <f>IF('ชื่อ-คะแนน'!$C9="","",IF('ชื่อ-คะแนน'!$D9="ออก","",IF('ชื่อ-คะแนน'!$D9="ย้าย","",IF('ชื่อ-คะแนน'!$D9="พัก","",IF($DW$6="?",$DW$6,$DW$6)))))</f>
        <v>0</v>
      </c>
      <c r="DX10" s="967">
        <f>IF('ชื่อ-คะแนน'!$C9="","",IF('ชื่อ-คะแนน'!$D9="ออก","",IF('ชื่อ-คะแนน'!$D9="ย้าย","",IF('ชื่อ-คะแนน'!$D9="พัก","",IF($DX$6="?",$DX$6,$DX$6)))))</f>
        <v>0</v>
      </c>
      <c r="DY10" s="967">
        <f>IF('ชื่อ-คะแนน'!$C9="","",IF('ชื่อ-คะแนน'!$D9="ออก","",IF('ชื่อ-คะแนน'!$D9="ย้าย","",IF('ชื่อ-คะแนน'!$D9="พัก","",IF($DY$6="?",$DY$6,$DY$6)))))</f>
        <v>0</v>
      </c>
      <c r="DZ10" s="968">
        <f>IF('ชื่อ-คะแนน'!$C9="","",IF('ชื่อ-คะแนน'!$D9="ออก","",IF('ชื่อ-คะแนน'!$D9="ย้าย","",IF('ชื่อ-คะแนน'!$D9="พัก","",IF($DZ$6="?",$DZ$6,$DZ$6)))))</f>
        <v>0</v>
      </c>
      <c r="EA10" s="959"/>
      <c r="EB10" s="958">
        <f>IF('ชื่อ-คะแนน'!$C9="","",IF('ชื่อ-คะแนน'!$D9="ออก","",IF('ชื่อ-คะแนน'!$D9="ย้าย","",IF('ชื่อ-คะแนน'!$D9="พัก","",IF($EB$6="?",$EB$6,$EB$6)))))</f>
        <v>0</v>
      </c>
      <c r="EC10" s="967">
        <f>IF('ชื่อ-คะแนน'!$C9="","",IF('ชื่อ-คะแนน'!$D9="ออก","",IF('ชื่อ-คะแนน'!$D9="ย้าย","",IF('ชื่อ-คะแนน'!$D9="พัก","",IF($EC$6="?",$EC$6,$EC$6)))))</f>
        <v>0</v>
      </c>
      <c r="ED10" s="967">
        <f>IF('ชื่อ-คะแนน'!$C9="","",IF('ชื่อ-คะแนน'!$D9="ออก","",IF('ชื่อ-คะแนน'!$D9="ย้าย","",IF('ชื่อ-คะแนน'!$D9="พัก","",IF($ED$6="?",$ED$6,$ED$6)))))</f>
        <v>0</v>
      </c>
      <c r="EE10" s="967">
        <f>IF('ชื่อ-คะแนน'!$C9="","",IF('ชื่อ-คะแนน'!$D9="ออก","",IF('ชื่อ-คะแนน'!$D9="ย้าย","",IF('ชื่อ-คะแนน'!$D9="พัก","",IF($EE$6="?",$EE$6,$EE$6)))))</f>
        <v>0</v>
      </c>
      <c r="EF10" s="968">
        <f>IF('ชื่อ-คะแนน'!$C9="","",IF('ชื่อ-คะแนน'!$D9="ออก","",IF('ชื่อ-คะแนน'!$D9="ย้าย","",IF('ชื่อ-คะแนน'!$D9="พัก","",IF($EF$6="?",$EF$6,$EF$6)))))</f>
        <v>0</v>
      </c>
      <c r="EG10" s="969"/>
      <c r="EH10" s="963" t="str">
        <f>IF('ชื่อ-คะแนน'!C9="","",COUNTIF(E10:EF10,"ป")+COUNTIF(E10:EF10,"ล")+COUNTIF(E10:EF10,"ข")+COUNTIF(E10:EF10,"ร")+COUNTIF(E10:EF10,"อ")+COUNTIF(E10:EF10,"ก")+COUNTIF(E10:EF10,"ฟ")+COUNTIF(E10:EF10,"ด")+COUNTIF(E10:EF10,"ย"))&amp;IF('ชื่อ-คะแนน'!C9="","","/")&amp;IF('ชื่อ-คะแนน'!C9="","",SUM($F$6:$EF$6)-SUM(F10:EF10))</f>
        <v>0/0</v>
      </c>
      <c r="EI10" s="994">
        <f>IF('ชื่อ-คะแนน'!C9="","",COUNTIF(E10:EE10,"/")+SUM(E10:EE10))</f>
        <v>32</v>
      </c>
      <c r="EJ10" s="995">
        <f>IF('ชื่อ-คะแนน'!C9="","",COUNTIF(F10:EF10,"/")+SUM(F10:EF10)+เวลา1!EI10)</f>
        <v>68</v>
      </c>
      <c r="EK10" s="103"/>
      <c r="EL10" s="53" t="str">
        <f>IF('ชื่อ-คะแนน'!C9="","",IF(EJ10&gt;=$EJ$3-$EJ$4,"-",$EJ$3-$EJ$4-EJ10))</f>
        <v>-</v>
      </c>
      <c r="EM10" s="54">
        <f>IF('ชื่อ-คะแนน'!C9="","",(EJ10/$EJ$3)*100)</f>
        <v>94.444444444444443</v>
      </c>
      <c r="EN10" s="53" t="str">
        <f>IF('ชื่อ-คะแนน'!CM9="ผิด","ผิด",IF('ชื่อ-คะแนน'!CM9="","",IF('ชื่อ-คะแนน'!CP9="-","-",IF(EM10&lt;79.5,"มส","-"))))</f>
        <v>-</v>
      </c>
      <c r="EO10" s="53" t="str">
        <f>IF('ชื่อ-คะแนน'!CM9="ผิด","ผิด",IF('ชื่อ-คะแนน'!CM9="","",IF('ชื่อ-คะแนน'!CP9="-","-",IF(EM10&lt;59.5,"ซ้ำ",IF(EM10&lt;79.5,EL10,"-")))))</f>
        <v>-</v>
      </c>
    </row>
    <row r="11" spans="1:145" s="24" customFormat="1" ht="18" customHeight="1" thickBot="1" x14ac:dyDescent="0.55000000000000004">
      <c r="A11" s="996">
        <f>'ชื่อ-คะแนน'!A10</f>
        <v>5</v>
      </c>
      <c r="B11" s="899" t="str">
        <f>'ชื่อ-คะแนน'!B10</f>
        <v>12808</v>
      </c>
      <c r="C11" s="900" t="str">
        <f>'ชื่อ-คะแนน'!DB10</f>
        <v>เด็กชาย นภัท  ปุผาลา</v>
      </c>
      <c r="D11" s="669" t="str">
        <f>'ชื่อ-คะแนน'!D10</f>
        <v>เรียน</v>
      </c>
      <c r="E11" s="621" t="str">
        <f t="shared" si="0"/>
        <v/>
      </c>
      <c r="F11" s="976">
        <f>IF('ชื่อ-คะแนน'!$C10="","",IF('ชื่อ-คะแนน'!$D10="ออก","",IF('ชื่อ-คะแนน'!$D10="ย้าย","",IF('ชื่อ-คะแนน'!$D10="พัก","",IF(F$6="?",F$6,F$6)))))</f>
        <v>0</v>
      </c>
      <c r="G11" s="977">
        <f>IF('ชื่อ-คะแนน'!C10="","",IF('ชื่อ-คะแนน'!$D10="ออก","",IF('ชื่อ-คะแนน'!$D10="ย้าย","",IF('ชื่อ-คะแนน'!$D10="พัก","",IF(G$6="?",G$6,G$6)))))</f>
        <v>2</v>
      </c>
      <c r="H11" s="977">
        <f>IF('ชื่อ-คะแนน'!C10="","",IF('ชื่อ-คะแนน'!$D10="ออก","",IF('ชื่อ-คะแนน'!$D10="ย้าย","",IF('ชื่อ-คะแนน'!$D10="พัก","",IF(H$6="?",H$6,H$6)))))</f>
        <v>0</v>
      </c>
      <c r="I11" s="977">
        <f>IF('ชื่อ-คะแนน'!G10="","",IF('ชื่อ-คะแนน'!$D10="ออก","",IF('ชื่อ-คะแนน'!$D10="ย้าย","",IF('ชื่อ-คะแนน'!$D10="พัก","",IF(I$6="?",I$6,$I$6)))))</f>
        <v>0</v>
      </c>
      <c r="J11" s="978">
        <f>IF('ชื่อ-คะแนน'!$C10="","",IF('ชื่อ-คะแนน'!$D10="ออก","",IF('ชื่อ-คะแนน'!$D10="ย้าย","",IF('ชื่อ-คะแนน'!$D10="พัก","",IF(J$6="?",J$6,J$6)))))</f>
        <v>0</v>
      </c>
      <c r="K11" s="975"/>
      <c r="L11" s="976">
        <f>IF('ชื่อ-คะแนน'!$C10="","",IF('ชื่อ-คะแนน'!$D10="ออก","",IF('ชื่อ-คะแนน'!$D10="ย้าย","",IF('ชื่อ-คะแนน'!$D10="พัก","",IF(L$6="?",L$6,L$6)))))</f>
        <v>0</v>
      </c>
      <c r="M11" s="977">
        <f>IF('ชื่อ-คะแนน'!$C10="","",IF('ชื่อ-คะแนน'!$D10="ออก","",IF('ชื่อ-คะแนน'!$D10="ย้าย","",IF('ชื่อ-คะแนน'!$D10="พัก","",IF(M$6="?",M$6,M$6)))))</f>
        <v>2</v>
      </c>
      <c r="N11" s="977">
        <f>IF('ชื่อ-คะแนน'!$C10="","",IF('ชื่อ-คะแนน'!$D10="ออก","",IF('ชื่อ-คะแนน'!$D10="ย้าย","",IF('ชื่อ-คะแนน'!$D10="พัก","",IF(N$6="?",N$6,N$6)))))</f>
        <v>0</v>
      </c>
      <c r="O11" s="977">
        <f>IF('ชื่อ-คะแนน'!$C10="","",IF('ชื่อ-คะแนน'!$D10="ออก","",IF('ชื่อ-คะแนน'!$D10="ย้าย","",IF('ชื่อ-คะแนน'!$D10="พัก","",IF(O$6="?",O$6,O$6)))))</f>
        <v>0</v>
      </c>
      <c r="P11" s="978">
        <f>IF('ชื่อ-คะแนน'!$C10="","",IF('ชื่อ-คะแนน'!$D10="ออก","",IF('ชื่อ-คะแนน'!$D10="ย้าย","",IF('ชื่อ-คะแนน'!$D10="พัก","",IF(P$6="?",P$6,P$6)))))</f>
        <v>0</v>
      </c>
      <c r="Q11" s="975"/>
      <c r="R11" s="976">
        <f>IF('ชื่อ-คะแนน'!$C10="","",IF('ชื่อ-คะแนน'!$D10="ออก","",IF('ชื่อ-คะแนน'!$D10="ย้าย","",IF('ชื่อ-คะแนน'!$D10="พัก","",IF(R$6="?",R$6,R$6)))))</f>
        <v>0</v>
      </c>
      <c r="S11" s="977">
        <f>IF('ชื่อ-คะแนน'!$C10="","",IF('ชื่อ-คะแนน'!$D10="ออก","",IF('ชื่อ-คะแนน'!$D10="ย้าย","",IF('ชื่อ-คะแนน'!$D10="พัก","",IF(S$6="?",S$6,S$6)))))</f>
        <v>2</v>
      </c>
      <c r="T11" s="977">
        <f>IF('ชื่อ-คะแนน'!$C10="","",IF('ชื่อ-คะแนน'!$D10="ออก","",IF('ชื่อ-คะแนน'!$D10="ย้าย","",IF('ชื่อ-คะแนน'!$D10="พัก","",IF(T$6="?",T$6,T$6)))))</f>
        <v>0</v>
      </c>
      <c r="U11" s="977">
        <f>IF('ชื่อ-คะแนน'!$C10="","",IF('ชื่อ-คะแนน'!$D10="ออก","",IF('ชื่อ-คะแนน'!$D10="ย้าย","",IF('ชื่อ-คะแนน'!$D10="พัก","",IF(U$6="?",U$6,U$6)))))</f>
        <v>0</v>
      </c>
      <c r="V11" s="978">
        <f>IF('ชื่อ-คะแนน'!$C10="","",IF('ชื่อ-คะแนน'!$D10="ออก","",IF('ชื่อ-คะแนน'!$D10="ย้าย","",IF('ชื่อ-คะแนน'!$D10="พัก","",IF(V$6="?",V$6,V$6)))))</f>
        <v>0</v>
      </c>
      <c r="W11" s="975"/>
      <c r="X11" s="976">
        <f>IF('ชื่อ-คะแนน'!$C10="","",IF('ชื่อ-คะแนน'!$D10="ออก","",IF('ชื่อ-คะแนน'!$D10="ย้าย","",IF('ชื่อ-คะแนน'!$D10="พัก","",IF(X$6="?",X$6,X$6)))))</f>
        <v>0</v>
      </c>
      <c r="Y11" s="977">
        <f>IF('ชื่อ-คะแนน'!$C10="","",IF('ชื่อ-คะแนน'!$D10="ออก","",IF('ชื่อ-คะแนน'!$D10="ย้าย","",IF('ชื่อ-คะแนน'!$D10="พัก","",IF(Y$6="?",Y$6,Y$6)))))</f>
        <v>2</v>
      </c>
      <c r="Z11" s="977">
        <f>IF('ชื่อ-คะแนน'!$C10="","",IF('ชื่อ-คะแนน'!$D10="ออก","",IF('ชื่อ-คะแนน'!$D10="ย้าย","",IF('ชื่อ-คะแนน'!$D10="พัก","",IF(Z$6="?",Z$6,Z$6)))))</f>
        <v>0</v>
      </c>
      <c r="AA11" s="977">
        <f>IF('ชื่อ-คะแนน'!$C10="","",IF('ชื่อ-คะแนน'!$D10="ออก","",IF('ชื่อ-คะแนน'!$D10="ย้าย","",IF('ชื่อ-คะแนน'!$D10="พัก","",IF(AA$6="?",AA$6,AA$6)))))</f>
        <v>0</v>
      </c>
      <c r="AB11" s="978">
        <f>IF('ชื่อ-คะแนน'!$C10="","",IF('ชื่อ-คะแนน'!$D10="ออก","",IF('ชื่อ-คะแนน'!$D10="ย้าย","",IF('ชื่อ-คะแนน'!$D10="พัก","",IF(AB$6="?",AB$6,AB$6)))))</f>
        <v>0</v>
      </c>
      <c r="AC11" s="975"/>
      <c r="AD11" s="976">
        <f>IF('ชื่อ-คะแนน'!$C10="","",IF('ชื่อ-คะแนน'!$D10="ออก","",IF('ชื่อ-คะแนน'!$D10="ย้าย","",IF('ชื่อ-คะแนน'!$D10="พัก","",IF(AD$6="?",AD$6,AD$6)))))</f>
        <v>0</v>
      </c>
      <c r="AE11" s="977">
        <f>IF('ชื่อ-คะแนน'!$C10="","",IF('ชื่อ-คะแนน'!$D10="ออก","",IF('ชื่อ-คะแนน'!$D10="ย้าย","",IF('ชื่อ-คะแนน'!$D10="พัก","",IF(AE$6="?",AE$6,AE$6)))))</f>
        <v>2</v>
      </c>
      <c r="AF11" s="977">
        <f>IF('ชื่อ-คะแนน'!$C10="","",IF('ชื่อ-คะแนน'!$D10="ออก","",IF('ชื่อ-คะแนน'!$D10="ย้าย","",IF('ชื่อ-คะแนน'!$D10="พัก","",IF(AF$6="?",AF$6,AF$6)))))</f>
        <v>0</v>
      </c>
      <c r="AG11" s="977">
        <f>IF('ชื่อ-คะแนน'!$C10="","",IF('ชื่อ-คะแนน'!$D10="ออก","",IF('ชื่อ-คะแนน'!$D10="ย้าย","",IF('ชื่อ-คะแนน'!$D10="พัก","",IF($AG$6="?",$AG$6,$AG$6)))))</f>
        <v>0</v>
      </c>
      <c r="AH11" s="978">
        <f>IF('ชื่อ-คะแนน'!$C10="","",IF('ชื่อ-คะแนน'!$D10="ออก","",IF('ชื่อ-คะแนน'!$D10="ย้าย","",IF('ชื่อ-คะแนน'!$D10="พัก","",IF($AH$6="?",$AH$6,$AH$6)))))</f>
        <v>0</v>
      </c>
      <c r="AI11" s="975"/>
      <c r="AJ11" s="976">
        <f>IF('ชื่อ-คะแนน'!$C10="","",IF('ชื่อ-คะแนน'!$D10="ออก","",IF('ชื่อ-คะแนน'!$D10="ย้าย","",IF('ชื่อ-คะแนน'!$D10="พัก","",IF($AJ$6="?",$AJ$6,$AJ$6)))))</f>
        <v>0</v>
      </c>
      <c r="AK11" s="977">
        <f>IF('ชื่อ-คะแนน'!$C10="","",IF('ชื่อ-คะแนน'!$D10="ออก","",IF('ชื่อ-คะแนน'!$D10="ย้าย","",IF('ชื่อ-คะแนน'!$D10="พัก","",IF($AK$6="?",$AK$6,$AK$6)))))</f>
        <v>2</v>
      </c>
      <c r="AL11" s="977">
        <f>IF('ชื่อ-คะแนน'!$C10="","",IF('ชื่อ-คะแนน'!$D10="ออก","",IF('ชื่อ-คะแนน'!$D10="ย้าย","",IF('ชื่อ-คะแนน'!$D10="พัก","",IF($AL$6="?",$AL$6,$AL$6)))))</f>
        <v>0</v>
      </c>
      <c r="AM11" s="977">
        <f>IF('ชื่อ-คะแนน'!$C10="","",IF('ชื่อ-คะแนน'!$D10="ออก","",IF('ชื่อ-คะแนน'!$D10="ย้าย","",IF('ชื่อ-คะแนน'!$D10="พัก","",IF($AM$6="?",$AM$6,$AM$6)))))</f>
        <v>0</v>
      </c>
      <c r="AN11" s="978">
        <f>IF('ชื่อ-คะแนน'!$C10="","",IF('ชื่อ-คะแนน'!$D10="ออก","",IF('ชื่อ-คะแนน'!$D10="ย้าย","",IF('ชื่อ-คะแนน'!$D10="พัก","",IF($AN$6="?",$AN$6,$AN$6)))))</f>
        <v>0</v>
      </c>
      <c r="AO11" s="975"/>
      <c r="AP11" s="976">
        <f>IF('ชื่อ-คะแนน'!$C10="","",IF('ชื่อ-คะแนน'!$D10="ออก","",IF('ชื่อ-คะแนน'!$D10="ย้าย","",IF('ชื่อ-คะแนน'!$D10="พัก","",IF($AP$6="?",$AP$6,$AP$6)))))</f>
        <v>0</v>
      </c>
      <c r="AQ11" s="977">
        <f>IF('ชื่อ-คะแนน'!$C10="","",IF('ชื่อ-คะแนน'!$D10="ออก","",IF('ชื่อ-คะแนน'!$D10="ย้าย","",IF('ชื่อ-คะแนน'!$D10="พัก","",IF($AQ$6="?",$AQ$6,$AQ$6)))))</f>
        <v>2</v>
      </c>
      <c r="AR11" s="977">
        <f>IF('ชื่อ-คะแนน'!$C10="","",IF('ชื่อ-คะแนน'!$D10="ออก","",IF('ชื่อ-คะแนน'!$D10="ย้าย","",IF('ชื่อ-คะแนน'!$D10="พัก","",IF($AR$6="?",$AR$6,$AR$6)))))</f>
        <v>0</v>
      </c>
      <c r="AS11" s="977">
        <f>IF('ชื่อ-คะแนน'!$C10="","",IF('ชื่อ-คะแนน'!$D10="ออก","",IF('ชื่อ-คะแนน'!$D10="ย้าย","",IF('ชื่อ-คะแนน'!$D10="พัก","",IF($AS$6="?",$AS$6,$AS$6)))))</f>
        <v>0</v>
      </c>
      <c r="AT11" s="978">
        <f>IF('ชื่อ-คะแนน'!$C10="","",IF('ชื่อ-คะแนน'!$D10="ออก","",IF('ชื่อ-คะแนน'!$D10="ย้าย","",IF('ชื่อ-คะแนน'!$D10="พัก","",IF($AT$6="?",$AT$6,$AT$6)))))</f>
        <v>0</v>
      </c>
      <c r="AU11" s="975"/>
      <c r="AV11" s="976">
        <f>IF('ชื่อ-คะแนน'!$C10="","",IF('ชื่อ-คะแนน'!$D10="ออก","",IF('ชื่อ-คะแนน'!$D10="ย้าย","",IF('ชื่อ-คะแนน'!$D10="พัก","",IF($AV$6="?",$AV$6,$AV$6)))))</f>
        <v>0</v>
      </c>
      <c r="AW11" s="977">
        <f>IF('ชื่อ-คะแนน'!$C10="","",IF('ชื่อ-คะแนน'!$D10="ออก","",IF('ชื่อ-คะแนน'!$D10="ย้าย","",IF('ชื่อ-คะแนน'!$D10="พัก","",IF($AW$6="?",$AW$6,$AW$6)))))</f>
        <v>2</v>
      </c>
      <c r="AX11" s="977">
        <f>IF('ชื่อ-คะแนน'!$C10="","",IF('ชื่อ-คะแนน'!$D10="ออก","",IF('ชื่อ-คะแนน'!$D10="ย้าย","",IF('ชื่อ-คะแนน'!$D10="พัก","",IF($AX$6="?",$AX$6,$AX$6)))))</f>
        <v>0</v>
      </c>
      <c r="AY11" s="977">
        <f>IF('ชื่อ-คะแนน'!$C10="","",IF('ชื่อ-คะแนน'!$D10="ออก","",IF('ชื่อ-คะแนน'!$D10="ย้าย","",IF('ชื่อ-คะแนน'!$D10="พัก","",IF($AY$6="?",$AY$6,$AY$6)))))</f>
        <v>0</v>
      </c>
      <c r="AZ11" s="978">
        <f>IF('ชื่อ-คะแนน'!$C10="","",IF('ชื่อ-คะแนน'!$D10="ออก","",IF('ชื่อ-คะแนน'!$D10="ย้าย","",IF('ชื่อ-คะแนน'!$D10="พัก","",IF($AZ$6="?",$AZ$6,$AZ$6)))))</f>
        <v>0</v>
      </c>
      <c r="BA11" s="975"/>
      <c r="BB11" s="976">
        <f>IF('ชื่อ-คะแนน'!$C10="","",IF('ชื่อ-คะแนน'!$D10="ออก","",IF('ชื่อ-คะแนน'!$D10="ย้าย","",IF('ชื่อ-คะแนน'!$D10="พัก","",IF($BB$6="?",$BB$6,$BB$6)))))</f>
        <v>0</v>
      </c>
      <c r="BC11" s="977">
        <f>IF('ชื่อ-คะแนน'!$C10="","",IF('ชื่อ-คะแนน'!$D10="ออก","",IF('ชื่อ-คะแนน'!$D10="ย้าย","",IF('ชื่อ-คะแนน'!$D10="พัก","",IF($BC$6="?",$BC$6,$BC$6)))))</f>
        <v>2</v>
      </c>
      <c r="BD11" s="977">
        <f>IF('ชื่อ-คะแนน'!$C10="","",IF('ชื่อ-คะแนน'!$D10="ออก","",IF('ชื่อ-คะแนน'!$D10="ย้าย","",IF('ชื่อ-คะแนน'!$D10="พัก","",IF($BD$6="?",$BD$6,$BD$6)))))</f>
        <v>0</v>
      </c>
      <c r="BE11" s="977">
        <f>IF('ชื่อ-คะแนน'!$C10="","",IF('ชื่อ-คะแนน'!$D10="ออก","",IF('ชื่อ-คะแนน'!$D10="ย้าย","",IF('ชื่อ-คะแนน'!$D10="พัก","",IF($BE$6="?",$BE$6,$BE$6)))))</f>
        <v>0</v>
      </c>
      <c r="BF11" s="978">
        <f>IF('ชื่อ-คะแนน'!$C10="","",IF('ชื่อ-คะแนน'!$D10="ออก","",IF('ชื่อ-คะแนน'!$D10="ย้าย","",IF('ชื่อ-คะแนน'!$D10="พัก","",IF($BF$6="?",$BF$6,$BF$6)))))</f>
        <v>0</v>
      </c>
      <c r="BG11" s="975"/>
      <c r="BH11" s="976">
        <f>IF('ชื่อ-คะแนน'!$C10="","",IF('ชื่อ-คะแนน'!$D10="ออก","",IF('ชื่อ-คะแนน'!$D10="ย้าย","",IF('ชื่อ-คะแนน'!$D10="พัก","",IF($BH$6="?",$BH$6,$BH$6)))))</f>
        <v>0</v>
      </c>
      <c r="BI11" s="977">
        <f>IF('ชื่อ-คะแนน'!$C10="","",IF('ชื่อ-คะแนน'!$D10="ออก","",IF('ชื่อ-คะแนน'!$D10="ย้าย","",IF('ชื่อ-คะแนน'!$D10="พัก","",IF($BI$6="?",$BI$6,$BI$6)))))</f>
        <v>2</v>
      </c>
      <c r="BJ11" s="977">
        <f>IF('ชื่อ-คะแนน'!$C10="","",IF('ชื่อ-คะแนน'!$D10="ออก","",IF('ชื่อ-คะแนน'!$D10="ย้าย","",IF('ชื่อ-คะแนน'!$D10="พัก","",IF($BJ$6="?",$BJ$6,$BJ$6)))))</f>
        <v>0</v>
      </c>
      <c r="BK11" s="977">
        <f>IF('ชื่อ-คะแนน'!$C10="","",IF('ชื่อ-คะแนน'!$D10="ออก","",IF('ชื่อ-คะแนน'!$D10="ย้าย","",IF('ชื่อ-คะแนน'!$D10="พัก","",IF($BK$6="?",$BK$6,$BK$6)))))</f>
        <v>0</v>
      </c>
      <c r="BL11" s="978">
        <f>IF('ชื่อ-คะแนน'!$C10="","",IF('ชื่อ-คะแนน'!$D10="ออก","",IF('ชื่อ-คะแนน'!$D10="ย้าย","",IF('ชื่อ-คะแนน'!$D10="พัก","",IF($BL$6="?",$BL$6,$BL$6)))))</f>
        <v>0</v>
      </c>
      <c r="BM11" s="975"/>
      <c r="BN11" s="976">
        <f>IF('ชื่อ-คะแนน'!$C10="","",IF('ชื่อ-คะแนน'!$D10="ออก","",IF('ชื่อ-คะแนน'!$D10="ย้าย","",IF('ชื่อ-คะแนน'!$D10="พัก","",IF($BN$6="?",$BN$6,$BN$6)))))</f>
        <v>0</v>
      </c>
      <c r="BO11" s="977">
        <f>IF('ชื่อ-คะแนน'!$C10="","",IF('ชื่อ-คะแนน'!$D10="ออก","",IF('ชื่อ-คะแนน'!$D10="ย้าย","",IF('ชื่อ-คะแนน'!$D10="พัก","",IF($BO$6="?",$BO$6,$BO$6)))))</f>
        <v>2</v>
      </c>
      <c r="BP11" s="977">
        <f>IF('ชื่อ-คะแนน'!$C10="","",IF('ชื่อ-คะแนน'!$D10="ออก","",IF('ชื่อ-คะแนน'!$D10="ย้าย","",IF('ชื่อ-คะแนน'!$D10="พัก","",IF($BP$6="?",$BP$6,$BP$6)))))</f>
        <v>0</v>
      </c>
      <c r="BQ11" s="977">
        <f>IF('ชื่อ-คะแนน'!$C10="","",IF('ชื่อ-คะแนน'!$D10="ออก","",IF('ชื่อ-คะแนน'!$D10="ย้าย","",IF('ชื่อ-คะแนน'!$D10="พัก","",IF($BQ$6="?",$BQ$6,$BQ$6)))))</f>
        <v>0</v>
      </c>
      <c r="BR11" s="978">
        <f>IF('ชื่อ-คะแนน'!$C10="","",IF('ชื่อ-คะแนน'!$D10="ออก","",IF('ชื่อ-คะแนน'!$D10="ย้าย","",IF('ชื่อ-คะแนน'!$D10="พัก","",IF($BR$6="?",$BR$6,$BR$6)))))</f>
        <v>0</v>
      </c>
      <c r="BS11" s="975"/>
      <c r="BT11" s="976">
        <f>IF('ชื่อ-คะแนน'!$C10="","",IF('ชื่อ-คะแนน'!$D10="ออก","",IF('ชื่อ-คะแนน'!$D10="ย้าย","",IF('ชื่อ-คะแนน'!$D10="พัก","",IF($BT$6="?",$BT$6,$BT$6)))))</f>
        <v>0</v>
      </c>
      <c r="BU11" s="977">
        <f>IF('ชื่อ-คะแนน'!$C10="","",IF('ชื่อ-คะแนน'!$D10="ออก","",IF('ชื่อ-คะแนน'!$D10="ย้าย","",IF('ชื่อ-คะแนน'!$D10="พัก","",IF($BU$6="?",$BU$6,$BU$6)))))</f>
        <v>2</v>
      </c>
      <c r="BV11" s="977">
        <f>IF('ชื่อ-คะแนน'!$C10="","",IF('ชื่อ-คะแนน'!$D10="ออก","",IF('ชื่อ-คะแนน'!$D10="ย้าย","",IF('ชื่อ-คะแนน'!$D10="พัก","",IF($BV$6="?",$BV$6,$BV$6)))))</f>
        <v>0</v>
      </c>
      <c r="BW11" s="977">
        <f>IF('ชื่อ-คะแนน'!$C10="","",IF('ชื่อ-คะแนน'!$D10="ออก","",IF('ชื่อ-คะแนน'!$D10="ย้าย","",IF('ชื่อ-คะแนน'!$D10="พัก","",IF($BW$6="?",$BW$6,$BW$6)))))</f>
        <v>0</v>
      </c>
      <c r="BX11" s="978">
        <f>IF('ชื่อ-คะแนน'!$C10="","",IF('ชื่อ-คะแนน'!$D10="ออก","",IF('ชื่อ-คะแนน'!$D10="ย้าย","",IF('ชื่อ-คะแนน'!$D10="พัก","",IF($BX$6="?",$BX$6,$BX$6)))))</f>
        <v>0</v>
      </c>
      <c r="BY11" s="975"/>
      <c r="BZ11" s="976">
        <f>IF('ชื่อ-คะแนน'!$C10="","",IF('ชื่อ-คะแนน'!$D10="ออก","",IF('ชื่อ-คะแนน'!$D10="ย้าย","",IF('ชื่อ-คะแนน'!$D10="พัก","",IF($BZ$6="?",$BZ$6,$BZ$6)))))</f>
        <v>0</v>
      </c>
      <c r="CA11" s="977">
        <f>IF('ชื่อ-คะแนน'!$C10="","",IF('ชื่อ-คะแนน'!$D10="ออก","",IF('ชื่อ-คะแนน'!$D10="ย้าย","",IF('ชื่อ-คะแนน'!$D10="พัก","",IF($CA$6="?",$CA$6,$CA$6)))))</f>
        <v>2</v>
      </c>
      <c r="CB11" s="977">
        <f>IF('ชื่อ-คะแนน'!$C10="","",IF('ชื่อ-คะแนน'!$D10="ออก","",IF('ชื่อ-คะแนน'!$D10="ย้าย","",IF('ชื่อ-คะแนน'!$D10="พัก","",IF($CB$6="?",$CB$6,$CB$6)))))</f>
        <v>0</v>
      </c>
      <c r="CC11" s="977">
        <f>IF('ชื่อ-คะแนน'!$C10="","",IF('ชื่อ-คะแนน'!$D10="ออก","",IF('ชื่อ-คะแนน'!$D10="ย้าย","",IF('ชื่อ-คะแนน'!$D10="พัก","",IF($CC$6="?",$CC$6,$CC$6)))))</f>
        <v>0</v>
      </c>
      <c r="CD11" s="978">
        <f>IF('ชื่อ-คะแนน'!$C10="","",IF('ชื่อ-คะแนน'!$D10="ออก","",IF('ชื่อ-คะแนน'!$D10="ย้าย","",IF('ชื่อ-คะแนน'!$D10="พัก","",IF($CD$6="?",$CD$6,$CD$6)))))</f>
        <v>0</v>
      </c>
      <c r="CE11" s="975"/>
      <c r="CF11" s="976">
        <f>IF('ชื่อ-คะแนน'!$C10="","",IF('ชื่อ-คะแนน'!$D10="ออก","",IF('ชื่อ-คะแนน'!$D10="ย้าย","",IF('ชื่อ-คะแนน'!$D10="พัก","",IF($CF$6="?",$CF$6,$CF$6)))))</f>
        <v>0</v>
      </c>
      <c r="CG11" s="977">
        <f>IF('ชื่อ-คะแนน'!$C10="","",IF('ชื่อ-คะแนน'!$D10="ออก","",IF('ชื่อ-คะแนน'!$D10="ย้าย","",IF('ชื่อ-คะแนน'!$D10="พัก","",IF($CG$6="?",$CG$6,$CG$6)))))</f>
        <v>2</v>
      </c>
      <c r="CH11" s="977">
        <f>IF('ชื่อ-คะแนน'!$C10="","",IF('ชื่อ-คะแนน'!$D10="ออก","",IF('ชื่อ-คะแนน'!$D10="ย้าย","",IF('ชื่อ-คะแนน'!$D10="พัก","",IF($CH$6="?",$CH$6,$CH$6)))))</f>
        <v>0</v>
      </c>
      <c r="CI11" s="977">
        <f>IF('ชื่อ-คะแนน'!$C10="","",IF('ชื่อ-คะแนน'!$D10="ออก","",IF('ชื่อ-คะแนน'!$D10="ย้าย","",IF('ชื่อ-คะแนน'!$D10="พัก","",IF($CI$6="?",$CI$6,$CI$6)))))</f>
        <v>0</v>
      </c>
      <c r="CJ11" s="978">
        <f>IF('ชื่อ-คะแนน'!$C10="","",IF('ชื่อ-คะแนน'!$D10="ออก","",IF('ชื่อ-คะแนน'!$D10="ย้าย","",IF('ชื่อ-คะแนน'!$D10="พัก","",IF($CJ$6="?",$CJ$6,$CJ$6)))))</f>
        <v>0</v>
      </c>
      <c r="CK11" s="975"/>
      <c r="CL11" s="976">
        <f>IF('ชื่อ-คะแนน'!$C10="","",IF('ชื่อ-คะแนน'!$D10="ออก","",IF('ชื่อ-คะแนน'!$D10="ย้าย","",IF('ชื่อ-คะแนน'!$D10="พัก","",IF($CL$6="?",$CL$6,$CL$6)))))</f>
        <v>0</v>
      </c>
      <c r="CM11" s="977">
        <f>IF('ชื่อ-คะแนน'!$C10="","",IF('ชื่อ-คะแนน'!$D10="ออก","",IF('ชื่อ-คะแนน'!$D10="ย้าย","",IF('ชื่อ-คะแนน'!$D10="พัก","",IF($CM$6="?",$CM$6,$CM$6)))))</f>
        <v>2</v>
      </c>
      <c r="CN11" s="977">
        <f>IF('ชื่อ-คะแนน'!$C10="","",IF('ชื่อ-คะแนน'!$D10="ออก","",IF('ชื่อ-คะแนน'!$D10="ย้าย","",IF('ชื่อ-คะแนน'!$D10="พัก","",IF($CN$6="?",$CN$6,$CN$6)))))</f>
        <v>0</v>
      </c>
      <c r="CO11" s="977">
        <f>IF('ชื่อ-คะแนน'!$C10="","",IF('ชื่อ-คะแนน'!$D10="ออก","",IF('ชื่อ-คะแนน'!$D10="ย้าย","",IF('ชื่อ-คะแนน'!$D10="พัก","",IF($CO$6="?",$CO$6,$CO$6)))))</f>
        <v>0</v>
      </c>
      <c r="CP11" s="978">
        <f>IF('ชื่อ-คะแนน'!$C10="","",IF('ชื่อ-คะแนน'!$D10="ออก","",IF('ชื่อ-คะแนน'!$D10="ย้าย","",IF('ชื่อ-คะแนน'!$D10="พัก","",IF($CP$6="?",$CP$6,$CP$6)))))</f>
        <v>0</v>
      </c>
      <c r="CQ11" s="975"/>
      <c r="CR11" s="976">
        <f>IF('ชื่อ-คะแนน'!$C10="","",IF('ชื่อ-คะแนน'!$D10="ออก","",IF('ชื่อ-คะแนน'!$D10="ย้าย","",IF('ชื่อ-คะแนน'!$D10="พัก","",IF($CR$6="?",$CR$6,$CR$6)))))</f>
        <v>0</v>
      </c>
      <c r="CS11" s="977">
        <f>IF('ชื่อ-คะแนน'!$C10="","",IF('ชื่อ-คะแนน'!$D10="ออก","",IF('ชื่อ-คะแนน'!$D10="ย้าย","",IF('ชื่อ-คะแนน'!$D10="พัก","",IF($CS$6="?",$CS$6,$CS$6)))))</f>
        <v>2</v>
      </c>
      <c r="CT11" s="977">
        <f>IF('ชื่อ-คะแนน'!$C10="","",IF('ชื่อ-คะแนน'!$D10="ออก","",IF('ชื่อ-คะแนน'!$D10="ย้าย","",IF('ชื่อ-คะแนน'!$D10="พัก","",IF($CT$6="?",$CT$6,$CT$6)))))</f>
        <v>0</v>
      </c>
      <c r="CU11" s="977">
        <f>IF('ชื่อ-คะแนน'!$C10="","",IF('ชื่อ-คะแนน'!$D10="ออก","",IF('ชื่อ-คะแนน'!$D10="ย้าย","",IF('ชื่อ-คะแนน'!$D10="พัก","",IF($CU$6="?",$CU$6,$CU$6)))))</f>
        <v>0</v>
      </c>
      <c r="CV11" s="978">
        <f>IF('ชื่อ-คะแนน'!$C10="","",IF('ชื่อ-คะแนน'!$D10="ออก","",IF('ชื่อ-คะแนน'!$D10="ย้าย","",IF('ชื่อ-คะแนน'!$D10="พัก","",IF($CV$6="?",$CV$6,$CV$6)))))</f>
        <v>0</v>
      </c>
      <c r="CW11" s="975"/>
      <c r="CX11" s="976">
        <f>IF('ชื่อ-คะแนน'!$C10="","",IF('ชื่อ-คะแนน'!$D10="ออก","",IF('ชื่อ-คะแนน'!$D10="ย้าย","",IF('ชื่อ-คะแนน'!$D10="พัก","",IF($CX$6="?",$CX$6,$CX$6)))))</f>
        <v>0</v>
      </c>
      <c r="CY11" s="977">
        <f>IF('ชื่อ-คะแนน'!$C10="","",IF('ชื่อ-คะแนน'!$D10="ออก","",IF('ชื่อ-คะแนน'!$D10="ย้าย","",IF('ชื่อ-คะแนน'!$D10="พัก","",IF($CY$6="?",$CY$6,$CY$6)))))</f>
        <v>0</v>
      </c>
      <c r="CZ11" s="977">
        <f>IF('ชื่อ-คะแนน'!$C10="","",IF('ชื่อ-คะแนน'!$D10="ออก","",IF('ชื่อ-คะแนน'!$D10="ย้าย","",IF('ชื่อ-คะแนน'!$D10="พัก","",IF($CZ$6="?",$CZ$6,$CZ$6)))))</f>
        <v>0</v>
      </c>
      <c r="DA11" s="977">
        <f>IF('ชื่อ-คะแนน'!$C10="","",IF('ชื่อ-คะแนน'!$D10="ออก","",IF('ชื่อ-คะแนน'!$D10="ย้าย","",IF('ชื่อ-คะแนน'!$D10="พัก","",IF($DA$6="?",$DA$6,$DA$6)))))</f>
        <v>0</v>
      </c>
      <c r="DB11" s="978">
        <f>IF('ชื่อ-คะแนน'!$C10="","",IF('ชื่อ-คะแนน'!$D10="ออก","",IF('ชื่อ-คะแนน'!$D10="ย้าย","",IF('ชื่อ-คะแนน'!$D10="พัก","",IF($DB$6="?",$DB$6,$DB$6)))))</f>
        <v>0</v>
      </c>
      <c r="DC11" s="975"/>
      <c r="DD11" s="976">
        <f>IF('ชื่อ-คะแนน'!$C10="","",IF('ชื่อ-คะแนน'!$D10="ออก","",IF('ชื่อ-คะแนน'!$D10="ย้าย","",IF('ชื่อ-คะแนน'!$D10="พัก","",IF($DD$6="?",$DD$6,$DD$6)))))</f>
        <v>0</v>
      </c>
      <c r="DE11" s="977">
        <f>IF('ชื่อ-คะแนน'!$C10="","",IF('ชื่อ-คะแนน'!$D10="ออก","",IF('ชื่อ-คะแนน'!$D10="ย้าย","",IF('ชื่อ-คะแนน'!$D10="พัก","",IF($DE$6="?",$DE$6,$DE$6)))))</f>
        <v>0</v>
      </c>
      <c r="DF11" s="977">
        <f>IF('ชื่อ-คะแนน'!$C10="","",IF('ชื่อ-คะแนน'!$D10="ออก","",IF('ชื่อ-คะแนน'!$D10="ย้าย","",IF('ชื่อ-คะแนน'!$D10="พัก","",IF($DF$6="?",$DF$6,$DF$6)))))</f>
        <v>0</v>
      </c>
      <c r="DG11" s="977">
        <f>IF('ชื่อ-คะแนน'!$C10="","",IF('ชื่อ-คะแนน'!$D10="ออก","",IF('ชื่อ-คะแนน'!$D10="ย้าย","",IF('ชื่อ-คะแนน'!$D10="พัก","",IF($DG$6="?",$DG$6,$DG$6)))))</f>
        <v>0</v>
      </c>
      <c r="DH11" s="978">
        <f>IF('ชื่อ-คะแนน'!$C10="","",IF('ชื่อ-คะแนน'!$D10="ออก","",IF('ชื่อ-คะแนน'!$D10="ย้าย","",IF('ชื่อ-คะแนน'!$D10="พัก","",IF($DH$6="?",$DH$6,$DH$6)))))</f>
        <v>0</v>
      </c>
      <c r="DI11" s="975"/>
      <c r="DJ11" s="976">
        <f>IF('ชื่อ-คะแนน'!$C10="","",IF('ชื่อ-คะแนน'!$D10="ออก","",IF('ชื่อ-คะแนน'!$D10="ย้าย","",IF('ชื่อ-คะแนน'!$D10="พัก","",IF($DJ$6="?",$DJ$6,$DJ$6)))))</f>
        <v>0</v>
      </c>
      <c r="DK11" s="977">
        <f>IF('ชื่อ-คะแนน'!$C10="","",IF('ชื่อ-คะแนน'!$D10="ออก","",IF('ชื่อ-คะแนน'!$D10="ย้าย","",IF('ชื่อ-คะแนน'!$D10="พัก","",IF($DK$6="?",$DK$6,$DK$6)))))</f>
        <v>0</v>
      </c>
      <c r="DL11" s="977">
        <f>IF('ชื่อ-คะแนน'!$C10="","",IF('ชื่อ-คะแนน'!$D10="ออก","",IF('ชื่อ-คะแนน'!$D10="ย้าย","",IF('ชื่อ-คะแนน'!$D10="พัก","",IF($DL$6="?",$DL$6,$DL$6)))))</f>
        <v>0</v>
      </c>
      <c r="DM11" s="977">
        <f>IF('ชื่อ-คะแนน'!$C10="","",IF('ชื่อ-คะแนน'!$D10="ออก","",IF('ชื่อ-คะแนน'!$D10="ย้าย","",IF('ชื่อ-คะแนน'!$D10="พัก","",IF($DM$6="?",$DM$6,$DM$6)))))</f>
        <v>0</v>
      </c>
      <c r="DN11" s="978">
        <f>IF('ชื่อ-คะแนน'!$C10="","",IF('ชื่อ-คะแนน'!$D10="ออก","",IF('ชื่อ-คะแนน'!$D10="ย้าย","",IF('ชื่อ-คะแนน'!$D10="พัก","",IF($DN$6="?",$DN$6,$DN$6)))))</f>
        <v>0</v>
      </c>
      <c r="DO11" s="975"/>
      <c r="DP11" s="976">
        <f>IF('ชื่อ-คะแนน'!$C10="","",IF('ชื่อ-คะแนน'!$D10="ออก","",IF('ชื่อ-คะแนน'!$D10="ย้าย","",IF('ชื่อ-คะแนน'!$D10="พัก","",IF($DP$6="?",$DP$6,$DP$6)))))</f>
        <v>0</v>
      </c>
      <c r="DQ11" s="977">
        <f>IF('ชื่อ-คะแนน'!$C10="","",IF('ชื่อ-คะแนน'!$D10="ออก","",IF('ชื่อ-คะแนน'!$D10="ย้าย","",IF('ชื่อ-คะแนน'!$D10="พัก","",IF($DQ$6="?",$DQ$6,$DQ$6)))))</f>
        <v>0</v>
      </c>
      <c r="DR11" s="977">
        <f>IF('ชื่อ-คะแนน'!$C10="","",IF('ชื่อ-คะแนน'!$D10="ออก","",IF('ชื่อ-คะแนน'!$D10="ย้าย","",IF('ชื่อ-คะแนน'!$D10="พัก","",IF($DR$6="?",$DR$6,$DR$6)))))</f>
        <v>0</v>
      </c>
      <c r="DS11" s="977">
        <f>IF('ชื่อ-คะแนน'!$C10="","",IF('ชื่อ-คะแนน'!$D10="ออก","",IF('ชื่อ-คะแนน'!$D10="ย้าย","",IF('ชื่อ-คะแนน'!$D10="พัก","",IF($DS$6="?",$DS$6,$DS$6)))))</f>
        <v>0</v>
      </c>
      <c r="DT11" s="978">
        <f>IF('ชื่อ-คะแนน'!$C10="","",IF('ชื่อ-คะแนน'!$D10="ออก","",IF('ชื่อ-คะแนน'!$D10="ย้าย","",IF('ชื่อ-คะแนน'!$D10="พัก","",IF($DT$6="?",$DT$6,$DT$6)))))</f>
        <v>0</v>
      </c>
      <c r="DU11" s="975"/>
      <c r="DV11" s="976">
        <f>IF('ชื่อ-คะแนน'!$C10="","",IF('ชื่อ-คะแนน'!$D10="ออก","",IF('ชื่อ-คะแนน'!$D10="ย้าย","",IF('ชื่อ-คะแนน'!$D10="พัก","",IF($DV$6="?",$DV$6,$DV$6)))))</f>
        <v>0</v>
      </c>
      <c r="DW11" s="977">
        <f>IF('ชื่อ-คะแนน'!$C10="","",IF('ชื่อ-คะแนน'!$D10="ออก","",IF('ชื่อ-คะแนน'!$D10="ย้าย","",IF('ชื่อ-คะแนน'!$D10="พัก","",IF($DW$6="?",$DW$6,$DW$6)))))</f>
        <v>0</v>
      </c>
      <c r="DX11" s="977">
        <f>IF('ชื่อ-คะแนน'!$C10="","",IF('ชื่อ-คะแนน'!$D10="ออก","",IF('ชื่อ-คะแนน'!$D10="ย้าย","",IF('ชื่อ-คะแนน'!$D10="พัก","",IF($DX$6="?",$DX$6,$DX$6)))))</f>
        <v>0</v>
      </c>
      <c r="DY11" s="977">
        <f>IF('ชื่อ-คะแนน'!$C10="","",IF('ชื่อ-คะแนน'!$D10="ออก","",IF('ชื่อ-คะแนน'!$D10="ย้าย","",IF('ชื่อ-คะแนน'!$D10="พัก","",IF($DY$6="?",$DY$6,$DY$6)))))</f>
        <v>0</v>
      </c>
      <c r="DZ11" s="978">
        <f>IF('ชื่อ-คะแนน'!$C10="","",IF('ชื่อ-คะแนน'!$D10="ออก","",IF('ชื่อ-คะแนน'!$D10="ย้าย","",IF('ชื่อ-คะแนน'!$D10="พัก","",IF($DZ$6="?",$DZ$6,$DZ$6)))))</f>
        <v>0</v>
      </c>
      <c r="EA11" s="975"/>
      <c r="EB11" s="976">
        <f>IF('ชื่อ-คะแนน'!$C10="","",IF('ชื่อ-คะแนน'!$D10="ออก","",IF('ชื่อ-คะแนน'!$D10="ย้าย","",IF('ชื่อ-คะแนน'!$D10="พัก","",IF($EB$6="?",$EB$6,$EB$6)))))</f>
        <v>0</v>
      </c>
      <c r="EC11" s="977">
        <f>IF('ชื่อ-คะแนน'!$C10="","",IF('ชื่อ-คะแนน'!$D10="ออก","",IF('ชื่อ-คะแนน'!$D10="ย้าย","",IF('ชื่อ-คะแนน'!$D10="พัก","",IF($EC$6="?",$EC$6,$EC$6)))))</f>
        <v>0</v>
      </c>
      <c r="ED11" s="977">
        <f>IF('ชื่อ-คะแนน'!$C10="","",IF('ชื่อ-คะแนน'!$D10="ออก","",IF('ชื่อ-คะแนน'!$D10="ย้าย","",IF('ชื่อ-คะแนน'!$D10="พัก","",IF($ED$6="?",$ED$6,$ED$6)))))</f>
        <v>0</v>
      </c>
      <c r="EE11" s="977">
        <f>IF('ชื่อ-คะแนน'!$C10="","",IF('ชื่อ-คะแนน'!$D10="ออก","",IF('ชื่อ-คะแนน'!$D10="ย้าย","",IF('ชื่อ-คะแนน'!$D10="พัก","",IF($EE$6="?",$EE$6,$EE$6)))))</f>
        <v>0</v>
      </c>
      <c r="EF11" s="978">
        <f>IF('ชื่อ-คะแนน'!$C10="","",IF('ชื่อ-คะแนน'!$D10="ออก","",IF('ชื่อ-คะแนน'!$D10="ย้าย","",IF('ชื่อ-คะแนน'!$D10="พัก","",IF($EF$6="?",$EF$6,$EF$6)))))</f>
        <v>0</v>
      </c>
      <c r="EG11" s="979"/>
      <c r="EH11" s="971" t="str">
        <f>IF('ชื่อ-คะแนน'!C10="","",COUNTIF(E11:EF11,"ป")+COUNTIF(E11:EF11,"ล")+COUNTIF(E11:EF11,"ข")+COUNTIF(E11:EF11,"ร")+COUNTIF(E11:EF11,"อ")+COUNTIF(E11:EF11,"ก")+COUNTIF(E11:EF11,"ฟ")+COUNTIF(E11:EF11,"ด")+COUNTIF(E11:EF11,"ย"))&amp;IF('ชื่อ-คะแนน'!C10="","","/")&amp;IF('ชื่อ-คะแนน'!C10="","",SUM($F$6:$EF$6)-SUM(F11:EF11))</f>
        <v>0/0</v>
      </c>
      <c r="EI11" s="997">
        <f>IF('ชื่อ-คะแนน'!C10="","",COUNTIF(E11:EE11,"/")+SUM(E11:EE11))</f>
        <v>32</v>
      </c>
      <c r="EJ11" s="998">
        <f>IF('ชื่อ-คะแนน'!C10="","",COUNTIF(F11:EF11,"/")+SUM(F11:EF11)+เวลา1!EI11)</f>
        <v>68</v>
      </c>
      <c r="EK11" s="103"/>
      <c r="EL11" s="53" t="str">
        <f>IF('ชื่อ-คะแนน'!C10="","",IF(EJ11&gt;=$EJ$3-$EJ$4,"-",$EJ$3-$EJ$4-EJ11))</f>
        <v>-</v>
      </c>
      <c r="EM11" s="54">
        <f>IF('ชื่อ-คะแนน'!C10="","",(EJ11/$EJ$3)*100)</f>
        <v>94.444444444444443</v>
      </c>
      <c r="EN11" s="53" t="str">
        <f>IF('ชื่อ-คะแนน'!CM10="ผิด","ผิด",IF('ชื่อ-คะแนน'!CM10="","",IF('ชื่อ-คะแนน'!CP10="-","-",IF(EM11&lt;79.5,"มส","-"))))</f>
        <v>-</v>
      </c>
      <c r="EO11" s="53" t="str">
        <f>IF('ชื่อ-คะแนน'!CM10="ผิด","ผิด",IF('ชื่อ-คะแนน'!CM10="","",IF('ชื่อ-คะแนน'!CP10="-","-",IF(EM11&lt;59.5,"ซ้ำ",IF(EM11&lt;79.5,EL11,"-")))))</f>
        <v>-</v>
      </c>
    </row>
    <row r="12" spans="1:145" s="24" customFormat="1" ht="18" customHeight="1" thickBot="1" x14ac:dyDescent="0.55000000000000004">
      <c r="A12" s="999">
        <f>'ชื่อ-คะแนน'!A11</f>
        <v>6</v>
      </c>
      <c r="B12" s="888" t="str">
        <f>'ชื่อ-คะแนน'!B11</f>
        <v>12809</v>
      </c>
      <c r="C12" s="889" t="str">
        <f>'ชื่อ-คะแนน'!DB11</f>
        <v>เด็กหญิง ณิชนันท์  จันทะเขตต์</v>
      </c>
      <c r="D12" s="890" t="str">
        <f>'ชื่อ-คะแนน'!D11</f>
        <v>เรียน</v>
      </c>
      <c r="E12" s="621" t="str">
        <f t="shared" si="0"/>
        <v/>
      </c>
      <c r="F12" s="954">
        <f>IF('ชื่อ-คะแนน'!$C11="","",IF('ชื่อ-คะแนน'!$D11="ออก","",IF('ชื่อ-คะแนน'!$D11="ย้าย","",IF('ชื่อ-คะแนน'!$D11="พัก","",IF(F$6="?",F$6,F$6)))))</f>
        <v>0</v>
      </c>
      <c r="G12" s="955">
        <f>IF('ชื่อ-คะแนน'!C11="","",IF('ชื่อ-คะแนน'!$D11="ออก","",IF('ชื่อ-คะแนน'!$D11="ย้าย","",IF('ชื่อ-คะแนน'!$D11="พัก","",IF(G$6="?",G$6,G$6)))))</f>
        <v>2</v>
      </c>
      <c r="H12" s="955">
        <f>IF('ชื่อ-คะแนน'!C11="","",IF('ชื่อ-คะแนน'!$D11="ออก","",IF('ชื่อ-คะแนน'!$D11="ย้าย","",IF('ชื่อ-คะแนน'!$D11="พัก","",IF(H$6="?",H$6,H$6)))))</f>
        <v>0</v>
      </c>
      <c r="I12" s="955">
        <f>IF('ชื่อ-คะแนน'!G11="","",IF('ชื่อ-คะแนน'!$D11="ออก","",IF('ชื่อ-คะแนน'!$D11="ย้าย","",IF('ชื่อ-คะแนน'!$D11="พัก","",IF(I$6="?",I$6,$I$6)))))</f>
        <v>0</v>
      </c>
      <c r="J12" s="956">
        <f>IF('ชื่อ-คะแนน'!$C11="","",IF('ชื่อ-คะแนน'!$D11="ออก","",IF('ชื่อ-คะแนน'!$D11="ย้าย","",IF('ชื่อ-คะแนน'!$D11="พัก","",IF(J$6="?",J$6,J$6)))))</f>
        <v>0</v>
      </c>
      <c r="K12" s="957"/>
      <c r="L12" s="954">
        <f>IF('ชื่อ-คะแนน'!$C11="","",IF('ชื่อ-คะแนน'!$D11="ออก","",IF('ชื่อ-คะแนน'!$D11="ย้าย","",IF('ชื่อ-คะแนน'!$D11="พัก","",IF(L$6="?",L$6,L$6)))))</f>
        <v>0</v>
      </c>
      <c r="M12" s="955">
        <f>IF('ชื่อ-คะแนน'!$C11="","",IF('ชื่อ-คะแนน'!$D11="ออก","",IF('ชื่อ-คะแนน'!$D11="ย้าย","",IF('ชื่อ-คะแนน'!$D11="พัก","",IF(M$6="?",M$6,M$6)))))</f>
        <v>2</v>
      </c>
      <c r="N12" s="955">
        <f>IF('ชื่อ-คะแนน'!$C11="","",IF('ชื่อ-คะแนน'!$D11="ออก","",IF('ชื่อ-คะแนน'!$D11="ย้าย","",IF('ชื่อ-คะแนน'!$D11="พัก","",IF(N$6="?",N$6,N$6)))))</f>
        <v>0</v>
      </c>
      <c r="O12" s="955">
        <f>IF('ชื่อ-คะแนน'!$C11="","",IF('ชื่อ-คะแนน'!$D11="ออก","",IF('ชื่อ-คะแนน'!$D11="ย้าย","",IF('ชื่อ-คะแนน'!$D11="พัก","",IF(O$6="?",O$6,O$6)))))</f>
        <v>0</v>
      </c>
      <c r="P12" s="956">
        <f>IF('ชื่อ-คะแนน'!$C11="","",IF('ชื่อ-คะแนน'!$D11="ออก","",IF('ชื่อ-คะแนน'!$D11="ย้าย","",IF('ชื่อ-คะแนน'!$D11="พัก","",IF(P$6="?",P$6,P$6)))))</f>
        <v>0</v>
      </c>
      <c r="Q12" s="957"/>
      <c r="R12" s="954">
        <f>IF('ชื่อ-คะแนน'!$C11="","",IF('ชื่อ-คะแนน'!$D11="ออก","",IF('ชื่อ-คะแนน'!$D11="ย้าย","",IF('ชื่อ-คะแนน'!$D11="พัก","",IF(R$6="?",R$6,R$6)))))</f>
        <v>0</v>
      </c>
      <c r="S12" s="955">
        <f>IF('ชื่อ-คะแนน'!$C11="","",IF('ชื่อ-คะแนน'!$D11="ออก","",IF('ชื่อ-คะแนน'!$D11="ย้าย","",IF('ชื่อ-คะแนน'!$D11="พัก","",IF(S$6="?",S$6,S$6)))))</f>
        <v>2</v>
      </c>
      <c r="T12" s="955">
        <f>IF('ชื่อ-คะแนน'!$C11="","",IF('ชื่อ-คะแนน'!$D11="ออก","",IF('ชื่อ-คะแนน'!$D11="ย้าย","",IF('ชื่อ-คะแนน'!$D11="พัก","",IF(T$6="?",T$6,T$6)))))</f>
        <v>0</v>
      </c>
      <c r="U12" s="955">
        <f>IF('ชื่อ-คะแนน'!$C11="","",IF('ชื่อ-คะแนน'!$D11="ออก","",IF('ชื่อ-คะแนน'!$D11="ย้าย","",IF('ชื่อ-คะแนน'!$D11="พัก","",IF(U$6="?",U$6,U$6)))))</f>
        <v>0</v>
      </c>
      <c r="V12" s="956">
        <f>IF('ชื่อ-คะแนน'!$C11="","",IF('ชื่อ-คะแนน'!$D11="ออก","",IF('ชื่อ-คะแนน'!$D11="ย้าย","",IF('ชื่อ-คะแนน'!$D11="พัก","",IF(V$6="?",V$6,V$6)))))</f>
        <v>0</v>
      </c>
      <c r="W12" s="957"/>
      <c r="X12" s="954">
        <f>IF('ชื่อ-คะแนน'!$C11="","",IF('ชื่อ-คะแนน'!$D11="ออก","",IF('ชื่อ-คะแนน'!$D11="ย้าย","",IF('ชื่อ-คะแนน'!$D11="พัก","",IF(X$6="?",X$6,X$6)))))</f>
        <v>0</v>
      </c>
      <c r="Y12" s="955">
        <f>IF('ชื่อ-คะแนน'!$C11="","",IF('ชื่อ-คะแนน'!$D11="ออก","",IF('ชื่อ-คะแนน'!$D11="ย้าย","",IF('ชื่อ-คะแนน'!$D11="พัก","",IF(Y$6="?",Y$6,Y$6)))))</f>
        <v>2</v>
      </c>
      <c r="Z12" s="955">
        <f>IF('ชื่อ-คะแนน'!$C11="","",IF('ชื่อ-คะแนน'!$D11="ออก","",IF('ชื่อ-คะแนน'!$D11="ย้าย","",IF('ชื่อ-คะแนน'!$D11="พัก","",IF(Z$6="?",Z$6,Z$6)))))</f>
        <v>0</v>
      </c>
      <c r="AA12" s="955">
        <f>IF('ชื่อ-คะแนน'!$C11="","",IF('ชื่อ-คะแนน'!$D11="ออก","",IF('ชื่อ-คะแนน'!$D11="ย้าย","",IF('ชื่อ-คะแนน'!$D11="พัก","",IF(AA$6="?",AA$6,AA$6)))))</f>
        <v>0</v>
      </c>
      <c r="AB12" s="956">
        <f>IF('ชื่อ-คะแนน'!$C11="","",IF('ชื่อ-คะแนน'!$D11="ออก","",IF('ชื่อ-คะแนน'!$D11="ย้าย","",IF('ชื่อ-คะแนน'!$D11="พัก","",IF(AB$6="?",AB$6,AB$6)))))</f>
        <v>0</v>
      </c>
      <c r="AC12" s="957"/>
      <c r="AD12" s="954">
        <f>IF('ชื่อ-คะแนน'!$C11="","",IF('ชื่อ-คะแนน'!$D11="ออก","",IF('ชื่อ-คะแนน'!$D11="ย้าย","",IF('ชื่อ-คะแนน'!$D11="พัก","",IF(AD$6="?",AD$6,AD$6)))))</f>
        <v>0</v>
      </c>
      <c r="AE12" s="955">
        <f>IF('ชื่อ-คะแนน'!$C11="","",IF('ชื่อ-คะแนน'!$D11="ออก","",IF('ชื่อ-คะแนน'!$D11="ย้าย","",IF('ชื่อ-คะแนน'!$D11="พัก","",IF(AE$6="?",AE$6,AE$6)))))</f>
        <v>2</v>
      </c>
      <c r="AF12" s="955">
        <f>IF('ชื่อ-คะแนน'!$C11="","",IF('ชื่อ-คะแนน'!$D11="ออก","",IF('ชื่อ-คะแนน'!$D11="ย้าย","",IF('ชื่อ-คะแนน'!$D11="พัก","",IF(AF$6="?",AF$6,AF$6)))))</f>
        <v>0</v>
      </c>
      <c r="AG12" s="955">
        <f>IF('ชื่อ-คะแนน'!$C11="","",IF('ชื่อ-คะแนน'!$D11="ออก","",IF('ชื่อ-คะแนน'!$D11="ย้าย","",IF('ชื่อ-คะแนน'!$D11="พัก","",IF($AG$6="?",$AG$6,$AG$6)))))</f>
        <v>0</v>
      </c>
      <c r="AH12" s="956">
        <f>IF('ชื่อ-คะแนน'!$C11="","",IF('ชื่อ-คะแนน'!$D11="ออก","",IF('ชื่อ-คะแนน'!$D11="ย้าย","",IF('ชื่อ-คะแนน'!$D11="พัก","",IF($AH$6="?",$AH$6,$AH$6)))))</f>
        <v>0</v>
      </c>
      <c r="AI12" s="957"/>
      <c r="AJ12" s="954">
        <f>IF('ชื่อ-คะแนน'!$C11="","",IF('ชื่อ-คะแนน'!$D11="ออก","",IF('ชื่อ-คะแนน'!$D11="ย้าย","",IF('ชื่อ-คะแนน'!$D11="พัก","",IF($AJ$6="?",$AJ$6,$AJ$6)))))</f>
        <v>0</v>
      </c>
      <c r="AK12" s="955">
        <f>IF('ชื่อ-คะแนน'!$C11="","",IF('ชื่อ-คะแนน'!$D11="ออก","",IF('ชื่อ-คะแนน'!$D11="ย้าย","",IF('ชื่อ-คะแนน'!$D11="พัก","",IF($AK$6="?",$AK$6,$AK$6)))))</f>
        <v>2</v>
      </c>
      <c r="AL12" s="955">
        <f>IF('ชื่อ-คะแนน'!$C11="","",IF('ชื่อ-คะแนน'!$D11="ออก","",IF('ชื่อ-คะแนน'!$D11="ย้าย","",IF('ชื่อ-คะแนน'!$D11="พัก","",IF($AL$6="?",$AL$6,$AL$6)))))</f>
        <v>0</v>
      </c>
      <c r="AM12" s="955">
        <f>IF('ชื่อ-คะแนน'!$C11="","",IF('ชื่อ-คะแนน'!$D11="ออก","",IF('ชื่อ-คะแนน'!$D11="ย้าย","",IF('ชื่อ-คะแนน'!$D11="พัก","",IF($AM$6="?",$AM$6,$AM$6)))))</f>
        <v>0</v>
      </c>
      <c r="AN12" s="956">
        <f>IF('ชื่อ-คะแนน'!$C11="","",IF('ชื่อ-คะแนน'!$D11="ออก","",IF('ชื่อ-คะแนน'!$D11="ย้าย","",IF('ชื่อ-คะแนน'!$D11="พัก","",IF($AN$6="?",$AN$6,$AN$6)))))</f>
        <v>0</v>
      </c>
      <c r="AO12" s="957"/>
      <c r="AP12" s="954">
        <f>IF('ชื่อ-คะแนน'!$C11="","",IF('ชื่อ-คะแนน'!$D11="ออก","",IF('ชื่อ-คะแนน'!$D11="ย้าย","",IF('ชื่อ-คะแนน'!$D11="พัก","",IF($AP$6="?",$AP$6,$AP$6)))))</f>
        <v>0</v>
      </c>
      <c r="AQ12" s="955">
        <f>IF('ชื่อ-คะแนน'!$C11="","",IF('ชื่อ-คะแนน'!$D11="ออก","",IF('ชื่อ-คะแนน'!$D11="ย้าย","",IF('ชื่อ-คะแนน'!$D11="พัก","",IF($AQ$6="?",$AQ$6,$AQ$6)))))</f>
        <v>2</v>
      </c>
      <c r="AR12" s="955">
        <f>IF('ชื่อ-คะแนน'!$C11="","",IF('ชื่อ-คะแนน'!$D11="ออก","",IF('ชื่อ-คะแนน'!$D11="ย้าย","",IF('ชื่อ-คะแนน'!$D11="พัก","",IF($AR$6="?",$AR$6,$AR$6)))))</f>
        <v>0</v>
      </c>
      <c r="AS12" s="955">
        <f>IF('ชื่อ-คะแนน'!$C11="","",IF('ชื่อ-คะแนน'!$D11="ออก","",IF('ชื่อ-คะแนน'!$D11="ย้าย","",IF('ชื่อ-คะแนน'!$D11="พัก","",IF($AS$6="?",$AS$6,$AS$6)))))</f>
        <v>0</v>
      </c>
      <c r="AT12" s="956">
        <f>IF('ชื่อ-คะแนน'!$C11="","",IF('ชื่อ-คะแนน'!$D11="ออก","",IF('ชื่อ-คะแนน'!$D11="ย้าย","",IF('ชื่อ-คะแนน'!$D11="พัก","",IF($AT$6="?",$AT$6,$AT$6)))))</f>
        <v>0</v>
      </c>
      <c r="AU12" s="957"/>
      <c r="AV12" s="954">
        <f>IF('ชื่อ-คะแนน'!$C11="","",IF('ชื่อ-คะแนน'!$D11="ออก","",IF('ชื่อ-คะแนน'!$D11="ย้าย","",IF('ชื่อ-คะแนน'!$D11="พัก","",IF($AV$6="?",$AV$6,$AV$6)))))</f>
        <v>0</v>
      </c>
      <c r="AW12" s="955">
        <f>IF('ชื่อ-คะแนน'!$C11="","",IF('ชื่อ-คะแนน'!$D11="ออก","",IF('ชื่อ-คะแนน'!$D11="ย้าย","",IF('ชื่อ-คะแนน'!$D11="พัก","",IF($AW$6="?",$AW$6,$AW$6)))))</f>
        <v>2</v>
      </c>
      <c r="AX12" s="955">
        <f>IF('ชื่อ-คะแนน'!$C11="","",IF('ชื่อ-คะแนน'!$D11="ออก","",IF('ชื่อ-คะแนน'!$D11="ย้าย","",IF('ชื่อ-คะแนน'!$D11="พัก","",IF($AX$6="?",$AX$6,$AX$6)))))</f>
        <v>0</v>
      </c>
      <c r="AY12" s="955">
        <f>IF('ชื่อ-คะแนน'!$C11="","",IF('ชื่อ-คะแนน'!$D11="ออก","",IF('ชื่อ-คะแนน'!$D11="ย้าย","",IF('ชื่อ-คะแนน'!$D11="พัก","",IF($AY$6="?",$AY$6,$AY$6)))))</f>
        <v>0</v>
      </c>
      <c r="AZ12" s="956">
        <f>IF('ชื่อ-คะแนน'!$C11="","",IF('ชื่อ-คะแนน'!$D11="ออก","",IF('ชื่อ-คะแนน'!$D11="ย้าย","",IF('ชื่อ-คะแนน'!$D11="พัก","",IF($AZ$6="?",$AZ$6,$AZ$6)))))</f>
        <v>0</v>
      </c>
      <c r="BA12" s="957"/>
      <c r="BB12" s="954">
        <f>IF('ชื่อ-คะแนน'!$C11="","",IF('ชื่อ-คะแนน'!$D11="ออก","",IF('ชื่อ-คะแนน'!$D11="ย้าย","",IF('ชื่อ-คะแนน'!$D11="พัก","",IF($BB$6="?",$BB$6,$BB$6)))))</f>
        <v>0</v>
      </c>
      <c r="BC12" s="955">
        <f>IF('ชื่อ-คะแนน'!$C11="","",IF('ชื่อ-คะแนน'!$D11="ออก","",IF('ชื่อ-คะแนน'!$D11="ย้าย","",IF('ชื่อ-คะแนน'!$D11="พัก","",IF($BC$6="?",$BC$6,$BC$6)))))</f>
        <v>2</v>
      </c>
      <c r="BD12" s="955">
        <f>IF('ชื่อ-คะแนน'!$C11="","",IF('ชื่อ-คะแนน'!$D11="ออก","",IF('ชื่อ-คะแนน'!$D11="ย้าย","",IF('ชื่อ-คะแนน'!$D11="พัก","",IF($BD$6="?",$BD$6,$BD$6)))))</f>
        <v>0</v>
      </c>
      <c r="BE12" s="955">
        <f>IF('ชื่อ-คะแนน'!$C11="","",IF('ชื่อ-คะแนน'!$D11="ออก","",IF('ชื่อ-คะแนน'!$D11="ย้าย","",IF('ชื่อ-คะแนน'!$D11="พัก","",IF($BE$6="?",$BE$6,$BE$6)))))</f>
        <v>0</v>
      </c>
      <c r="BF12" s="956">
        <f>IF('ชื่อ-คะแนน'!$C11="","",IF('ชื่อ-คะแนน'!$D11="ออก","",IF('ชื่อ-คะแนน'!$D11="ย้าย","",IF('ชื่อ-คะแนน'!$D11="พัก","",IF($BF$6="?",$BF$6,$BF$6)))))</f>
        <v>0</v>
      </c>
      <c r="BG12" s="957"/>
      <c r="BH12" s="954">
        <f>IF('ชื่อ-คะแนน'!$C11="","",IF('ชื่อ-คะแนน'!$D11="ออก","",IF('ชื่อ-คะแนน'!$D11="ย้าย","",IF('ชื่อ-คะแนน'!$D11="พัก","",IF($BH$6="?",$BH$6,$BH$6)))))</f>
        <v>0</v>
      </c>
      <c r="BI12" s="955">
        <f>IF('ชื่อ-คะแนน'!$C11="","",IF('ชื่อ-คะแนน'!$D11="ออก","",IF('ชื่อ-คะแนน'!$D11="ย้าย","",IF('ชื่อ-คะแนน'!$D11="พัก","",IF($BI$6="?",$BI$6,$BI$6)))))</f>
        <v>2</v>
      </c>
      <c r="BJ12" s="955">
        <f>IF('ชื่อ-คะแนน'!$C11="","",IF('ชื่อ-คะแนน'!$D11="ออก","",IF('ชื่อ-คะแนน'!$D11="ย้าย","",IF('ชื่อ-คะแนน'!$D11="พัก","",IF($BJ$6="?",$BJ$6,$BJ$6)))))</f>
        <v>0</v>
      </c>
      <c r="BK12" s="955">
        <f>IF('ชื่อ-คะแนน'!$C11="","",IF('ชื่อ-คะแนน'!$D11="ออก","",IF('ชื่อ-คะแนน'!$D11="ย้าย","",IF('ชื่อ-คะแนน'!$D11="พัก","",IF($BK$6="?",$BK$6,$BK$6)))))</f>
        <v>0</v>
      </c>
      <c r="BL12" s="956">
        <f>IF('ชื่อ-คะแนน'!$C11="","",IF('ชื่อ-คะแนน'!$D11="ออก","",IF('ชื่อ-คะแนน'!$D11="ย้าย","",IF('ชื่อ-คะแนน'!$D11="พัก","",IF($BL$6="?",$BL$6,$BL$6)))))</f>
        <v>0</v>
      </c>
      <c r="BM12" s="957"/>
      <c r="BN12" s="954">
        <f>IF('ชื่อ-คะแนน'!$C11="","",IF('ชื่อ-คะแนน'!$D11="ออก","",IF('ชื่อ-คะแนน'!$D11="ย้าย","",IF('ชื่อ-คะแนน'!$D11="พัก","",IF($BN$6="?",$BN$6,$BN$6)))))</f>
        <v>0</v>
      </c>
      <c r="BO12" s="955">
        <f>IF('ชื่อ-คะแนน'!$C11="","",IF('ชื่อ-คะแนน'!$D11="ออก","",IF('ชื่อ-คะแนน'!$D11="ย้าย","",IF('ชื่อ-คะแนน'!$D11="พัก","",IF($BO$6="?",$BO$6,$BO$6)))))</f>
        <v>2</v>
      </c>
      <c r="BP12" s="955">
        <f>IF('ชื่อ-คะแนน'!$C11="","",IF('ชื่อ-คะแนน'!$D11="ออก","",IF('ชื่อ-คะแนน'!$D11="ย้าย","",IF('ชื่อ-คะแนน'!$D11="พัก","",IF($BP$6="?",$BP$6,$BP$6)))))</f>
        <v>0</v>
      </c>
      <c r="BQ12" s="955">
        <f>IF('ชื่อ-คะแนน'!$C11="","",IF('ชื่อ-คะแนน'!$D11="ออก","",IF('ชื่อ-คะแนน'!$D11="ย้าย","",IF('ชื่อ-คะแนน'!$D11="พัก","",IF($BQ$6="?",$BQ$6,$BQ$6)))))</f>
        <v>0</v>
      </c>
      <c r="BR12" s="956">
        <f>IF('ชื่อ-คะแนน'!$C11="","",IF('ชื่อ-คะแนน'!$D11="ออก","",IF('ชื่อ-คะแนน'!$D11="ย้าย","",IF('ชื่อ-คะแนน'!$D11="พัก","",IF($BR$6="?",$BR$6,$BR$6)))))</f>
        <v>0</v>
      </c>
      <c r="BS12" s="957"/>
      <c r="BT12" s="954">
        <f>IF('ชื่อ-คะแนน'!$C11="","",IF('ชื่อ-คะแนน'!$D11="ออก","",IF('ชื่อ-คะแนน'!$D11="ย้าย","",IF('ชื่อ-คะแนน'!$D11="พัก","",IF($BT$6="?",$BT$6,$BT$6)))))</f>
        <v>0</v>
      </c>
      <c r="BU12" s="955">
        <f>IF('ชื่อ-คะแนน'!$C11="","",IF('ชื่อ-คะแนน'!$D11="ออก","",IF('ชื่อ-คะแนน'!$D11="ย้าย","",IF('ชื่อ-คะแนน'!$D11="พัก","",IF($BU$6="?",$BU$6,$BU$6)))))</f>
        <v>2</v>
      </c>
      <c r="BV12" s="955">
        <f>IF('ชื่อ-คะแนน'!$C11="","",IF('ชื่อ-คะแนน'!$D11="ออก","",IF('ชื่อ-คะแนน'!$D11="ย้าย","",IF('ชื่อ-คะแนน'!$D11="พัก","",IF($BV$6="?",$BV$6,$BV$6)))))</f>
        <v>0</v>
      </c>
      <c r="BW12" s="955">
        <f>IF('ชื่อ-คะแนน'!$C11="","",IF('ชื่อ-คะแนน'!$D11="ออก","",IF('ชื่อ-คะแนน'!$D11="ย้าย","",IF('ชื่อ-คะแนน'!$D11="พัก","",IF($BW$6="?",$BW$6,$BW$6)))))</f>
        <v>0</v>
      </c>
      <c r="BX12" s="956">
        <f>IF('ชื่อ-คะแนน'!$C11="","",IF('ชื่อ-คะแนน'!$D11="ออก","",IF('ชื่อ-คะแนน'!$D11="ย้าย","",IF('ชื่อ-คะแนน'!$D11="พัก","",IF($BX$6="?",$BX$6,$BX$6)))))</f>
        <v>0</v>
      </c>
      <c r="BY12" s="957"/>
      <c r="BZ12" s="954">
        <f>IF('ชื่อ-คะแนน'!$C11="","",IF('ชื่อ-คะแนน'!$D11="ออก","",IF('ชื่อ-คะแนน'!$D11="ย้าย","",IF('ชื่อ-คะแนน'!$D11="พัก","",IF($BZ$6="?",$BZ$6,$BZ$6)))))</f>
        <v>0</v>
      </c>
      <c r="CA12" s="955">
        <f>IF('ชื่อ-คะแนน'!$C11="","",IF('ชื่อ-คะแนน'!$D11="ออก","",IF('ชื่อ-คะแนน'!$D11="ย้าย","",IF('ชื่อ-คะแนน'!$D11="พัก","",IF($CA$6="?",$CA$6,$CA$6)))))</f>
        <v>2</v>
      </c>
      <c r="CB12" s="955">
        <f>IF('ชื่อ-คะแนน'!$C11="","",IF('ชื่อ-คะแนน'!$D11="ออก","",IF('ชื่อ-คะแนน'!$D11="ย้าย","",IF('ชื่อ-คะแนน'!$D11="พัก","",IF($CB$6="?",$CB$6,$CB$6)))))</f>
        <v>0</v>
      </c>
      <c r="CC12" s="955">
        <f>IF('ชื่อ-คะแนน'!$C11="","",IF('ชื่อ-คะแนน'!$D11="ออก","",IF('ชื่อ-คะแนน'!$D11="ย้าย","",IF('ชื่อ-คะแนน'!$D11="พัก","",IF($CC$6="?",$CC$6,$CC$6)))))</f>
        <v>0</v>
      </c>
      <c r="CD12" s="956">
        <f>IF('ชื่อ-คะแนน'!$C11="","",IF('ชื่อ-คะแนน'!$D11="ออก","",IF('ชื่อ-คะแนน'!$D11="ย้าย","",IF('ชื่อ-คะแนน'!$D11="พัก","",IF($CD$6="?",$CD$6,$CD$6)))))</f>
        <v>0</v>
      </c>
      <c r="CE12" s="957"/>
      <c r="CF12" s="954">
        <f>IF('ชื่อ-คะแนน'!$C11="","",IF('ชื่อ-คะแนน'!$D11="ออก","",IF('ชื่อ-คะแนน'!$D11="ย้าย","",IF('ชื่อ-คะแนน'!$D11="พัก","",IF($CF$6="?",$CF$6,$CF$6)))))</f>
        <v>0</v>
      </c>
      <c r="CG12" s="955">
        <f>IF('ชื่อ-คะแนน'!$C11="","",IF('ชื่อ-คะแนน'!$D11="ออก","",IF('ชื่อ-คะแนน'!$D11="ย้าย","",IF('ชื่อ-คะแนน'!$D11="พัก","",IF($CG$6="?",$CG$6,$CG$6)))))</f>
        <v>2</v>
      </c>
      <c r="CH12" s="955">
        <f>IF('ชื่อ-คะแนน'!$C11="","",IF('ชื่อ-คะแนน'!$D11="ออก","",IF('ชื่อ-คะแนน'!$D11="ย้าย","",IF('ชื่อ-คะแนน'!$D11="พัก","",IF($CH$6="?",$CH$6,$CH$6)))))</f>
        <v>0</v>
      </c>
      <c r="CI12" s="955">
        <f>IF('ชื่อ-คะแนน'!$C11="","",IF('ชื่อ-คะแนน'!$D11="ออก","",IF('ชื่อ-คะแนน'!$D11="ย้าย","",IF('ชื่อ-คะแนน'!$D11="พัก","",IF($CI$6="?",$CI$6,$CI$6)))))</f>
        <v>0</v>
      </c>
      <c r="CJ12" s="956">
        <f>IF('ชื่อ-คะแนน'!$C11="","",IF('ชื่อ-คะแนน'!$D11="ออก","",IF('ชื่อ-คะแนน'!$D11="ย้าย","",IF('ชื่อ-คะแนน'!$D11="พัก","",IF($CJ$6="?",$CJ$6,$CJ$6)))))</f>
        <v>0</v>
      </c>
      <c r="CK12" s="957"/>
      <c r="CL12" s="954">
        <f>IF('ชื่อ-คะแนน'!$C11="","",IF('ชื่อ-คะแนน'!$D11="ออก","",IF('ชื่อ-คะแนน'!$D11="ย้าย","",IF('ชื่อ-คะแนน'!$D11="พัก","",IF($CL$6="?",$CL$6,$CL$6)))))</f>
        <v>0</v>
      </c>
      <c r="CM12" s="955">
        <f>IF('ชื่อ-คะแนน'!$C11="","",IF('ชื่อ-คะแนน'!$D11="ออก","",IF('ชื่อ-คะแนน'!$D11="ย้าย","",IF('ชื่อ-คะแนน'!$D11="พัก","",IF($CM$6="?",$CM$6,$CM$6)))))</f>
        <v>2</v>
      </c>
      <c r="CN12" s="955">
        <f>IF('ชื่อ-คะแนน'!$C11="","",IF('ชื่อ-คะแนน'!$D11="ออก","",IF('ชื่อ-คะแนน'!$D11="ย้าย","",IF('ชื่อ-คะแนน'!$D11="พัก","",IF($CN$6="?",$CN$6,$CN$6)))))</f>
        <v>0</v>
      </c>
      <c r="CO12" s="955">
        <f>IF('ชื่อ-คะแนน'!$C11="","",IF('ชื่อ-คะแนน'!$D11="ออก","",IF('ชื่อ-คะแนน'!$D11="ย้าย","",IF('ชื่อ-คะแนน'!$D11="พัก","",IF($CO$6="?",$CO$6,$CO$6)))))</f>
        <v>0</v>
      </c>
      <c r="CP12" s="956">
        <f>IF('ชื่อ-คะแนน'!$C11="","",IF('ชื่อ-คะแนน'!$D11="ออก","",IF('ชื่อ-คะแนน'!$D11="ย้าย","",IF('ชื่อ-คะแนน'!$D11="พัก","",IF($CP$6="?",$CP$6,$CP$6)))))</f>
        <v>0</v>
      </c>
      <c r="CQ12" s="957"/>
      <c r="CR12" s="954">
        <f>IF('ชื่อ-คะแนน'!$C11="","",IF('ชื่อ-คะแนน'!$D11="ออก","",IF('ชื่อ-คะแนน'!$D11="ย้าย","",IF('ชื่อ-คะแนน'!$D11="พัก","",IF($CR$6="?",$CR$6,$CR$6)))))</f>
        <v>0</v>
      </c>
      <c r="CS12" s="955">
        <f>IF('ชื่อ-คะแนน'!$C11="","",IF('ชื่อ-คะแนน'!$D11="ออก","",IF('ชื่อ-คะแนน'!$D11="ย้าย","",IF('ชื่อ-คะแนน'!$D11="พัก","",IF($CS$6="?",$CS$6,$CS$6)))))</f>
        <v>2</v>
      </c>
      <c r="CT12" s="955">
        <f>IF('ชื่อ-คะแนน'!$C11="","",IF('ชื่อ-คะแนน'!$D11="ออก","",IF('ชื่อ-คะแนน'!$D11="ย้าย","",IF('ชื่อ-คะแนน'!$D11="พัก","",IF($CT$6="?",$CT$6,$CT$6)))))</f>
        <v>0</v>
      </c>
      <c r="CU12" s="955">
        <f>IF('ชื่อ-คะแนน'!$C11="","",IF('ชื่อ-คะแนน'!$D11="ออก","",IF('ชื่อ-คะแนน'!$D11="ย้าย","",IF('ชื่อ-คะแนน'!$D11="พัก","",IF($CU$6="?",$CU$6,$CU$6)))))</f>
        <v>0</v>
      </c>
      <c r="CV12" s="956">
        <f>IF('ชื่อ-คะแนน'!$C11="","",IF('ชื่อ-คะแนน'!$D11="ออก","",IF('ชื่อ-คะแนน'!$D11="ย้าย","",IF('ชื่อ-คะแนน'!$D11="พัก","",IF($CV$6="?",$CV$6,$CV$6)))))</f>
        <v>0</v>
      </c>
      <c r="CW12" s="957"/>
      <c r="CX12" s="954">
        <f>IF('ชื่อ-คะแนน'!$C11="","",IF('ชื่อ-คะแนน'!$D11="ออก","",IF('ชื่อ-คะแนน'!$D11="ย้าย","",IF('ชื่อ-คะแนน'!$D11="พัก","",IF($CX$6="?",$CX$6,$CX$6)))))</f>
        <v>0</v>
      </c>
      <c r="CY12" s="955">
        <f>IF('ชื่อ-คะแนน'!$C11="","",IF('ชื่อ-คะแนน'!$D11="ออก","",IF('ชื่อ-คะแนน'!$D11="ย้าย","",IF('ชื่อ-คะแนน'!$D11="พัก","",IF($CY$6="?",$CY$6,$CY$6)))))</f>
        <v>0</v>
      </c>
      <c r="CZ12" s="955">
        <f>IF('ชื่อ-คะแนน'!$C11="","",IF('ชื่อ-คะแนน'!$D11="ออก","",IF('ชื่อ-คะแนน'!$D11="ย้าย","",IF('ชื่อ-คะแนน'!$D11="พัก","",IF($CZ$6="?",$CZ$6,$CZ$6)))))</f>
        <v>0</v>
      </c>
      <c r="DA12" s="955">
        <f>IF('ชื่อ-คะแนน'!$C11="","",IF('ชื่อ-คะแนน'!$D11="ออก","",IF('ชื่อ-คะแนน'!$D11="ย้าย","",IF('ชื่อ-คะแนน'!$D11="พัก","",IF($DA$6="?",$DA$6,$DA$6)))))</f>
        <v>0</v>
      </c>
      <c r="DB12" s="956">
        <f>IF('ชื่อ-คะแนน'!$C11="","",IF('ชื่อ-คะแนน'!$D11="ออก","",IF('ชื่อ-คะแนน'!$D11="ย้าย","",IF('ชื่อ-คะแนน'!$D11="พัก","",IF($DB$6="?",$DB$6,$DB$6)))))</f>
        <v>0</v>
      </c>
      <c r="DC12" s="957"/>
      <c r="DD12" s="954">
        <f>IF('ชื่อ-คะแนน'!$C11="","",IF('ชื่อ-คะแนน'!$D11="ออก","",IF('ชื่อ-คะแนน'!$D11="ย้าย","",IF('ชื่อ-คะแนน'!$D11="พัก","",IF($DD$6="?",$DD$6,$DD$6)))))</f>
        <v>0</v>
      </c>
      <c r="DE12" s="955">
        <f>IF('ชื่อ-คะแนน'!$C11="","",IF('ชื่อ-คะแนน'!$D11="ออก","",IF('ชื่อ-คะแนน'!$D11="ย้าย","",IF('ชื่อ-คะแนน'!$D11="พัก","",IF($DE$6="?",$DE$6,$DE$6)))))</f>
        <v>0</v>
      </c>
      <c r="DF12" s="955">
        <f>IF('ชื่อ-คะแนน'!$C11="","",IF('ชื่อ-คะแนน'!$D11="ออก","",IF('ชื่อ-คะแนน'!$D11="ย้าย","",IF('ชื่อ-คะแนน'!$D11="พัก","",IF($DF$6="?",$DF$6,$DF$6)))))</f>
        <v>0</v>
      </c>
      <c r="DG12" s="955">
        <f>IF('ชื่อ-คะแนน'!$C11="","",IF('ชื่อ-คะแนน'!$D11="ออก","",IF('ชื่อ-คะแนน'!$D11="ย้าย","",IF('ชื่อ-คะแนน'!$D11="พัก","",IF($DG$6="?",$DG$6,$DG$6)))))</f>
        <v>0</v>
      </c>
      <c r="DH12" s="956">
        <f>IF('ชื่อ-คะแนน'!$C11="","",IF('ชื่อ-คะแนน'!$D11="ออก","",IF('ชื่อ-คะแนน'!$D11="ย้าย","",IF('ชื่อ-คะแนน'!$D11="พัก","",IF($DH$6="?",$DH$6,$DH$6)))))</f>
        <v>0</v>
      </c>
      <c r="DI12" s="957"/>
      <c r="DJ12" s="954">
        <f>IF('ชื่อ-คะแนน'!$C11="","",IF('ชื่อ-คะแนน'!$D11="ออก","",IF('ชื่อ-คะแนน'!$D11="ย้าย","",IF('ชื่อ-คะแนน'!$D11="พัก","",IF($DJ$6="?",$DJ$6,$DJ$6)))))</f>
        <v>0</v>
      </c>
      <c r="DK12" s="955">
        <f>IF('ชื่อ-คะแนน'!$C11="","",IF('ชื่อ-คะแนน'!$D11="ออก","",IF('ชื่อ-คะแนน'!$D11="ย้าย","",IF('ชื่อ-คะแนน'!$D11="พัก","",IF($DK$6="?",$DK$6,$DK$6)))))</f>
        <v>0</v>
      </c>
      <c r="DL12" s="955">
        <f>IF('ชื่อ-คะแนน'!$C11="","",IF('ชื่อ-คะแนน'!$D11="ออก","",IF('ชื่อ-คะแนน'!$D11="ย้าย","",IF('ชื่อ-คะแนน'!$D11="พัก","",IF($DL$6="?",$DL$6,$DL$6)))))</f>
        <v>0</v>
      </c>
      <c r="DM12" s="955">
        <f>IF('ชื่อ-คะแนน'!$C11="","",IF('ชื่อ-คะแนน'!$D11="ออก","",IF('ชื่อ-คะแนน'!$D11="ย้าย","",IF('ชื่อ-คะแนน'!$D11="พัก","",IF($DM$6="?",$DM$6,$DM$6)))))</f>
        <v>0</v>
      </c>
      <c r="DN12" s="956">
        <f>IF('ชื่อ-คะแนน'!$C11="","",IF('ชื่อ-คะแนน'!$D11="ออก","",IF('ชื่อ-คะแนน'!$D11="ย้าย","",IF('ชื่อ-คะแนน'!$D11="พัก","",IF($DN$6="?",$DN$6,$DN$6)))))</f>
        <v>0</v>
      </c>
      <c r="DO12" s="957"/>
      <c r="DP12" s="954">
        <f>IF('ชื่อ-คะแนน'!$C11="","",IF('ชื่อ-คะแนน'!$D11="ออก","",IF('ชื่อ-คะแนน'!$D11="ย้าย","",IF('ชื่อ-คะแนน'!$D11="พัก","",IF($DP$6="?",$DP$6,$DP$6)))))</f>
        <v>0</v>
      </c>
      <c r="DQ12" s="955">
        <f>IF('ชื่อ-คะแนน'!$C11="","",IF('ชื่อ-คะแนน'!$D11="ออก","",IF('ชื่อ-คะแนน'!$D11="ย้าย","",IF('ชื่อ-คะแนน'!$D11="พัก","",IF($DQ$6="?",$DQ$6,$DQ$6)))))</f>
        <v>0</v>
      </c>
      <c r="DR12" s="955">
        <f>IF('ชื่อ-คะแนน'!$C11="","",IF('ชื่อ-คะแนน'!$D11="ออก","",IF('ชื่อ-คะแนน'!$D11="ย้าย","",IF('ชื่อ-คะแนน'!$D11="พัก","",IF($DR$6="?",$DR$6,$DR$6)))))</f>
        <v>0</v>
      </c>
      <c r="DS12" s="955">
        <f>IF('ชื่อ-คะแนน'!$C11="","",IF('ชื่อ-คะแนน'!$D11="ออก","",IF('ชื่อ-คะแนน'!$D11="ย้าย","",IF('ชื่อ-คะแนน'!$D11="พัก","",IF($DS$6="?",$DS$6,$DS$6)))))</f>
        <v>0</v>
      </c>
      <c r="DT12" s="956">
        <f>IF('ชื่อ-คะแนน'!$C11="","",IF('ชื่อ-คะแนน'!$D11="ออก","",IF('ชื่อ-คะแนน'!$D11="ย้าย","",IF('ชื่อ-คะแนน'!$D11="พัก","",IF($DT$6="?",$DT$6,$DT$6)))))</f>
        <v>0</v>
      </c>
      <c r="DU12" s="957"/>
      <c r="DV12" s="954">
        <f>IF('ชื่อ-คะแนน'!$C11="","",IF('ชื่อ-คะแนน'!$D11="ออก","",IF('ชื่อ-คะแนน'!$D11="ย้าย","",IF('ชื่อ-คะแนน'!$D11="พัก","",IF($DV$6="?",$DV$6,$DV$6)))))</f>
        <v>0</v>
      </c>
      <c r="DW12" s="955">
        <f>IF('ชื่อ-คะแนน'!$C11="","",IF('ชื่อ-คะแนน'!$D11="ออก","",IF('ชื่อ-คะแนน'!$D11="ย้าย","",IF('ชื่อ-คะแนน'!$D11="พัก","",IF($DW$6="?",$DW$6,$DW$6)))))</f>
        <v>0</v>
      </c>
      <c r="DX12" s="955">
        <f>IF('ชื่อ-คะแนน'!$C11="","",IF('ชื่อ-คะแนน'!$D11="ออก","",IF('ชื่อ-คะแนน'!$D11="ย้าย","",IF('ชื่อ-คะแนน'!$D11="พัก","",IF($DX$6="?",$DX$6,$DX$6)))))</f>
        <v>0</v>
      </c>
      <c r="DY12" s="955">
        <f>IF('ชื่อ-คะแนน'!$C11="","",IF('ชื่อ-คะแนน'!$D11="ออก","",IF('ชื่อ-คะแนน'!$D11="ย้าย","",IF('ชื่อ-คะแนน'!$D11="พัก","",IF($DY$6="?",$DY$6,$DY$6)))))</f>
        <v>0</v>
      </c>
      <c r="DZ12" s="956">
        <f>IF('ชื่อ-คะแนน'!$C11="","",IF('ชื่อ-คะแนน'!$D11="ออก","",IF('ชื่อ-คะแนน'!$D11="ย้าย","",IF('ชื่อ-คะแนน'!$D11="พัก","",IF($DZ$6="?",$DZ$6,$DZ$6)))))</f>
        <v>0</v>
      </c>
      <c r="EA12" s="957"/>
      <c r="EB12" s="954">
        <f>IF('ชื่อ-คะแนน'!$C11="","",IF('ชื่อ-คะแนน'!$D11="ออก","",IF('ชื่อ-คะแนน'!$D11="ย้าย","",IF('ชื่อ-คะแนน'!$D11="พัก","",IF($EB$6="?",$EB$6,$EB$6)))))</f>
        <v>0</v>
      </c>
      <c r="EC12" s="955">
        <f>IF('ชื่อ-คะแนน'!$C11="","",IF('ชื่อ-คะแนน'!$D11="ออก","",IF('ชื่อ-คะแนน'!$D11="ย้าย","",IF('ชื่อ-คะแนน'!$D11="พัก","",IF($EC$6="?",$EC$6,$EC$6)))))</f>
        <v>0</v>
      </c>
      <c r="ED12" s="955">
        <f>IF('ชื่อ-คะแนน'!$C11="","",IF('ชื่อ-คะแนน'!$D11="ออก","",IF('ชื่อ-คะแนน'!$D11="ย้าย","",IF('ชื่อ-คะแนน'!$D11="พัก","",IF($ED$6="?",$ED$6,$ED$6)))))</f>
        <v>0</v>
      </c>
      <c r="EE12" s="955">
        <f>IF('ชื่อ-คะแนน'!$C11="","",IF('ชื่อ-คะแนน'!$D11="ออก","",IF('ชื่อ-คะแนน'!$D11="ย้าย","",IF('ชื่อ-คะแนน'!$D11="พัก","",IF($EE$6="?",$EE$6,$EE$6)))))</f>
        <v>0</v>
      </c>
      <c r="EF12" s="956">
        <f>IF('ชื่อ-คะแนน'!$C11="","",IF('ชื่อ-คะแนน'!$D11="ออก","",IF('ชื่อ-คะแนน'!$D11="ย้าย","",IF('ชื่อ-คะแนน'!$D11="พัก","",IF($EF$6="?",$EF$6,$EF$6)))))</f>
        <v>0</v>
      </c>
      <c r="EG12" s="960"/>
      <c r="EH12" s="961" t="str">
        <f>IF('ชื่อ-คะแนน'!C11="","",COUNTIF(E12:EF12,"ป")+COUNTIF(E12:EF12,"ล")+COUNTIF(E12:EF12,"ข")+COUNTIF(E12:EF12,"ร")+COUNTIF(E12:EF12,"อ")+COUNTIF(E12:EF12,"ก")+COUNTIF(E12:EF12,"ฟ")+COUNTIF(E12:EF12,"ด")+COUNTIF(E12:EF12,"ย"))&amp;IF('ชื่อ-คะแนน'!C11="","","/")&amp;IF('ชื่อ-คะแนน'!C11="","",SUM($F$6:$EF$6)-SUM(F12:EF12))</f>
        <v>0/0</v>
      </c>
      <c r="EI12" s="992">
        <f>IF('ชื่อ-คะแนน'!C11="","",COUNTIF(E12:EE12,"/")+SUM(E12:EE12))</f>
        <v>32</v>
      </c>
      <c r="EJ12" s="962">
        <f>IF('ชื่อ-คะแนน'!C11="","",COUNTIF(F12:EF12,"/")+SUM(F12:EF12)+เวลา1!EI12)</f>
        <v>68</v>
      </c>
      <c r="EK12" s="103"/>
      <c r="EL12" s="53" t="str">
        <f>IF('ชื่อ-คะแนน'!C11="","",IF(EJ12&gt;=$EJ$3-$EJ$4,"-",$EJ$3-$EJ$4-EJ12))</f>
        <v>-</v>
      </c>
      <c r="EM12" s="54">
        <f>IF('ชื่อ-คะแนน'!C11="","",(EJ12/$EJ$3)*100)</f>
        <v>94.444444444444443</v>
      </c>
      <c r="EN12" s="53" t="str">
        <f>IF('ชื่อ-คะแนน'!CM11="ผิด","ผิด",IF('ชื่อ-คะแนน'!CM11="","",IF('ชื่อ-คะแนน'!CP11="-","-",IF(EM12&lt;79.5,"มส","-"))))</f>
        <v>-</v>
      </c>
      <c r="EO12" s="53" t="str">
        <f>IF('ชื่อ-คะแนน'!CM11="ผิด","ผิด",IF('ชื่อ-คะแนน'!CM11="","",IF('ชื่อ-คะแนน'!CP11="-","-",IF(EM12&lt;59.5,"ซ้ำ",IF(EM12&lt;79.5,EL12,"-")))))</f>
        <v>-</v>
      </c>
    </row>
    <row r="13" spans="1:145" s="24" customFormat="1" ht="18" customHeight="1" thickBot="1" x14ac:dyDescent="0.55000000000000004">
      <c r="A13" s="1000">
        <f>'ชื่อ-คะแนน'!A12</f>
        <v>7</v>
      </c>
      <c r="B13" s="894" t="str">
        <f>'ชื่อ-คะแนน'!B12</f>
        <v>12810</v>
      </c>
      <c r="C13" s="895" t="str">
        <f>'ชื่อ-คะแนน'!DB12</f>
        <v>เด็กชาย ฐิติภัทร์  คำเป</v>
      </c>
      <c r="D13" s="620" t="str">
        <f>'ชื่อ-คะแนน'!D12</f>
        <v>เรียน</v>
      </c>
      <c r="E13" s="621" t="str">
        <f t="shared" si="0"/>
        <v/>
      </c>
      <c r="F13" s="958">
        <f>IF('ชื่อ-คะแนน'!$C12="","",IF('ชื่อ-คะแนน'!$D12="ออก","",IF('ชื่อ-คะแนน'!$D12="ย้าย","",IF('ชื่อ-คะแนน'!$D12="พัก","",IF(F$6="?",F$6,F$6)))))</f>
        <v>0</v>
      </c>
      <c r="G13" s="967">
        <f>IF('ชื่อ-คะแนน'!C12="","",IF('ชื่อ-คะแนน'!$D12="ออก","",IF('ชื่อ-คะแนน'!$D12="ย้าย","",IF('ชื่อ-คะแนน'!$D12="พัก","",IF(G$6="?",G$6,G$6)))))</f>
        <v>2</v>
      </c>
      <c r="H13" s="967">
        <f>IF('ชื่อ-คะแนน'!C12="","",IF('ชื่อ-คะแนน'!$D12="ออก","",IF('ชื่อ-คะแนน'!$D12="ย้าย","",IF('ชื่อ-คะแนน'!$D12="พัก","",IF(H$6="?",H$6,H$6)))))</f>
        <v>0</v>
      </c>
      <c r="I13" s="967">
        <f>IF('ชื่อ-คะแนน'!G12="","",IF('ชื่อ-คะแนน'!$D12="ออก","",IF('ชื่อ-คะแนน'!$D12="ย้าย","",IF('ชื่อ-คะแนน'!$D12="พัก","",IF(I$6="?",I$6,$I$6)))))</f>
        <v>0</v>
      </c>
      <c r="J13" s="968">
        <f>IF('ชื่อ-คะแนน'!$C12="","",IF('ชื่อ-คะแนน'!$D12="ออก","",IF('ชื่อ-คะแนน'!$D12="ย้าย","",IF('ชื่อ-คะแนน'!$D12="พัก","",IF(J$6="?",J$6,J$6)))))</f>
        <v>0</v>
      </c>
      <c r="K13" s="959"/>
      <c r="L13" s="958">
        <f>IF('ชื่อ-คะแนน'!$C12="","",IF('ชื่อ-คะแนน'!$D12="ออก","",IF('ชื่อ-คะแนน'!$D12="ย้าย","",IF('ชื่อ-คะแนน'!$D12="พัก","",IF(L$6="?",L$6,L$6)))))</f>
        <v>0</v>
      </c>
      <c r="M13" s="967">
        <f>IF('ชื่อ-คะแนน'!$C12="","",IF('ชื่อ-คะแนน'!$D12="ออก","",IF('ชื่อ-คะแนน'!$D12="ย้าย","",IF('ชื่อ-คะแนน'!$D12="พัก","",IF(M$6="?",M$6,M$6)))))</f>
        <v>2</v>
      </c>
      <c r="N13" s="967">
        <f>IF('ชื่อ-คะแนน'!$C12="","",IF('ชื่อ-คะแนน'!$D12="ออก","",IF('ชื่อ-คะแนน'!$D12="ย้าย","",IF('ชื่อ-คะแนน'!$D12="พัก","",IF(N$6="?",N$6,N$6)))))</f>
        <v>0</v>
      </c>
      <c r="O13" s="967">
        <f>IF('ชื่อ-คะแนน'!$C12="","",IF('ชื่อ-คะแนน'!$D12="ออก","",IF('ชื่อ-คะแนน'!$D12="ย้าย","",IF('ชื่อ-คะแนน'!$D12="พัก","",IF(O$6="?",O$6,O$6)))))</f>
        <v>0</v>
      </c>
      <c r="P13" s="968">
        <f>IF('ชื่อ-คะแนน'!$C12="","",IF('ชื่อ-คะแนน'!$D12="ออก","",IF('ชื่อ-คะแนน'!$D12="ย้าย","",IF('ชื่อ-คะแนน'!$D12="พัก","",IF(P$6="?",P$6,P$6)))))</f>
        <v>0</v>
      </c>
      <c r="Q13" s="959"/>
      <c r="R13" s="958">
        <f>IF('ชื่อ-คะแนน'!$C12="","",IF('ชื่อ-คะแนน'!$D12="ออก","",IF('ชื่อ-คะแนน'!$D12="ย้าย","",IF('ชื่อ-คะแนน'!$D12="พัก","",IF(R$6="?",R$6,R$6)))))</f>
        <v>0</v>
      </c>
      <c r="S13" s="967">
        <f>IF('ชื่อ-คะแนน'!$C12="","",IF('ชื่อ-คะแนน'!$D12="ออก","",IF('ชื่อ-คะแนน'!$D12="ย้าย","",IF('ชื่อ-คะแนน'!$D12="พัก","",IF(S$6="?",S$6,S$6)))))</f>
        <v>2</v>
      </c>
      <c r="T13" s="967">
        <f>IF('ชื่อ-คะแนน'!$C12="","",IF('ชื่อ-คะแนน'!$D12="ออก","",IF('ชื่อ-คะแนน'!$D12="ย้าย","",IF('ชื่อ-คะแนน'!$D12="พัก","",IF(T$6="?",T$6,T$6)))))</f>
        <v>0</v>
      </c>
      <c r="U13" s="967">
        <f>IF('ชื่อ-คะแนน'!$C12="","",IF('ชื่อ-คะแนน'!$D12="ออก","",IF('ชื่อ-คะแนน'!$D12="ย้าย","",IF('ชื่อ-คะแนน'!$D12="พัก","",IF(U$6="?",U$6,U$6)))))</f>
        <v>0</v>
      </c>
      <c r="V13" s="968">
        <f>IF('ชื่อ-คะแนน'!$C12="","",IF('ชื่อ-คะแนน'!$D12="ออก","",IF('ชื่อ-คะแนน'!$D12="ย้าย","",IF('ชื่อ-คะแนน'!$D12="พัก","",IF(V$6="?",V$6,V$6)))))</f>
        <v>0</v>
      </c>
      <c r="W13" s="959"/>
      <c r="X13" s="958">
        <f>IF('ชื่อ-คะแนน'!$C12="","",IF('ชื่อ-คะแนน'!$D12="ออก","",IF('ชื่อ-คะแนน'!$D12="ย้าย","",IF('ชื่อ-คะแนน'!$D12="พัก","",IF(X$6="?",X$6,X$6)))))</f>
        <v>0</v>
      </c>
      <c r="Y13" s="967">
        <f>IF('ชื่อ-คะแนน'!$C12="","",IF('ชื่อ-คะแนน'!$D12="ออก","",IF('ชื่อ-คะแนน'!$D12="ย้าย","",IF('ชื่อ-คะแนน'!$D12="พัก","",IF(Y$6="?",Y$6,Y$6)))))</f>
        <v>2</v>
      </c>
      <c r="Z13" s="967">
        <f>IF('ชื่อ-คะแนน'!$C12="","",IF('ชื่อ-คะแนน'!$D12="ออก","",IF('ชื่อ-คะแนน'!$D12="ย้าย","",IF('ชื่อ-คะแนน'!$D12="พัก","",IF(Z$6="?",Z$6,Z$6)))))</f>
        <v>0</v>
      </c>
      <c r="AA13" s="967">
        <f>IF('ชื่อ-คะแนน'!$C12="","",IF('ชื่อ-คะแนน'!$D12="ออก","",IF('ชื่อ-คะแนน'!$D12="ย้าย","",IF('ชื่อ-คะแนน'!$D12="พัก","",IF(AA$6="?",AA$6,AA$6)))))</f>
        <v>0</v>
      </c>
      <c r="AB13" s="968">
        <f>IF('ชื่อ-คะแนน'!$C12="","",IF('ชื่อ-คะแนน'!$D12="ออก","",IF('ชื่อ-คะแนน'!$D12="ย้าย","",IF('ชื่อ-คะแนน'!$D12="พัก","",IF(AB$6="?",AB$6,AB$6)))))</f>
        <v>0</v>
      </c>
      <c r="AC13" s="959"/>
      <c r="AD13" s="958">
        <f>IF('ชื่อ-คะแนน'!$C12="","",IF('ชื่อ-คะแนน'!$D12="ออก","",IF('ชื่อ-คะแนน'!$D12="ย้าย","",IF('ชื่อ-คะแนน'!$D12="พัก","",IF(AD$6="?",AD$6,AD$6)))))</f>
        <v>0</v>
      </c>
      <c r="AE13" s="967">
        <f>IF('ชื่อ-คะแนน'!$C12="","",IF('ชื่อ-คะแนน'!$D12="ออก","",IF('ชื่อ-คะแนน'!$D12="ย้าย","",IF('ชื่อ-คะแนน'!$D12="พัก","",IF(AE$6="?",AE$6,AE$6)))))</f>
        <v>2</v>
      </c>
      <c r="AF13" s="967">
        <f>IF('ชื่อ-คะแนน'!$C12="","",IF('ชื่อ-คะแนน'!$D12="ออก","",IF('ชื่อ-คะแนน'!$D12="ย้าย","",IF('ชื่อ-คะแนน'!$D12="พัก","",IF(AF$6="?",AF$6,AF$6)))))</f>
        <v>0</v>
      </c>
      <c r="AG13" s="967">
        <f>IF('ชื่อ-คะแนน'!$C12="","",IF('ชื่อ-คะแนน'!$D12="ออก","",IF('ชื่อ-คะแนน'!$D12="ย้าย","",IF('ชื่อ-คะแนน'!$D12="พัก","",IF($AG$6="?",$AG$6,$AG$6)))))</f>
        <v>0</v>
      </c>
      <c r="AH13" s="968">
        <f>IF('ชื่อ-คะแนน'!$C12="","",IF('ชื่อ-คะแนน'!$D12="ออก","",IF('ชื่อ-คะแนน'!$D12="ย้าย","",IF('ชื่อ-คะแนน'!$D12="พัก","",IF($AH$6="?",$AH$6,$AH$6)))))</f>
        <v>0</v>
      </c>
      <c r="AI13" s="959"/>
      <c r="AJ13" s="958">
        <f>IF('ชื่อ-คะแนน'!$C12="","",IF('ชื่อ-คะแนน'!$D12="ออก","",IF('ชื่อ-คะแนน'!$D12="ย้าย","",IF('ชื่อ-คะแนน'!$D12="พัก","",IF($AJ$6="?",$AJ$6,$AJ$6)))))</f>
        <v>0</v>
      </c>
      <c r="AK13" s="967">
        <f>IF('ชื่อ-คะแนน'!$C12="","",IF('ชื่อ-คะแนน'!$D12="ออก","",IF('ชื่อ-คะแนน'!$D12="ย้าย","",IF('ชื่อ-คะแนน'!$D12="พัก","",IF($AK$6="?",$AK$6,$AK$6)))))</f>
        <v>2</v>
      </c>
      <c r="AL13" s="967">
        <f>IF('ชื่อ-คะแนน'!$C12="","",IF('ชื่อ-คะแนน'!$D12="ออก","",IF('ชื่อ-คะแนน'!$D12="ย้าย","",IF('ชื่อ-คะแนน'!$D12="พัก","",IF($AL$6="?",$AL$6,$AL$6)))))</f>
        <v>0</v>
      </c>
      <c r="AM13" s="967">
        <f>IF('ชื่อ-คะแนน'!$C12="","",IF('ชื่อ-คะแนน'!$D12="ออก","",IF('ชื่อ-คะแนน'!$D12="ย้าย","",IF('ชื่อ-คะแนน'!$D12="พัก","",IF($AM$6="?",$AM$6,$AM$6)))))</f>
        <v>0</v>
      </c>
      <c r="AN13" s="968">
        <f>IF('ชื่อ-คะแนน'!$C12="","",IF('ชื่อ-คะแนน'!$D12="ออก","",IF('ชื่อ-คะแนน'!$D12="ย้าย","",IF('ชื่อ-คะแนน'!$D12="พัก","",IF($AN$6="?",$AN$6,$AN$6)))))</f>
        <v>0</v>
      </c>
      <c r="AO13" s="959"/>
      <c r="AP13" s="958">
        <f>IF('ชื่อ-คะแนน'!$C12="","",IF('ชื่อ-คะแนน'!$D12="ออก","",IF('ชื่อ-คะแนน'!$D12="ย้าย","",IF('ชื่อ-คะแนน'!$D12="พัก","",IF($AP$6="?",$AP$6,$AP$6)))))</f>
        <v>0</v>
      </c>
      <c r="AQ13" s="967">
        <f>IF('ชื่อ-คะแนน'!$C12="","",IF('ชื่อ-คะแนน'!$D12="ออก","",IF('ชื่อ-คะแนน'!$D12="ย้าย","",IF('ชื่อ-คะแนน'!$D12="พัก","",IF($AQ$6="?",$AQ$6,$AQ$6)))))</f>
        <v>2</v>
      </c>
      <c r="AR13" s="967">
        <f>IF('ชื่อ-คะแนน'!$C12="","",IF('ชื่อ-คะแนน'!$D12="ออก","",IF('ชื่อ-คะแนน'!$D12="ย้าย","",IF('ชื่อ-คะแนน'!$D12="พัก","",IF($AR$6="?",$AR$6,$AR$6)))))</f>
        <v>0</v>
      </c>
      <c r="AS13" s="967">
        <f>IF('ชื่อ-คะแนน'!$C12="","",IF('ชื่อ-คะแนน'!$D12="ออก","",IF('ชื่อ-คะแนน'!$D12="ย้าย","",IF('ชื่อ-คะแนน'!$D12="พัก","",IF($AS$6="?",$AS$6,$AS$6)))))</f>
        <v>0</v>
      </c>
      <c r="AT13" s="968">
        <f>IF('ชื่อ-คะแนน'!$C12="","",IF('ชื่อ-คะแนน'!$D12="ออก","",IF('ชื่อ-คะแนน'!$D12="ย้าย","",IF('ชื่อ-คะแนน'!$D12="พัก","",IF($AT$6="?",$AT$6,$AT$6)))))</f>
        <v>0</v>
      </c>
      <c r="AU13" s="959"/>
      <c r="AV13" s="958">
        <f>IF('ชื่อ-คะแนน'!$C12="","",IF('ชื่อ-คะแนน'!$D12="ออก","",IF('ชื่อ-คะแนน'!$D12="ย้าย","",IF('ชื่อ-คะแนน'!$D12="พัก","",IF($AV$6="?",$AV$6,$AV$6)))))</f>
        <v>0</v>
      </c>
      <c r="AW13" s="967">
        <f>IF('ชื่อ-คะแนน'!$C12="","",IF('ชื่อ-คะแนน'!$D12="ออก","",IF('ชื่อ-คะแนน'!$D12="ย้าย","",IF('ชื่อ-คะแนน'!$D12="พัก","",IF($AW$6="?",$AW$6,$AW$6)))))</f>
        <v>2</v>
      </c>
      <c r="AX13" s="967">
        <f>IF('ชื่อ-คะแนน'!$C12="","",IF('ชื่อ-คะแนน'!$D12="ออก","",IF('ชื่อ-คะแนน'!$D12="ย้าย","",IF('ชื่อ-คะแนน'!$D12="พัก","",IF($AX$6="?",$AX$6,$AX$6)))))</f>
        <v>0</v>
      </c>
      <c r="AY13" s="967">
        <f>IF('ชื่อ-คะแนน'!$C12="","",IF('ชื่อ-คะแนน'!$D12="ออก","",IF('ชื่อ-คะแนน'!$D12="ย้าย","",IF('ชื่อ-คะแนน'!$D12="พัก","",IF($AY$6="?",$AY$6,$AY$6)))))</f>
        <v>0</v>
      </c>
      <c r="AZ13" s="968">
        <f>IF('ชื่อ-คะแนน'!$C12="","",IF('ชื่อ-คะแนน'!$D12="ออก","",IF('ชื่อ-คะแนน'!$D12="ย้าย","",IF('ชื่อ-คะแนน'!$D12="พัก","",IF($AZ$6="?",$AZ$6,$AZ$6)))))</f>
        <v>0</v>
      </c>
      <c r="BA13" s="959"/>
      <c r="BB13" s="958">
        <f>IF('ชื่อ-คะแนน'!$C12="","",IF('ชื่อ-คะแนน'!$D12="ออก","",IF('ชื่อ-คะแนน'!$D12="ย้าย","",IF('ชื่อ-คะแนน'!$D12="พัก","",IF($BB$6="?",$BB$6,$BB$6)))))</f>
        <v>0</v>
      </c>
      <c r="BC13" s="967">
        <f>IF('ชื่อ-คะแนน'!$C12="","",IF('ชื่อ-คะแนน'!$D12="ออก","",IF('ชื่อ-คะแนน'!$D12="ย้าย","",IF('ชื่อ-คะแนน'!$D12="พัก","",IF($BC$6="?",$BC$6,$BC$6)))))</f>
        <v>2</v>
      </c>
      <c r="BD13" s="967">
        <f>IF('ชื่อ-คะแนน'!$C12="","",IF('ชื่อ-คะแนน'!$D12="ออก","",IF('ชื่อ-คะแนน'!$D12="ย้าย","",IF('ชื่อ-คะแนน'!$D12="พัก","",IF($BD$6="?",$BD$6,$BD$6)))))</f>
        <v>0</v>
      </c>
      <c r="BE13" s="967">
        <f>IF('ชื่อ-คะแนน'!$C12="","",IF('ชื่อ-คะแนน'!$D12="ออก","",IF('ชื่อ-คะแนน'!$D12="ย้าย","",IF('ชื่อ-คะแนน'!$D12="พัก","",IF($BE$6="?",$BE$6,$BE$6)))))</f>
        <v>0</v>
      </c>
      <c r="BF13" s="968">
        <f>IF('ชื่อ-คะแนน'!$C12="","",IF('ชื่อ-คะแนน'!$D12="ออก","",IF('ชื่อ-คะแนน'!$D12="ย้าย","",IF('ชื่อ-คะแนน'!$D12="พัก","",IF($BF$6="?",$BF$6,$BF$6)))))</f>
        <v>0</v>
      </c>
      <c r="BG13" s="959"/>
      <c r="BH13" s="958">
        <f>IF('ชื่อ-คะแนน'!$C12="","",IF('ชื่อ-คะแนน'!$D12="ออก","",IF('ชื่อ-คะแนน'!$D12="ย้าย","",IF('ชื่อ-คะแนน'!$D12="พัก","",IF($BH$6="?",$BH$6,$BH$6)))))</f>
        <v>0</v>
      </c>
      <c r="BI13" s="967">
        <f>IF('ชื่อ-คะแนน'!$C12="","",IF('ชื่อ-คะแนน'!$D12="ออก","",IF('ชื่อ-คะแนน'!$D12="ย้าย","",IF('ชื่อ-คะแนน'!$D12="พัก","",IF($BI$6="?",$BI$6,$BI$6)))))</f>
        <v>2</v>
      </c>
      <c r="BJ13" s="967">
        <f>IF('ชื่อ-คะแนน'!$C12="","",IF('ชื่อ-คะแนน'!$D12="ออก","",IF('ชื่อ-คะแนน'!$D12="ย้าย","",IF('ชื่อ-คะแนน'!$D12="พัก","",IF($BJ$6="?",$BJ$6,$BJ$6)))))</f>
        <v>0</v>
      </c>
      <c r="BK13" s="967">
        <f>IF('ชื่อ-คะแนน'!$C12="","",IF('ชื่อ-คะแนน'!$D12="ออก","",IF('ชื่อ-คะแนน'!$D12="ย้าย","",IF('ชื่อ-คะแนน'!$D12="พัก","",IF($BK$6="?",$BK$6,$BK$6)))))</f>
        <v>0</v>
      </c>
      <c r="BL13" s="968">
        <f>IF('ชื่อ-คะแนน'!$C12="","",IF('ชื่อ-คะแนน'!$D12="ออก","",IF('ชื่อ-คะแนน'!$D12="ย้าย","",IF('ชื่อ-คะแนน'!$D12="พัก","",IF($BL$6="?",$BL$6,$BL$6)))))</f>
        <v>0</v>
      </c>
      <c r="BM13" s="959"/>
      <c r="BN13" s="958">
        <f>IF('ชื่อ-คะแนน'!$C12="","",IF('ชื่อ-คะแนน'!$D12="ออก","",IF('ชื่อ-คะแนน'!$D12="ย้าย","",IF('ชื่อ-คะแนน'!$D12="พัก","",IF($BN$6="?",$BN$6,$BN$6)))))</f>
        <v>0</v>
      </c>
      <c r="BO13" s="967">
        <f>IF('ชื่อ-คะแนน'!$C12="","",IF('ชื่อ-คะแนน'!$D12="ออก","",IF('ชื่อ-คะแนน'!$D12="ย้าย","",IF('ชื่อ-คะแนน'!$D12="พัก","",IF($BO$6="?",$BO$6,$BO$6)))))</f>
        <v>2</v>
      </c>
      <c r="BP13" s="967">
        <f>IF('ชื่อ-คะแนน'!$C12="","",IF('ชื่อ-คะแนน'!$D12="ออก","",IF('ชื่อ-คะแนน'!$D12="ย้าย","",IF('ชื่อ-คะแนน'!$D12="พัก","",IF($BP$6="?",$BP$6,$BP$6)))))</f>
        <v>0</v>
      </c>
      <c r="BQ13" s="967">
        <f>IF('ชื่อ-คะแนน'!$C12="","",IF('ชื่อ-คะแนน'!$D12="ออก","",IF('ชื่อ-คะแนน'!$D12="ย้าย","",IF('ชื่อ-คะแนน'!$D12="พัก","",IF($BQ$6="?",$BQ$6,$BQ$6)))))</f>
        <v>0</v>
      </c>
      <c r="BR13" s="968">
        <f>IF('ชื่อ-คะแนน'!$C12="","",IF('ชื่อ-คะแนน'!$D12="ออก","",IF('ชื่อ-คะแนน'!$D12="ย้าย","",IF('ชื่อ-คะแนน'!$D12="พัก","",IF($BR$6="?",$BR$6,$BR$6)))))</f>
        <v>0</v>
      </c>
      <c r="BS13" s="959"/>
      <c r="BT13" s="958">
        <f>IF('ชื่อ-คะแนน'!$C12="","",IF('ชื่อ-คะแนน'!$D12="ออก","",IF('ชื่อ-คะแนน'!$D12="ย้าย","",IF('ชื่อ-คะแนน'!$D12="พัก","",IF($BT$6="?",$BT$6,$BT$6)))))</f>
        <v>0</v>
      </c>
      <c r="BU13" s="967">
        <f>IF('ชื่อ-คะแนน'!$C12="","",IF('ชื่อ-คะแนน'!$D12="ออก","",IF('ชื่อ-คะแนน'!$D12="ย้าย","",IF('ชื่อ-คะแนน'!$D12="พัก","",IF($BU$6="?",$BU$6,$BU$6)))))</f>
        <v>2</v>
      </c>
      <c r="BV13" s="967">
        <f>IF('ชื่อ-คะแนน'!$C12="","",IF('ชื่อ-คะแนน'!$D12="ออก","",IF('ชื่อ-คะแนน'!$D12="ย้าย","",IF('ชื่อ-คะแนน'!$D12="พัก","",IF($BV$6="?",$BV$6,$BV$6)))))</f>
        <v>0</v>
      </c>
      <c r="BW13" s="967">
        <f>IF('ชื่อ-คะแนน'!$C12="","",IF('ชื่อ-คะแนน'!$D12="ออก","",IF('ชื่อ-คะแนน'!$D12="ย้าย","",IF('ชื่อ-คะแนน'!$D12="พัก","",IF($BW$6="?",$BW$6,$BW$6)))))</f>
        <v>0</v>
      </c>
      <c r="BX13" s="968">
        <f>IF('ชื่อ-คะแนน'!$C12="","",IF('ชื่อ-คะแนน'!$D12="ออก","",IF('ชื่อ-คะแนน'!$D12="ย้าย","",IF('ชื่อ-คะแนน'!$D12="พัก","",IF($BX$6="?",$BX$6,$BX$6)))))</f>
        <v>0</v>
      </c>
      <c r="BY13" s="959"/>
      <c r="BZ13" s="958">
        <f>IF('ชื่อ-คะแนน'!$C12="","",IF('ชื่อ-คะแนน'!$D12="ออก","",IF('ชื่อ-คะแนน'!$D12="ย้าย","",IF('ชื่อ-คะแนน'!$D12="พัก","",IF($BZ$6="?",$BZ$6,$BZ$6)))))</f>
        <v>0</v>
      </c>
      <c r="CA13" s="967">
        <f>IF('ชื่อ-คะแนน'!$C12="","",IF('ชื่อ-คะแนน'!$D12="ออก","",IF('ชื่อ-คะแนน'!$D12="ย้าย","",IF('ชื่อ-คะแนน'!$D12="พัก","",IF($CA$6="?",$CA$6,$CA$6)))))</f>
        <v>2</v>
      </c>
      <c r="CB13" s="967">
        <f>IF('ชื่อ-คะแนน'!$C12="","",IF('ชื่อ-คะแนน'!$D12="ออก","",IF('ชื่อ-คะแนน'!$D12="ย้าย","",IF('ชื่อ-คะแนน'!$D12="พัก","",IF($CB$6="?",$CB$6,$CB$6)))))</f>
        <v>0</v>
      </c>
      <c r="CC13" s="967">
        <f>IF('ชื่อ-คะแนน'!$C12="","",IF('ชื่อ-คะแนน'!$D12="ออก","",IF('ชื่อ-คะแนน'!$D12="ย้าย","",IF('ชื่อ-คะแนน'!$D12="พัก","",IF($CC$6="?",$CC$6,$CC$6)))))</f>
        <v>0</v>
      </c>
      <c r="CD13" s="968">
        <f>IF('ชื่อ-คะแนน'!$C12="","",IF('ชื่อ-คะแนน'!$D12="ออก","",IF('ชื่อ-คะแนน'!$D12="ย้าย","",IF('ชื่อ-คะแนน'!$D12="พัก","",IF($CD$6="?",$CD$6,$CD$6)))))</f>
        <v>0</v>
      </c>
      <c r="CE13" s="959"/>
      <c r="CF13" s="958">
        <f>IF('ชื่อ-คะแนน'!$C12="","",IF('ชื่อ-คะแนน'!$D12="ออก","",IF('ชื่อ-คะแนน'!$D12="ย้าย","",IF('ชื่อ-คะแนน'!$D12="พัก","",IF($CF$6="?",$CF$6,$CF$6)))))</f>
        <v>0</v>
      </c>
      <c r="CG13" s="967">
        <f>IF('ชื่อ-คะแนน'!$C12="","",IF('ชื่อ-คะแนน'!$D12="ออก","",IF('ชื่อ-คะแนน'!$D12="ย้าย","",IF('ชื่อ-คะแนน'!$D12="พัก","",IF($CG$6="?",$CG$6,$CG$6)))))</f>
        <v>2</v>
      </c>
      <c r="CH13" s="967">
        <f>IF('ชื่อ-คะแนน'!$C12="","",IF('ชื่อ-คะแนน'!$D12="ออก","",IF('ชื่อ-คะแนน'!$D12="ย้าย","",IF('ชื่อ-คะแนน'!$D12="พัก","",IF($CH$6="?",$CH$6,$CH$6)))))</f>
        <v>0</v>
      </c>
      <c r="CI13" s="967">
        <f>IF('ชื่อ-คะแนน'!$C12="","",IF('ชื่อ-คะแนน'!$D12="ออก","",IF('ชื่อ-คะแนน'!$D12="ย้าย","",IF('ชื่อ-คะแนน'!$D12="พัก","",IF($CI$6="?",$CI$6,$CI$6)))))</f>
        <v>0</v>
      </c>
      <c r="CJ13" s="968">
        <f>IF('ชื่อ-คะแนน'!$C12="","",IF('ชื่อ-คะแนน'!$D12="ออก","",IF('ชื่อ-คะแนน'!$D12="ย้าย","",IF('ชื่อ-คะแนน'!$D12="พัก","",IF($CJ$6="?",$CJ$6,$CJ$6)))))</f>
        <v>0</v>
      </c>
      <c r="CK13" s="959"/>
      <c r="CL13" s="958">
        <f>IF('ชื่อ-คะแนน'!$C12="","",IF('ชื่อ-คะแนน'!$D12="ออก","",IF('ชื่อ-คะแนน'!$D12="ย้าย","",IF('ชื่อ-คะแนน'!$D12="พัก","",IF($CL$6="?",$CL$6,$CL$6)))))</f>
        <v>0</v>
      </c>
      <c r="CM13" s="967">
        <f>IF('ชื่อ-คะแนน'!$C12="","",IF('ชื่อ-คะแนน'!$D12="ออก","",IF('ชื่อ-คะแนน'!$D12="ย้าย","",IF('ชื่อ-คะแนน'!$D12="พัก","",IF($CM$6="?",$CM$6,$CM$6)))))</f>
        <v>2</v>
      </c>
      <c r="CN13" s="967">
        <f>IF('ชื่อ-คะแนน'!$C12="","",IF('ชื่อ-คะแนน'!$D12="ออก","",IF('ชื่อ-คะแนน'!$D12="ย้าย","",IF('ชื่อ-คะแนน'!$D12="พัก","",IF($CN$6="?",$CN$6,$CN$6)))))</f>
        <v>0</v>
      </c>
      <c r="CO13" s="967">
        <f>IF('ชื่อ-คะแนน'!$C12="","",IF('ชื่อ-คะแนน'!$D12="ออก","",IF('ชื่อ-คะแนน'!$D12="ย้าย","",IF('ชื่อ-คะแนน'!$D12="พัก","",IF($CO$6="?",$CO$6,$CO$6)))))</f>
        <v>0</v>
      </c>
      <c r="CP13" s="968">
        <f>IF('ชื่อ-คะแนน'!$C12="","",IF('ชื่อ-คะแนน'!$D12="ออก","",IF('ชื่อ-คะแนน'!$D12="ย้าย","",IF('ชื่อ-คะแนน'!$D12="พัก","",IF($CP$6="?",$CP$6,$CP$6)))))</f>
        <v>0</v>
      </c>
      <c r="CQ13" s="959"/>
      <c r="CR13" s="958">
        <f>IF('ชื่อ-คะแนน'!$C12="","",IF('ชื่อ-คะแนน'!$D12="ออก","",IF('ชื่อ-คะแนน'!$D12="ย้าย","",IF('ชื่อ-คะแนน'!$D12="พัก","",IF($CR$6="?",$CR$6,$CR$6)))))</f>
        <v>0</v>
      </c>
      <c r="CS13" s="967">
        <f>IF('ชื่อ-คะแนน'!$C12="","",IF('ชื่อ-คะแนน'!$D12="ออก","",IF('ชื่อ-คะแนน'!$D12="ย้าย","",IF('ชื่อ-คะแนน'!$D12="พัก","",IF($CS$6="?",$CS$6,$CS$6)))))</f>
        <v>2</v>
      </c>
      <c r="CT13" s="967">
        <f>IF('ชื่อ-คะแนน'!$C12="","",IF('ชื่อ-คะแนน'!$D12="ออก","",IF('ชื่อ-คะแนน'!$D12="ย้าย","",IF('ชื่อ-คะแนน'!$D12="พัก","",IF($CT$6="?",$CT$6,$CT$6)))))</f>
        <v>0</v>
      </c>
      <c r="CU13" s="967">
        <f>IF('ชื่อ-คะแนน'!$C12="","",IF('ชื่อ-คะแนน'!$D12="ออก","",IF('ชื่อ-คะแนน'!$D12="ย้าย","",IF('ชื่อ-คะแนน'!$D12="พัก","",IF($CU$6="?",$CU$6,$CU$6)))))</f>
        <v>0</v>
      </c>
      <c r="CV13" s="968">
        <f>IF('ชื่อ-คะแนน'!$C12="","",IF('ชื่อ-คะแนน'!$D12="ออก","",IF('ชื่อ-คะแนน'!$D12="ย้าย","",IF('ชื่อ-คะแนน'!$D12="พัก","",IF($CV$6="?",$CV$6,$CV$6)))))</f>
        <v>0</v>
      </c>
      <c r="CW13" s="959"/>
      <c r="CX13" s="958">
        <f>IF('ชื่อ-คะแนน'!$C12="","",IF('ชื่อ-คะแนน'!$D12="ออก","",IF('ชื่อ-คะแนน'!$D12="ย้าย","",IF('ชื่อ-คะแนน'!$D12="พัก","",IF($CX$6="?",$CX$6,$CX$6)))))</f>
        <v>0</v>
      </c>
      <c r="CY13" s="967">
        <f>IF('ชื่อ-คะแนน'!$C12="","",IF('ชื่อ-คะแนน'!$D12="ออก","",IF('ชื่อ-คะแนน'!$D12="ย้าย","",IF('ชื่อ-คะแนน'!$D12="พัก","",IF($CY$6="?",$CY$6,$CY$6)))))</f>
        <v>0</v>
      </c>
      <c r="CZ13" s="967">
        <f>IF('ชื่อ-คะแนน'!$C12="","",IF('ชื่อ-คะแนน'!$D12="ออก","",IF('ชื่อ-คะแนน'!$D12="ย้าย","",IF('ชื่อ-คะแนน'!$D12="พัก","",IF($CZ$6="?",$CZ$6,$CZ$6)))))</f>
        <v>0</v>
      </c>
      <c r="DA13" s="967">
        <f>IF('ชื่อ-คะแนน'!$C12="","",IF('ชื่อ-คะแนน'!$D12="ออก","",IF('ชื่อ-คะแนน'!$D12="ย้าย","",IF('ชื่อ-คะแนน'!$D12="พัก","",IF($DA$6="?",$DA$6,$DA$6)))))</f>
        <v>0</v>
      </c>
      <c r="DB13" s="968">
        <f>IF('ชื่อ-คะแนน'!$C12="","",IF('ชื่อ-คะแนน'!$D12="ออก","",IF('ชื่อ-คะแนน'!$D12="ย้าย","",IF('ชื่อ-คะแนน'!$D12="พัก","",IF($DB$6="?",$DB$6,$DB$6)))))</f>
        <v>0</v>
      </c>
      <c r="DC13" s="959"/>
      <c r="DD13" s="958">
        <f>IF('ชื่อ-คะแนน'!$C12="","",IF('ชื่อ-คะแนน'!$D12="ออก","",IF('ชื่อ-คะแนน'!$D12="ย้าย","",IF('ชื่อ-คะแนน'!$D12="พัก","",IF($DD$6="?",$DD$6,$DD$6)))))</f>
        <v>0</v>
      </c>
      <c r="DE13" s="967">
        <f>IF('ชื่อ-คะแนน'!$C12="","",IF('ชื่อ-คะแนน'!$D12="ออก","",IF('ชื่อ-คะแนน'!$D12="ย้าย","",IF('ชื่อ-คะแนน'!$D12="พัก","",IF($DE$6="?",$DE$6,$DE$6)))))</f>
        <v>0</v>
      </c>
      <c r="DF13" s="967">
        <f>IF('ชื่อ-คะแนน'!$C12="","",IF('ชื่อ-คะแนน'!$D12="ออก","",IF('ชื่อ-คะแนน'!$D12="ย้าย","",IF('ชื่อ-คะแนน'!$D12="พัก","",IF($DF$6="?",$DF$6,$DF$6)))))</f>
        <v>0</v>
      </c>
      <c r="DG13" s="967">
        <f>IF('ชื่อ-คะแนน'!$C12="","",IF('ชื่อ-คะแนน'!$D12="ออก","",IF('ชื่อ-คะแนน'!$D12="ย้าย","",IF('ชื่อ-คะแนน'!$D12="พัก","",IF($DG$6="?",$DG$6,$DG$6)))))</f>
        <v>0</v>
      </c>
      <c r="DH13" s="968">
        <f>IF('ชื่อ-คะแนน'!$C12="","",IF('ชื่อ-คะแนน'!$D12="ออก","",IF('ชื่อ-คะแนน'!$D12="ย้าย","",IF('ชื่อ-คะแนน'!$D12="พัก","",IF($DH$6="?",$DH$6,$DH$6)))))</f>
        <v>0</v>
      </c>
      <c r="DI13" s="959"/>
      <c r="DJ13" s="958">
        <f>IF('ชื่อ-คะแนน'!$C12="","",IF('ชื่อ-คะแนน'!$D12="ออก","",IF('ชื่อ-คะแนน'!$D12="ย้าย","",IF('ชื่อ-คะแนน'!$D12="พัก","",IF($DJ$6="?",$DJ$6,$DJ$6)))))</f>
        <v>0</v>
      </c>
      <c r="DK13" s="967">
        <f>IF('ชื่อ-คะแนน'!$C12="","",IF('ชื่อ-คะแนน'!$D12="ออก","",IF('ชื่อ-คะแนน'!$D12="ย้าย","",IF('ชื่อ-คะแนน'!$D12="พัก","",IF($DK$6="?",$DK$6,$DK$6)))))</f>
        <v>0</v>
      </c>
      <c r="DL13" s="967">
        <f>IF('ชื่อ-คะแนน'!$C12="","",IF('ชื่อ-คะแนน'!$D12="ออก","",IF('ชื่อ-คะแนน'!$D12="ย้าย","",IF('ชื่อ-คะแนน'!$D12="พัก","",IF($DL$6="?",$DL$6,$DL$6)))))</f>
        <v>0</v>
      </c>
      <c r="DM13" s="967">
        <f>IF('ชื่อ-คะแนน'!$C12="","",IF('ชื่อ-คะแนน'!$D12="ออก","",IF('ชื่อ-คะแนน'!$D12="ย้าย","",IF('ชื่อ-คะแนน'!$D12="พัก","",IF($DM$6="?",$DM$6,$DM$6)))))</f>
        <v>0</v>
      </c>
      <c r="DN13" s="968">
        <f>IF('ชื่อ-คะแนน'!$C12="","",IF('ชื่อ-คะแนน'!$D12="ออก","",IF('ชื่อ-คะแนน'!$D12="ย้าย","",IF('ชื่อ-คะแนน'!$D12="พัก","",IF($DN$6="?",$DN$6,$DN$6)))))</f>
        <v>0</v>
      </c>
      <c r="DO13" s="959"/>
      <c r="DP13" s="958">
        <f>IF('ชื่อ-คะแนน'!$C12="","",IF('ชื่อ-คะแนน'!$D12="ออก","",IF('ชื่อ-คะแนน'!$D12="ย้าย","",IF('ชื่อ-คะแนน'!$D12="พัก","",IF($DP$6="?",$DP$6,$DP$6)))))</f>
        <v>0</v>
      </c>
      <c r="DQ13" s="967">
        <f>IF('ชื่อ-คะแนน'!$C12="","",IF('ชื่อ-คะแนน'!$D12="ออก","",IF('ชื่อ-คะแนน'!$D12="ย้าย","",IF('ชื่อ-คะแนน'!$D12="พัก","",IF($DQ$6="?",$DQ$6,$DQ$6)))))</f>
        <v>0</v>
      </c>
      <c r="DR13" s="967">
        <f>IF('ชื่อ-คะแนน'!$C12="","",IF('ชื่อ-คะแนน'!$D12="ออก","",IF('ชื่อ-คะแนน'!$D12="ย้าย","",IF('ชื่อ-คะแนน'!$D12="พัก","",IF($DR$6="?",$DR$6,$DR$6)))))</f>
        <v>0</v>
      </c>
      <c r="DS13" s="967">
        <f>IF('ชื่อ-คะแนน'!$C12="","",IF('ชื่อ-คะแนน'!$D12="ออก","",IF('ชื่อ-คะแนน'!$D12="ย้าย","",IF('ชื่อ-คะแนน'!$D12="พัก","",IF($DS$6="?",$DS$6,$DS$6)))))</f>
        <v>0</v>
      </c>
      <c r="DT13" s="968">
        <f>IF('ชื่อ-คะแนน'!$C12="","",IF('ชื่อ-คะแนน'!$D12="ออก","",IF('ชื่อ-คะแนน'!$D12="ย้าย","",IF('ชื่อ-คะแนน'!$D12="พัก","",IF($DT$6="?",$DT$6,$DT$6)))))</f>
        <v>0</v>
      </c>
      <c r="DU13" s="959"/>
      <c r="DV13" s="958">
        <f>IF('ชื่อ-คะแนน'!$C12="","",IF('ชื่อ-คะแนน'!$D12="ออก","",IF('ชื่อ-คะแนน'!$D12="ย้าย","",IF('ชื่อ-คะแนน'!$D12="พัก","",IF($DV$6="?",$DV$6,$DV$6)))))</f>
        <v>0</v>
      </c>
      <c r="DW13" s="967">
        <f>IF('ชื่อ-คะแนน'!$C12="","",IF('ชื่อ-คะแนน'!$D12="ออก","",IF('ชื่อ-คะแนน'!$D12="ย้าย","",IF('ชื่อ-คะแนน'!$D12="พัก","",IF($DW$6="?",$DW$6,$DW$6)))))</f>
        <v>0</v>
      </c>
      <c r="DX13" s="967">
        <f>IF('ชื่อ-คะแนน'!$C12="","",IF('ชื่อ-คะแนน'!$D12="ออก","",IF('ชื่อ-คะแนน'!$D12="ย้าย","",IF('ชื่อ-คะแนน'!$D12="พัก","",IF($DX$6="?",$DX$6,$DX$6)))))</f>
        <v>0</v>
      </c>
      <c r="DY13" s="967">
        <f>IF('ชื่อ-คะแนน'!$C12="","",IF('ชื่อ-คะแนน'!$D12="ออก","",IF('ชื่อ-คะแนน'!$D12="ย้าย","",IF('ชื่อ-คะแนน'!$D12="พัก","",IF($DY$6="?",$DY$6,$DY$6)))))</f>
        <v>0</v>
      </c>
      <c r="DZ13" s="968">
        <f>IF('ชื่อ-คะแนน'!$C12="","",IF('ชื่อ-คะแนน'!$D12="ออก","",IF('ชื่อ-คะแนน'!$D12="ย้าย","",IF('ชื่อ-คะแนน'!$D12="พัก","",IF($DZ$6="?",$DZ$6,$DZ$6)))))</f>
        <v>0</v>
      </c>
      <c r="EA13" s="959"/>
      <c r="EB13" s="958">
        <f>IF('ชื่อ-คะแนน'!$C12="","",IF('ชื่อ-คะแนน'!$D12="ออก","",IF('ชื่อ-คะแนน'!$D12="ย้าย","",IF('ชื่อ-คะแนน'!$D12="พัก","",IF($EB$6="?",$EB$6,$EB$6)))))</f>
        <v>0</v>
      </c>
      <c r="EC13" s="967">
        <f>IF('ชื่อ-คะแนน'!$C12="","",IF('ชื่อ-คะแนน'!$D12="ออก","",IF('ชื่อ-คะแนน'!$D12="ย้าย","",IF('ชื่อ-คะแนน'!$D12="พัก","",IF($EC$6="?",$EC$6,$EC$6)))))</f>
        <v>0</v>
      </c>
      <c r="ED13" s="967">
        <f>IF('ชื่อ-คะแนน'!$C12="","",IF('ชื่อ-คะแนน'!$D12="ออก","",IF('ชื่อ-คะแนน'!$D12="ย้าย","",IF('ชื่อ-คะแนน'!$D12="พัก","",IF($ED$6="?",$ED$6,$ED$6)))))</f>
        <v>0</v>
      </c>
      <c r="EE13" s="967">
        <f>IF('ชื่อ-คะแนน'!$C12="","",IF('ชื่อ-คะแนน'!$D12="ออก","",IF('ชื่อ-คะแนน'!$D12="ย้าย","",IF('ชื่อ-คะแนน'!$D12="พัก","",IF($EE$6="?",$EE$6,$EE$6)))))</f>
        <v>0</v>
      </c>
      <c r="EF13" s="968">
        <f>IF('ชื่อ-คะแนน'!$C12="","",IF('ชื่อ-คะแนน'!$D12="ออก","",IF('ชื่อ-คะแนน'!$D12="ย้าย","",IF('ชื่อ-คะแนน'!$D12="พัก","",IF($EF$6="?",$EF$6,$EF$6)))))</f>
        <v>0</v>
      </c>
      <c r="EG13" s="969"/>
      <c r="EH13" s="963" t="str">
        <f>IF('ชื่อ-คะแนน'!C12="","",COUNTIF(E13:EF13,"ป")+COUNTIF(E13:EF13,"ล")+COUNTIF(E13:EF13,"ข")+COUNTIF(E13:EF13,"ร")+COUNTIF(E13:EF13,"อ")+COUNTIF(E13:EF13,"ก")+COUNTIF(E13:EF13,"ฟ")+COUNTIF(E13:EF13,"ด")+COUNTIF(E13:EF13,"ย"))&amp;IF('ชื่อ-คะแนน'!C12="","","/")&amp;IF('ชื่อ-คะแนน'!C12="","",SUM($F$6:$EF$6)-SUM(F13:EF13))</f>
        <v>0/0</v>
      </c>
      <c r="EI13" s="994">
        <f>IF('ชื่อ-คะแนน'!C12="","",COUNTIF(E13:EE13,"/")+SUM(E13:EE13))</f>
        <v>32</v>
      </c>
      <c r="EJ13" s="995">
        <f>IF('ชื่อ-คะแนน'!C12="","",COUNTIF(F13:EF13,"/")+SUM(F13:EF13)+เวลา1!EI13)</f>
        <v>68</v>
      </c>
      <c r="EK13" s="103"/>
      <c r="EL13" s="53" t="str">
        <f>IF('ชื่อ-คะแนน'!C12="","",IF(EJ13&gt;=$EJ$3-$EJ$4,"-",$EJ$3-$EJ$4-EJ13))</f>
        <v>-</v>
      </c>
      <c r="EM13" s="54">
        <f>IF('ชื่อ-คะแนน'!C12="","",(EJ13/$EJ$3)*100)</f>
        <v>94.444444444444443</v>
      </c>
      <c r="EN13" s="53" t="str">
        <f>IF('ชื่อ-คะแนน'!CM12="ผิด","ผิด",IF('ชื่อ-คะแนน'!CM12="","",IF('ชื่อ-คะแนน'!CP12="-","-",IF(EM13&lt;79.5,"มส","-"))))</f>
        <v>-</v>
      </c>
      <c r="EO13" s="53" t="str">
        <f>IF('ชื่อ-คะแนน'!CM12="ผิด","ผิด",IF('ชื่อ-คะแนน'!CM12="","",IF('ชื่อ-คะแนน'!CP12="-","-",IF(EM13&lt;59.5,"ซ้ำ",IF(EM13&lt;79.5,EL13,"-")))))</f>
        <v>-</v>
      </c>
    </row>
    <row r="14" spans="1:145" s="24" customFormat="1" ht="18" customHeight="1" thickBot="1" x14ac:dyDescent="0.55000000000000004">
      <c r="A14" s="1000">
        <f>'ชื่อ-คะแนน'!A13</f>
        <v>8</v>
      </c>
      <c r="B14" s="894" t="str">
        <f>'ชื่อ-คะแนน'!B13</f>
        <v>12811</v>
      </c>
      <c r="C14" s="895" t="str">
        <f>'ชื่อ-คะแนน'!DB13</f>
        <v>เด็กชาย ชิษณุพงศ์  ภู่ขำ</v>
      </c>
      <c r="D14" s="620" t="str">
        <f>'ชื่อ-คะแนน'!D13</f>
        <v>เรียน</v>
      </c>
      <c r="E14" s="621" t="str">
        <f t="shared" si="0"/>
        <v/>
      </c>
      <c r="F14" s="958">
        <f>IF('ชื่อ-คะแนน'!$C13="","",IF('ชื่อ-คะแนน'!$D13="ออก","",IF('ชื่อ-คะแนน'!$D13="ย้าย","",IF('ชื่อ-คะแนน'!$D13="พัก","",IF(F$6="?",F$6,F$6)))))</f>
        <v>0</v>
      </c>
      <c r="G14" s="967">
        <f>IF('ชื่อ-คะแนน'!C13="","",IF('ชื่อ-คะแนน'!$D13="ออก","",IF('ชื่อ-คะแนน'!$D13="ย้าย","",IF('ชื่อ-คะแนน'!$D13="พัก","",IF(G$6="?",G$6,G$6)))))</f>
        <v>2</v>
      </c>
      <c r="H14" s="967">
        <f>IF('ชื่อ-คะแนน'!C13="","",IF('ชื่อ-คะแนน'!$D13="ออก","",IF('ชื่อ-คะแนน'!$D13="ย้าย","",IF('ชื่อ-คะแนน'!$D13="พัก","",IF(H$6="?",H$6,H$6)))))</f>
        <v>0</v>
      </c>
      <c r="I14" s="967">
        <f>IF('ชื่อ-คะแนน'!G13="","",IF('ชื่อ-คะแนน'!$D13="ออก","",IF('ชื่อ-คะแนน'!$D13="ย้าย","",IF('ชื่อ-คะแนน'!$D13="พัก","",IF(I$6="?",I$6,$I$6)))))</f>
        <v>0</v>
      </c>
      <c r="J14" s="968">
        <f>IF('ชื่อ-คะแนน'!$C13="","",IF('ชื่อ-คะแนน'!$D13="ออก","",IF('ชื่อ-คะแนน'!$D13="ย้าย","",IF('ชื่อ-คะแนน'!$D13="พัก","",IF(J$6="?",J$6,J$6)))))</f>
        <v>0</v>
      </c>
      <c r="K14" s="959"/>
      <c r="L14" s="958">
        <f>IF('ชื่อ-คะแนน'!$C13="","",IF('ชื่อ-คะแนน'!$D13="ออก","",IF('ชื่อ-คะแนน'!$D13="ย้าย","",IF('ชื่อ-คะแนน'!$D13="พัก","",IF(L$6="?",L$6,L$6)))))</f>
        <v>0</v>
      </c>
      <c r="M14" s="967">
        <f>IF('ชื่อ-คะแนน'!$C13="","",IF('ชื่อ-คะแนน'!$D13="ออก","",IF('ชื่อ-คะแนน'!$D13="ย้าย","",IF('ชื่อ-คะแนน'!$D13="พัก","",IF(M$6="?",M$6,M$6)))))</f>
        <v>2</v>
      </c>
      <c r="N14" s="967">
        <f>IF('ชื่อ-คะแนน'!$C13="","",IF('ชื่อ-คะแนน'!$D13="ออก","",IF('ชื่อ-คะแนน'!$D13="ย้าย","",IF('ชื่อ-คะแนน'!$D13="พัก","",IF(N$6="?",N$6,N$6)))))</f>
        <v>0</v>
      </c>
      <c r="O14" s="967">
        <f>IF('ชื่อ-คะแนน'!$C13="","",IF('ชื่อ-คะแนน'!$D13="ออก","",IF('ชื่อ-คะแนน'!$D13="ย้าย","",IF('ชื่อ-คะแนน'!$D13="พัก","",IF(O$6="?",O$6,O$6)))))</f>
        <v>0</v>
      </c>
      <c r="P14" s="968">
        <f>IF('ชื่อ-คะแนน'!$C13="","",IF('ชื่อ-คะแนน'!$D13="ออก","",IF('ชื่อ-คะแนน'!$D13="ย้าย","",IF('ชื่อ-คะแนน'!$D13="พัก","",IF(P$6="?",P$6,P$6)))))</f>
        <v>0</v>
      </c>
      <c r="Q14" s="959"/>
      <c r="R14" s="958">
        <f>IF('ชื่อ-คะแนน'!$C13="","",IF('ชื่อ-คะแนน'!$D13="ออก","",IF('ชื่อ-คะแนน'!$D13="ย้าย","",IF('ชื่อ-คะแนน'!$D13="พัก","",IF(R$6="?",R$6,R$6)))))</f>
        <v>0</v>
      </c>
      <c r="S14" s="967">
        <f>IF('ชื่อ-คะแนน'!$C13="","",IF('ชื่อ-คะแนน'!$D13="ออก","",IF('ชื่อ-คะแนน'!$D13="ย้าย","",IF('ชื่อ-คะแนน'!$D13="พัก","",IF(S$6="?",S$6,S$6)))))</f>
        <v>2</v>
      </c>
      <c r="T14" s="967">
        <f>IF('ชื่อ-คะแนน'!$C13="","",IF('ชื่อ-คะแนน'!$D13="ออก","",IF('ชื่อ-คะแนน'!$D13="ย้าย","",IF('ชื่อ-คะแนน'!$D13="พัก","",IF(T$6="?",T$6,T$6)))))</f>
        <v>0</v>
      </c>
      <c r="U14" s="967">
        <f>IF('ชื่อ-คะแนน'!$C13="","",IF('ชื่อ-คะแนน'!$D13="ออก","",IF('ชื่อ-คะแนน'!$D13="ย้าย","",IF('ชื่อ-คะแนน'!$D13="พัก","",IF(U$6="?",U$6,U$6)))))</f>
        <v>0</v>
      </c>
      <c r="V14" s="968">
        <f>IF('ชื่อ-คะแนน'!$C13="","",IF('ชื่อ-คะแนน'!$D13="ออก","",IF('ชื่อ-คะแนน'!$D13="ย้าย","",IF('ชื่อ-คะแนน'!$D13="พัก","",IF(V$6="?",V$6,V$6)))))</f>
        <v>0</v>
      </c>
      <c r="W14" s="959"/>
      <c r="X14" s="958">
        <f>IF('ชื่อ-คะแนน'!$C13="","",IF('ชื่อ-คะแนน'!$D13="ออก","",IF('ชื่อ-คะแนน'!$D13="ย้าย","",IF('ชื่อ-คะแนน'!$D13="พัก","",IF(X$6="?",X$6,X$6)))))</f>
        <v>0</v>
      </c>
      <c r="Y14" s="967">
        <f>IF('ชื่อ-คะแนน'!$C13="","",IF('ชื่อ-คะแนน'!$D13="ออก","",IF('ชื่อ-คะแนน'!$D13="ย้าย","",IF('ชื่อ-คะแนน'!$D13="พัก","",IF(Y$6="?",Y$6,Y$6)))))</f>
        <v>2</v>
      </c>
      <c r="Z14" s="967">
        <f>IF('ชื่อ-คะแนน'!$C13="","",IF('ชื่อ-คะแนน'!$D13="ออก","",IF('ชื่อ-คะแนน'!$D13="ย้าย","",IF('ชื่อ-คะแนน'!$D13="พัก","",IF(Z$6="?",Z$6,Z$6)))))</f>
        <v>0</v>
      </c>
      <c r="AA14" s="967">
        <f>IF('ชื่อ-คะแนน'!$C13="","",IF('ชื่อ-คะแนน'!$D13="ออก","",IF('ชื่อ-คะแนน'!$D13="ย้าย","",IF('ชื่อ-คะแนน'!$D13="พัก","",IF(AA$6="?",AA$6,AA$6)))))</f>
        <v>0</v>
      </c>
      <c r="AB14" s="968">
        <f>IF('ชื่อ-คะแนน'!$C13="","",IF('ชื่อ-คะแนน'!$D13="ออก","",IF('ชื่อ-คะแนน'!$D13="ย้าย","",IF('ชื่อ-คะแนน'!$D13="พัก","",IF(AB$6="?",AB$6,AB$6)))))</f>
        <v>0</v>
      </c>
      <c r="AC14" s="959"/>
      <c r="AD14" s="958">
        <f>IF('ชื่อ-คะแนน'!$C13="","",IF('ชื่อ-คะแนน'!$D13="ออก","",IF('ชื่อ-คะแนน'!$D13="ย้าย","",IF('ชื่อ-คะแนน'!$D13="พัก","",IF(AD$6="?",AD$6,AD$6)))))</f>
        <v>0</v>
      </c>
      <c r="AE14" s="967">
        <f>IF('ชื่อ-คะแนน'!$C13="","",IF('ชื่อ-คะแนน'!$D13="ออก","",IF('ชื่อ-คะแนน'!$D13="ย้าย","",IF('ชื่อ-คะแนน'!$D13="พัก","",IF(AE$6="?",AE$6,AE$6)))))</f>
        <v>2</v>
      </c>
      <c r="AF14" s="967">
        <f>IF('ชื่อ-คะแนน'!$C13="","",IF('ชื่อ-คะแนน'!$D13="ออก","",IF('ชื่อ-คะแนน'!$D13="ย้าย","",IF('ชื่อ-คะแนน'!$D13="พัก","",IF(AF$6="?",AF$6,AF$6)))))</f>
        <v>0</v>
      </c>
      <c r="AG14" s="967">
        <f>IF('ชื่อ-คะแนน'!$C13="","",IF('ชื่อ-คะแนน'!$D13="ออก","",IF('ชื่อ-คะแนน'!$D13="ย้าย","",IF('ชื่อ-คะแนน'!$D13="พัก","",IF($AG$6="?",$AG$6,$AG$6)))))</f>
        <v>0</v>
      </c>
      <c r="AH14" s="968">
        <f>IF('ชื่อ-คะแนน'!$C13="","",IF('ชื่อ-คะแนน'!$D13="ออก","",IF('ชื่อ-คะแนน'!$D13="ย้าย","",IF('ชื่อ-คะแนน'!$D13="พัก","",IF($AH$6="?",$AH$6,$AH$6)))))</f>
        <v>0</v>
      </c>
      <c r="AI14" s="959"/>
      <c r="AJ14" s="958">
        <f>IF('ชื่อ-คะแนน'!$C13="","",IF('ชื่อ-คะแนน'!$D13="ออก","",IF('ชื่อ-คะแนน'!$D13="ย้าย","",IF('ชื่อ-คะแนน'!$D13="พัก","",IF($AJ$6="?",$AJ$6,$AJ$6)))))</f>
        <v>0</v>
      </c>
      <c r="AK14" s="967">
        <f>IF('ชื่อ-คะแนน'!$C13="","",IF('ชื่อ-คะแนน'!$D13="ออก","",IF('ชื่อ-คะแนน'!$D13="ย้าย","",IF('ชื่อ-คะแนน'!$D13="พัก","",IF($AK$6="?",$AK$6,$AK$6)))))</f>
        <v>2</v>
      </c>
      <c r="AL14" s="967">
        <f>IF('ชื่อ-คะแนน'!$C13="","",IF('ชื่อ-คะแนน'!$D13="ออก","",IF('ชื่อ-คะแนน'!$D13="ย้าย","",IF('ชื่อ-คะแนน'!$D13="พัก","",IF($AL$6="?",$AL$6,$AL$6)))))</f>
        <v>0</v>
      </c>
      <c r="AM14" s="967">
        <f>IF('ชื่อ-คะแนน'!$C13="","",IF('ชื่อ-คะแนน'!$D13="ออก","",IF('ชื่อ-คะแนน'!$D13="ย้าย","",IF('ชื่อ-คะแนน'!$D13="พัก","",IF($AM$6="?",$AM$6,$AM$6)))))</f>
        <v>0</v>
      </c>
      <c r="AN14" s="968">
        <f>IF('ชื่อ-คะแนน'!$C13="","",IF('ชื่อ-คะแนน'!$D13="ออก","",IF('ชื่อ-คะแนน'!$D13="ย้าย","",IF('ชื่อ-คะแนน'!$D13="พัก","",IF($AN$6="?",$AN$6,$AN$6)))))</f>
        <v>0</v>
      </c>
      <c r="AO14" s="959"/>
      <c r="AP14" s="958">
        <f>IF('ชื่อ-คะแนน'!$C13="","",IF('ชื่อ-คะแนน'!$D13="ออก","",IF('ชื่อ-คะแนน'!$D13="ย้าย","",IF('ชื่อ-คะแนน'!$D13="พัก","",IF($AP$6="?",$AP$6,$AP$6)))))</f>
        <v>0</v>
      </c>
      <c r="AQ14" s="967">
        <f>IF('ชื่อ-คะแนน'!$C13="","",IF('ชื่อ-คะแนน'!$D13="ออก","",IF('ชื่อ-คะแนน'!$D13="ย้าย","",IF('ชื่อ-คะแนน'!$D13="พัก","",IF($AQ$6="?",$AQ$6,$AQ$6)))))</f>
        <v>2</v>
      </c>
      <c r="AR14" s="967">
        <f>IF('ชื่อ-คะแนน'!$C13="","",IF('ชื่อ-คะแนน'!$D13="ออก","",IF('ชื่อ-คะแนน'!$D13="ย้าย","",IF('ชื่อ-คะแนน'!$D13="พัก","",IF($AR$6="?",$AR$6,$AR$6)))))</f>
        <v>0</v>
      </c>
      <c r="AS14" s="967">
        <f>IF('ชื่อ-คะแนน'!$C13="","",IF('ชื่อ-คะแนน'!$D13="ออก","",IF('ชื่อ-คะแนน'!$D13="ย้าย","",IF('ชื่อ-คะแนน'!$D13="พัก","",IF($AS$6="?",$AS$6,$AS$6)))))</f>
        <v>0</v>
      </c>
      <c r="AT14" s="968">
        <f>IF('ชื่อ-คะแนน'!$C13="","",IF('ชื่อ-คะแนน'!$D13="ออก","",IF('ชื่อ-คะแนน'!$D13="ย้าย","",IF('ชื่อ-คะแนน'!$D13="พัก","",IF($AT$6="?",$AT$6,$AT$6)))))</f>
        <v>0</v>
      </c>
      <c r="AU14" s="959"/>
      <c r="AV14" s="958">
        <f>IF('ชื่อ-คะแนน'!$C13="","",IF('ชื่อ-คะแนน'!$D13="ออก","",IF('ชื่อ-คะแนน'!$D13="ย้าย","",IF('ชื่อ-คะแนน'!$D13="พัก","",IF($AV$6="?",$AV$6,$AV$6)))))</f>
        <v>0</v>
      </c>
      <c r="AW14" s="967">
        <f>IF('ชื่อ-คะแนน'!$C13="","",IF('ชื่อ-คะแนน'!$D13="ออก","",IF('ชื่อ-คะแนน'!$D13="ย้าย","",IF('ชื่อ-คะแนน'!$D13="พัก","",IF($AW$6="?",$AW$6,$AW$6)))))</f>
        <v>2</v>
      </c>
      <c r="AX14" s="967">
        <f>IF('ชื่อ-คะแนน'!$C13="","",IF('ชื่อ-คะแนน'!$D13="ออก","",IF('ชื่อ-คะแนน'!$D13="ย้าย","",IF('ชื่อ-คะแนน'!$D13="พัก","",IF($AX$6="?",$AX$6,$AX$6)))))</f>
        <v>0</v>
      </c>
      <c r="AY14" s="967">
        <f>IF('ชื่อ-คะแนน'!$C13="","",IF('ชื่อ-คะแนน'!$D13="ออก","",IF('ชื่อ-คะแนน'!$D13="ย้าย","",IF('ชื่อ-คะแนน'!$D13="พัก","",IF($AY$6="?",$AY$6,$AY$6)))))</f>
        <v>0</v>
      </c>
      <c r="AZ14" s="968">
        <f>IF('ชื่อ-คะแนน'!$C13="","",IF('ชื่อ-คะแนน'!$D13="ออก","",IF('ชื่อ-คะแนน'!$D13="ย้าย","",IF('ชื่อ-คะแนน'!$D13="พัก","",IF($AZ$6="?",$AZ$6,$AZ$6)))))</f>
        <v>0</v>
      </c>
      <c r="BA14" s="959"/>
      <c r="BB14" s="958">
        <f>IF('ชื่อ-คะแนน'!$C13="","",IF('ชื่อ-คะแนน'!$D13="ออก","",IF('ชื่อ-คะแนน'!$D13="ย้าย","",IF('ชื่อ-คะแนน'!$D13="พัก","",IF($BB$6="?",$BB$6,$BB$6)))))</f>
        <v>0</v>
      </c>
      <c r="BC14" s="967">
        <f>IF('ชื่อ-คะแนน'!$C13="","",IF('ชื่อ-คะแนน'!$D13="ออก","",IF('ชื่อ-คะแนน'!$D13="ย้าย","",IF('ชื่อ-คะแนน'!$D13="พัก","",IF($BC$6="?",$BC$6,$BC$6)))))</f>
        <v>2</v>
      </c>
      <c r="BD14" s="967">
        <f>IF('ชื่อ-คะแนน'!$C13="","",IF('ชื่อ-คะแนน'!$D13="ออก","",IF('ชื่อ-คะแนน'!$D13="ย้าย","",IF('ชื่อ-คะแนน'!$D13="พัก","",IF($BD$6="?",$BD$6,$BD$6)))))</f>
        <v>0</v>
      </c>
      <c r="BE14" s="967">
        <f>IF('ชื่อ-คะแนน'!$C13="","",IF('ชื่อ-คะแนน'!$D13="ออก","",IF('ชื่อ-คะแนน'!$D13="ย้าย","",IF('ชื่อ-คะแนน'!$D13="พัก","",IF($BE$6="?",$BE$6,$BE$6)))))</f>
        <v>0</v>
      </c>
      <c r="BF14" s="968">
        <f>IF('ชื่อ-คะแนน'!$C13="","",IF('ชื่อ-คะแนน'!$D13="ออก","",IF('ชื่อ-คะแนน'!$D13="ย้าย","",IF('ชื่อ-คะแนน'!$D13="พัก","",IF($BF$6="?",$BF$6,$BF$6)))))</f>
        <v>0</v>
      </c>
      <c r="BG14" s="959"/>
      <c r="BH14" s="958">
        <f>IF('ชื่อ-คะแนน'!$C13="","",IF('ชื่อ-คะแนน'!$D13="ออก","",IF('ชื่อ-คะแนน'!$D13="ย้าย","",IF('ชื่อ-คะแนน'!$D13="พัก","",IF($BH$6="?",$BH$6,$BH$6)))))</f>
        <v>0</v>
      </c>
      <c r="BI14" s="967">
        <f>IF('ชื่อ-คะแนน'!$C13="","",IF('ชื่อ-คะแนน'!$D13="ออก","",IF('ชื่อ-คะแนน'!$D13="ย้าย","",IF('ชื่อ-คะแนน'!$D13="พัก","",IF($BI$6="?",$BI$6,$BI$6)))))</f>
        <v>2</v>
      </c>
      <c r="BJ14" s="967">
        <f>IF('ชื่อ-คะแนน'!$C13="","",IF('ชื่อ-คะแนน'!$D13="ออก","",IF('ชื่อ-คะแนน'!$D13="ย้าย","",IF('ชื่อ-คะแนน'!$D13="พัก","",IF($BJ$6="?",$BJ$6,$BJ$6)))))</f>
        <v>0</v>
      </c>
      <c r="BK14" s="967">
        <f>IF('ชื่อ-คะแนน'!$C13="","",IF('ชื่อ-คะแนน'!$D13="ออก","",IF('ชื่อ-คะแนน'!$D13="ย้าย","",IF('ชื่อ-คะแนน'!$D13="พัก","",IF($BK$6="?",$BK$6,$BK$6)))))</f>
        <v>0</v>
      </c>
      <c r="BL14" s="968">
        <f>IF('ชื่อ-คะแนน'!$C13="","",IF('ชื่อ-คะแนน'!$D13="ออก","",IF('ชื่อ-คะแนน'!$D13="ย้าย","",IF('ชื่อ-คะแนน'!$D13="พัก","",IF($BL$6="?",$BL$6,$BL$6)))))</f>
        <v>0</v>
      </c>
      <c r="BM14" s="959"/>
      <c r="BN14" s="958">
        <f>IF('ชื่อ-คะแนน'!$C13="","",IF('ชื่อ-คะแนน'!$D13="ออก","",IF('ชื่อ-คะแนน'!$D13="ย้าย","",IF('ชื่อ-คะแนน'!$D13="พัก","",IF($BN$6="?",$BN$6,$BN$6)))))</f>
        <v>0</v>
      </c>
      <c r="BO14" s="967">
        <f>IF('ชื่อ-คะแนน'!$C13="","",IF('ชื่อ-คะแนน'!$D13="ออก","",IF('ชื่อ-คะแนน'!$D13="ย้าย","",IF('ชื่อ-คะแนน'!$D13="พัก","",IF($BO$6="?",$BO$6,$BO$6)))))</f>
        <v>2</v>
      </c>
      <c r="BP14" s="967">
        <f>IF('ชื่อ-คะแนน'!$C13="","",IF('ชื่อ-คะแนน'!$D13="ออก","",IF('ชื่อ-คะแนน'!$D13="ย้าย","",IF('ชื่อ-คะแนน'!$D13="พัก","",IF($BP$6="?",$BP$6,$BP$6)))))</f>
        <v>0</v>
      </c>
      <c r="BQ14" s="967">
        <f>IF('ชื่อ-คะแนน'!$C13="","",IF('ชื่อ-คะแนน'!$D13="ออก","",IF('ชื่อ-คะแนน'!$D13="ย้าย","",IF('ชื่อ-คะแนน'!$D13="พัก","",IF($BQ$6="?",$BQ$6,$BQ$6)))))</f>
        <v>0</v>
      </c>
      <c r="BR14" s="968">
        <f>IF('ชื่อ-คะแนน'!$C13="","",IF('ชื่อ-คะแนน'!$D13="ออก","",IF('ชื่อ-คะแนน'!$D13="ย้าย","",IF('ชื่อ-คะแนน'!$D13="พัก","",IF($BR$6="?",$BR$6,$BR$6)))))</f>
        <v>0</v>
      </c>
      <c r="BS14" s="959"/>
      <c r="BT14" s="958">
        <f>IF('ชื่อ-คะแนน'!$C13="","",IF('ชื่อ-คะแนน'!$D13="ออก","",IF('ชื่อ-คะแนน'!$D13="ย้าย","",IF('ชื่อ-คะแนน'!$D13="พัก","",IF($BT$6="?",$BT$6,$BT$6)))))</f>
        <v>0</v>
      </c>
      <c r="BU14" s="967">
        <f>IF('ชื่อ-คะแนน'!$C13="","",IF('ชื่อ-คะแนน'!$D13="ออก","",IF('ชื่อ-คะแนน'!$D13="ย้าย","",IF('ชื่อ-คะแนน'!$D13="พัก","",IF($BU$6="?",$BU$6,$BU$6)))))</f>
        <v>2</v>
      </c>
      <c r="BV14" s="967">
        <f>IF('ชื่อ-คะแนน'!$C13="","",IF('ชื่อ-คะแนน'!$D13="ออก","",IF('ชื่อ-คะแนน'!$D13="ย้าย","",IF('ชื่อ-คะแนน'!$D13="พัก","",IF($BV$6="?",$BV$6,$BV$6)))))</f>
        <v>0</v>
      </c>
      <c r="BW14" s="967">
        <f>IF('ชื่อ-คะแนน'!$C13="","",IF('ชื่อ-คะแนน'!$D13="ออก","",IF('ชื่อ-คะแนน'!$D13="ย้าย","",IF('ชื่อ-คะแนน'!$D13="พัก","",IF($BW$6="?",$BW$6,$BW$6)))))</f>
        <v>0</v>
      </c>
      <c r="BX14" s="968">
        <f>IF('ชื่อ-คะแนน'!$C13="","",IF('ชื่อ-คะแนน'!$D13="ออก","",IF('ชื่อ-คะแนน'!$D13="ย้าย","",IF('ชื่อ-คะแนน'!$D13="พัก","",IF($BX$6="?",$BX$6,$BX$6)))))</f>
        <v>0</v>
      </c>
      <c r="BY14" s="959"/>
      <c r="BZ14" s="958">
        <f>IF('ชื่อ-คะแนน'!$C13="","",IF('ชื่อ-คะแนน'!$D13="ออก","",IF('ชื่อ-คะแนน'!$D13="ย้าย","",IF('ชื่อ-คะแนน'!$D13="พัก","",IF($BZ$6="?",$BZ$6,$BZ$6)))))</f>
        <v>0</v>
      </c>
      <c r="CA14" s="967">
        <f>IF('ชื่อ-คะแนน'!$C13="","",IF('ชื่อ-คะแนน'!$D13="ออก","",IF('ชื่อ-คะแนน'!$D13="ย้าย","",IF('ชื่อ-คะแนน'!$D13="พัก","",IF($CA$6="?",$CA$6,$CA$6)))))</f>
        <v>2</v>
      </c>
      <c r="CB14" s="967">
        <f>IF('ชื่อ-คะแนน'!$C13="","",IF('ชื่อ-คะแนน'!$D13="ออก","",IF('ชื่อ-คะแนน'!$D13="ย้าย","",IF('ชื่อ-คะแนน'!$D13="พัก","",IF($CB$6="?",$CB$6,$CB$6)))))</f>
        <v>0</v>
      </c>
      <c r="CC14" s="967">
        <f>IF('ชื่อ-คะแนน'!$C13="","",IF('ชื่อ-คะแนน'!$D13="ออก","",IF('ชื่อ-คะแนน'!$D13="ย้าย","",IF('ชื่อ-คะแนน'!$D13="พัก","",IF($CC$6="?",$CC$6,$CC$6)))))</f>
        <v>0</v>
      </c>
      <c r="CD14" s="968">
        <f>IF('ชื่อ-คะแนน'!$C13="","",IF('ชื่อ-คะแนน'!$D13="ออก","",IF('ชื่อ-คะแนน'!$D13="ย้าย","",IF('ชื่อ-คะแนน'!$D13="พัก","",IF($CD$6="?",$CD$6,$CD$6)))))</f>
        <v>0</v>
      </c>
      <c r="CE14" s="959"/>
      <c r="CF14" s="958">
        <f>IF('ชื่อ-คะแนน'!$C13="","",IF('ชื่อ-คะแนน'!$D13="ออก","",IF('ชื่อ-คะแนน'!$D13="ย้าย","",IF('ชื่อ-คะแนน'!$D13="พัก","",IF($CF$6="?",$CF$6,$CF$6)))))</f>
        <v>0</v>
      </c>
      <c r="CG14" s="967">
        <f>IF('ชื่อ-คะแนน'!$C13="","",IF('ชื่อ-คะแนน'!$D13="ออก","",IF('ชื่อ-คะแนน'!$D13="ย้าย","",IF('ชื่อ-คะแนน'!$D13="พัก","",IF($CG$6="?",$CG$6,$CG$6)))))</f>
        <v>2</v>
      </c>
      <c r="CH14" s="967">
        <f>IF('ชื่อ-คะแนน'!$C13="","",IF('ชื่อ-คะแนน'!$D13="ออก","",IF('ชื่อ-คะแนน'!$D13="ย้าย","",IF('ชื่อ-คะแนน'!$D13="พัก","",IF($CH$6="?",$CH$6,$CH$6)))))</f>
        <v>0</v>
      </c>
      <c r="CI14" s="967">
        <f>IF('ชื่อ-คะแนน'!$C13="","",IF('ชื่อ-คะแนน'!$D13="ออก","",IF('ชื่อ-คะแนน'!$D13="ย้าย","",IF('ชื่อ-คะแนน'!$D13="พัก","",IF($CI$6="?",$CI$6,$CI$6)))))</f>
        <v>0</v>
      </c>
      <c r="CJ14" s="968">
        <f>IF('ชื่อ-คะแนน'!$C13="","",IF('ชื่อ-คะแนน'!$D13="ออก","",IF('ชื่อ-คะแนน'!$D13="ย้าย","",IF('ชื่อ-คะแนน'!$D13="พัก","",IF($CJ$6="?",$CJ$6,$CJ$6)))))</f>
        <v>0</v>
      </c>
      <c r="CK14" s="959"/>
      <c r="CL14" s="958">
        <f>IF('ชื่อ-คะแนน'!$C13="","",IF('ชื่อ-คะแนน'!$D13="ออก","",IF('ชื่อ-คะแนน'!$D13="ย้าย","",IF('ชื่อ-คะแนน'!$D13="พัก","",IF($CL$6="?",$CL$6,$CL$6)))))</f>
        <v>0</v>
      </c>
      <c r="CM14" s="967">
        <f>IF('ชื่อ-คะแนน'!$C13="","",IF('ชื่อ-คะแนน'!$D13="ออก","",IF('ชื่อ-คะแนน'!$D13="ย้าย","",IF('ชื่อ-คะแนน'!$D13="พัก","",IF($CM$6="?",$CM$6,$CM$6)))))</f>
        <v>2</v>
      </c>
      <c r="CN14" s="967">
        <f>IF('ชื่อ-คะแนน'!$C13="","",IF('ชื่อ-คะแนน'!$D13="ออก","",IF('ชื่อ-คะแนน'!$D13="ย้าย","",IF('ชื่อ-คะแนน'!$D13="พัก","",IF($CN$6="?",$CN$6,$CN$6)))))</f>
        <v>0</v>
      </c>
      <c r="CO14" s="967">
        <f>IF('ชื่อ-คะแนน'!$C13="","",IF('ชื่อ-คะแนน'!$D13="ออก","",IF('ชื่อ-คะแนน'!$D13="ย้าย","",IF('ชื่อ-คะแนน'!$D13="พัก","",IF($CO$6="?",$CO$6,$CO$6)))))</f>
        <v>0</v>
      </c>
      <c r="CP14" s="968">
        <f>IF('ชื่อ-คะแนน'!$C13="","",IF('ชื่อ-คะแนน'!$D13="ออก","",IF('ชื่อ-คะแนน'!$D13="ย้าย","",IF('ชื่อ-คะแนน'!$D13="พัก","",IF($CP$6="?",$CP$6,$CP$6)))))</f>
        <v>0</v>
      </c>
      <c r="CQ14" s="959"/>
      <c r="CR14" s="958">
        <f>IF('ชื่อ-คะแนน'!$C13="","",IF('ชื่อ-คะแนน'!$D13="ออก","",IF('ชื่อ-คะแนน'!$D13="ย้าย","",IF('ชื่อ-คะแนน'!$D13="พัก","",IF($CR$6="?",$CR$6,$CR$6)))))</f>
        <v>0</v>
      </c>
      <c r="CS14" s="967">
        <f>IF('ชื่อ-คะแนน'!$C13="","",IF('ชื่อ-คะแนน'!$D13="ออก","",IF('ชื่อ-คะแนน'!$D13="ย้าย","",IF('ชื่อ-คะแนน'!$D13="พัก","",IF($CS$6="?",$CS$6,$CS$6)))))</f>
        <v>2</v>
      </c>
      <c r="CT14" s="967">
        <f>IF('ชื่อ-คะแนน'!$C13="","",IF('ชื่อ-คะแนน'!$D13="ออก","",IF('ชื่อ-คะแนน'!$D13="ย้าย","",IF('ชื่อ-คะแนน'!$D13="พัก","",IF($CT$6="?",$CT$6,$CT$6)))))</f>
        <v>0</v>
      </c>
      <c r="CU14" s="967">
        <f>IF('ชื่อ-คะแนน'!$C13="","",IF('ชื่อ-คะแนน'!$D13="ออก","",IF('ชื่อ-คะแนน'!$D13="ย้าย","",IF('ชื่อ-คะแนน'!$D13="พัก","",IF($CU$6="?",$CU$6,$CU$6)))))</f>
        <v>0</v>
      </c>
      <c r="CV14" s="968">
        <f>IF('ชื่อ-คะแนน'!$C13="","",IF('ชื่อ-คะแนน'!$D13="ออก","",IF('ชื่อ-คะแนน'!$D13="ย้าย","",IF('ชื่อ-คะแนน'!$D13="พัก","",IF($CV$6="?",$CV$6,$CV$6)))))</f>
        <v>0</v>
      </c>
      <c r="CW14" s="959"/>
      <c r="CX14" s="958">
        <f>IF('ชื่อ-คะแนน'!$C13="","",IF('ชื่อ-คะแนน'!$D13="ออก","",IF('ชื่อ-คะแนน'!$D13="ย้าย","",IF('ชื่อ-คะแนน'!$D13="พัก","",IF($CX$6="?",$CX$6,$CX$6)))))</f>
        <v>0</v>
      </c>
      <c r="CY14" s="967">
        <f>IF('ชื่อ-คะแนน'!$C13="","",IF('ชื่อ-คะแนน'!$D13="ออก","",IF('ชื่อ-คะแนน'!$D13="ย้าย","",IF('ชื่อ-คะแนน'!$D13="พัก","",IF($CY$6="?",$CY$6,$CY$6)))))</f>
        <v>0</v>
      </c>
      <c r="CZ14" s="967">
        <f>IF('ชื่อ-คะแนน'!$C13="","",IF('ชื่อ-คะแนน'!$D13="ออก","",IF('ชื่อ-คะแนน'!$D13="ย้าย","",IF('ชื่อ-คะแนน'!$D13="พัก","",IF($CZ$6="?",$CZ$6,$CZ$6)))))</f>
        <v>0</v>
      </c>
      <c r="DA14" s="967">
        <f>IF('ชื่อ-คะแนน'!$C13="","",IF('ชื่อ-คะแนน'!$D13="ออก","",IF('ชื่อ-คะแนน'!$D13="ย้าย","",IF('ชื่อ-คะแนน'!$D13="พัก","",IF($DA$6="?",$DA$6,$DA$6)))))</f>
        <v>0</v>
      </c>
      <c r="DB14" s="968">
        <f>IF('ชื่อ-คะแนน'!$C13="","",IF('ชื่อ-คะแนน'!$D13="ออก","",IF('ชื่อ-คะแนน'!$D13="ย้าย","",IF('ชื่อ-คะแนน'!$D13="พัก","",IF($DB$6="?",$DB$6,$DB$6)))))</f>
        <v>0</v>
      </c>
      <c r="DC14" s="959"/>
      <c r="DD14" s="958">
        <f>IF('ชื่อ-คะแนน'!$C13="","",IF('ชื่อ-คะแนน'!$D13="ออก","",IF('ชื่อ-คะแนน'!$D13="ย้าย","",IF('ชื่อ-คะแนน'!$D13="พัก","",IF($DD$6="?",$DD$6,$DD$6)))))</f>
        <v>0</v>
      </c>
      <c r="DE14" s="967">
        <f>IF('ชื่อ-คะแนน'!$C13="","",IF('ชื่อ-คะแนน'!$D13="ออก","",IF('ชื่อ-คะแนน'!$D13="ย้าย","",IF('ชื่อ-คะแนน'!$D13="พัก","",IF($DE$6="?",$DE$6,$DE$6)))))</f>
        <v>0</v>
      </c>
      <c r="DF14" s="967">
        <f>IF('ชื่อ-คะแนน'!$C13="","",IF('ชื่อ-คะแนน'!$D13="ออก","",IF('ชื่อ-คะแนน'!$D13="ย้าย","",IF('ชื่อ-คะแนน'!$D13="พัก","",IF($DF$6="?",$DF$6,$DF$6)))))</f>
        <v>0</v>
      </c>
      <c r="DG14" s="967">
        <f>IF('ชื่อ-คะแนน'!$C13="","",IF('ชื่อ-คะแนน'!$D13="ออก","",IF('ชื่อ-คะแนน'!$D13="ย้าย","",IF('ชื่อ-คะแนน'!$D13="พัก","",IF($DG$6="?",$DG$6,$DG$6)))))</f>
        <v>0</v>
      </c>
      <c r="DH14" s="968">
        <f>IF('ชื่อ-คะแนน'!$C13="","",IF('ชื่อ-คะแนน'!$D13="ออก","",IF('ชื่อ-คะแนน'!$D13="ย้าย","",IF('ชื่อ-คะแนน'!$D13="พัก","",IF($DH$6="?",$DH$6,$DH$6)))))</f>
        <v>0</v>
      </c>
      <c r="DI14" s="959"/>
      <c r="DJ14" s="958">
        <f>IF('ชื่อ-คะแนน'!$C13="","",IF('ชื่อ-คะแนน'!$D13="ออก","",IF('ชื่อ-คะแนน'!$D13="ย้าย","",IF('ชื่อ-คะแนน'!$D13="พัก","",IF($DJ$6="?",$DJ$6,$DJ$6)))))</f>
        <v>0</v>
      </c>
      <c r="DK14" s="967">
        <f>IF('ชื่อ-คะแนน'!$C13="","",IF('ชื่อ-คะแนน'!$D13="ออก","",IF('ชื่อ-คะแนน'!$D13="ย้าย","",IF('ชื่อ-คะแนน'!$D13="พัก","",IF($DK$6="?",$DK$6,$DK$6)))))</f>
        <v>0</v>
      </c>
      <c r="DL14" s="967">
        <f>IF('ชื่อ-คะแนน'!$C13="","",IF('ชื่อ-คะแนน'!$D13="ออก","",IF('ชื่อ-คะแนน'!$D13="ย้าย","",IF('ชื่อ-คะแนน'!$D13="พัก","",IF($DL$6="?",$DL$6,$DL$6)))))</f>
        <v>0</v>
      </c>
      <c r="DM14" s="967">
        <f>IF('ชื่อ-คะแนน'!$C13="","",IF('ชื่อ-คะแนน'!$D13="ออก","",IF('ชื่อ-คะแนน'!$D13="ย้าย","",IF('ชื่อ-คะแนน'!$D13="พัก","",IF($DM$6="?",$DM$6,$DM$6)))))</f>
        <v>0</v>
      </c>
      <c r="DN14" s="968">
        <f>IF('ชื่อ-คะแนน'!$C13="","",IF('ชื่อ-คะแนน'!$D13="ออก","",IF('ชื่อ-คะแนน'!$D13="ย้าย","",IF('ชื่อ-คะแนน'!$D13="พัก","",IF($DN$6="?",$DN$6,$DN$6)))))</f>
        <v>0</v>
      </c>
      <c r="DO14" s="959"/>
      <c r="DP14" s="958">
        <f>IF('ชื่อ-คะแนน'!$C13="","",IF('ชื่อ-คะแนน'!$D13="ออก","",IF('ชื่อ-คะแนน'!$D13="ย้าย","",IF('ชื่อ-คะแนน'!$D13="พัก","",IF($DP$6="?",$DP$6,$DP$6)))))</f>
        <v>0</v>
      </c>
      <c r="DQ14" s="967">
        <f>IF('ชื่อ-คะแนน'!$C13="","",IF('ชื่อ-คะแนน'!$D13="ออก","",IF('ชื่อ-คะแนน'!$D13="ย้าย","",IF('ชื่อ-คะแนน'!$D13="พัก","",IF($DQ$6="?",$DQ$6,$DQ$6)))))</f>
        <v>0</v>
      </c>
      <c r="DR14" s="967">
        <f>IF('ชื่อ-คะแนน'!$C13="","",IF('ชื่อ-คะแนน'!$D13="ออก","",IF('ชื่อ-คะแนน'!$D13="ย้าย","",IF('ชื่อ-คะแนน'!$D13="พัก","",IF($DR$6="?",$DR$6,$DR$6)))))</f>
        <v>0</v>
      </c>
      <c r="DS14" s="967">
        <f>IF('ชื่อ-คะแนน'!$C13="","",IF('ชื่อ-คะแนน'!$D13="ออก","",IF('ชื่อ-คะแนน'!$D13="ย้าย","",IF('ชื่อ-คะแนน'!$D13="พัก","",IF($DS$6="?",$DS$6,$DS$6)))))</f>
        <v>0</v>
      </c>
      <c r="DT14" s="968">
        <f>IF('ชื่อ-คะแนน'!$C13="","",IF('ชื่อ-คะแนน'!$D13="ออก","",IF('ชื่อ-คะแนน'!$D13="ย้าย","",IF('ชื่อ-คะแนน'!$D13="พัก","",IF($DT$6="?",$DT$6,$DT$6)))))</f>
        <v>0</v>
      </c>
      <c r="DU14" s="959"/>
      <c r="DV14" s="958">
        <f>IF('ชื่อ-คะแนน'!$C13="","",IF('ชื่อ-คะแนน'!$D13="ออก","",IF('ชื่อ-คะแนน'!$D13="ย้าย","",IF('ชื่อ-คะแนน'!$D13="พัก","",IF($DV$6="?",$DV$6,$DV$6)))))</f>
        <v>0</v>
      </c>
      <c r="DW14" s="967">
        <f>IF('ชื่อ-คะแนน'!$C13="","",IF('ชื่อ-คะแนน'!$D13="ออก","",IF('ชื่อ-คะแนน'!$D13="ย้าย","",IF('ชื่อ-คะแนน'!$D13="พัก","",IF($DW$6="?",$DW$6,$DW$6)))))</f>
        <v>0</v>
      </c>
      <c r="DX14" s="967">
        <f>IF('ชื่อ-คะแนน'!$C13="","",IF('ชื่อ-คะแนน'!$D13="ออก","",IF('ชื่อ-คะแนน'!$D13="ย้าย","",IF('ชื่อ-คะแนน'!$D13="พัก","",IF($DX$6="?",$DX$6,$DX$6)))))</f>
        <v>0</v>
      </c>
      <c r="DY14" s="967">
        <f>IF('ชื่อ-คะแนน'!$C13="","",IF('ชื่อ-คะแนน'!$D13="ออก","",IF('ชื่อ-คะแนน'!$D13="ย้าย","",IF('ชื่อ-คะแนน'!$D13="พัก","",IF($DY$6="?",$DY$6,$DY$6)))))</f>
        <v>0</v>
      </c>
      <c r="DZ14" s="968">
        <f>IF('ชื่อ-คะแนน'!$C13="","",IF('ชื่อ-คะแนน'!$D13="ออก","",IF('ชื่อ-คะแนน'!$D13="ย้าย","",IF('ชื่อ-คะแนน'!$D13="พัก","",IF($DZ$6="?",$DZ$6,$DZ$6)))))</f>
        <v>0</v>
      </c>
      <c r="EA14" s="959"/>
      <c r="EB14" s="958">
        <f>IF('ชื่อ-คะแนน'!$C13="","",IF('ชื่อ-คะแนน'!$D13="ออก","",IF('ชื่อ-คะแนน'!$D13="ย้าย","",IF('ชื่อ-คะแนน'!$D13="พัก","",IF($EB$6="?",$EB$6,$EB$6)))))</f>
        <v>0</v>
      </c>
      <c r="EC14" s="967">
        <f>IF('ชื่อ-คะแนน'!$C13="","",IF('ชื่อ-คะแนน'!$D13="ออก","",IF('ชื่อ-คะแนน'!$D13="ย้าย","",IF('ชื่อ-คะแนน'!$D13="พัก","",IF($EC$6="?",$EC$6,$EC$6)))))</f>
        <v>0</v>
      </c>
      <c r="ED14" s="967">
        <f>IF('ชื่อ-คะแนน'!$C13="","",IF('ชื่อ-คะแนน'!$D13="ออก","",IF('ชื่อ-คะแนน'!$D13="ย้าย","",IF('ชื่อ-คะแนน'!$D13="พัก","",IF($ED$6="?",$ED$6,$ED$6)))))</f>
        <v>0</v>
      </c>
      <c r="EE14" s="967">
        <f>IF('ชื่อ-คะแนน'!$C13="","",IF('ชื่อ-คะแนน'!$D13="ออก","",IF('ชื่อ-คะแนน'!$D13="ย้าย","",IF('ชื่อ-คะแนน'!$D13="พัก","",IF($EE$6="?",$EE$6,$EE$6)))))</f>
        <v>0</v>
      </c>
      <c r="EF14" s="968">
        <f>IF('ชื่อ-คะแนน'!$C13="","",IF('ชื่อ-คะแนน'!$D13="ออก","",IF('ชื่อ-คะแนน'!$D13="ย้าย","",IF('ชื่อ-คะแนน'!$D13="พัก","",IF($EF$6="?",$EF$6,$EF$6)))))</f>
        <v>0</v>
      </c>
      <c r="EG14" s="969"/>
      <c r="EH14" s="963" t="str">
        <f>IF('ชื่อ-คะแนน'!C13="","",COUNTIF(E14:EF14,"ป")+COUNTIF(E14:EF14,"ล")+COUNTIF(E14:EF14,"ข")+COUNTIF(E14:EF14,"ร")+COUNTIF(E14:EF14,"อ")+COUNTIF(E14:EF14,"ก")+COUNTIF(E14:EF14,"ฟ")+COUNTIF(E14:EF14,"ด")+COUNTIF(E14:EF14,"ย"))&amp;IF('ชื่อ-คะแนน'!C13="","","/")&amp;IF('ชื่อ-คะแนน'!C13="","",SUM($F$6:$EF$6)-SUM(F14:EF14))</f>
        <v>0/0</v>
      </c>
      <c r="EI14" s="994">
        <f>IF('ชื่อ-คะแนน'!C13="","",COUNTIF(E14:EE14,"/")+SUM(E14:EE14))</f>
        <v>32</v>
      </c>
      <c r="EJ14" s="995">
        <f>IF('ชื่อ-คะแนน'!C13="","",COUNTIF(F14:EF14,"/")+SUM(F14:EF14)+เวลา1!EI14)</f>
        <v>68</v>
      </c>
      <c r="EK14" s="103"/>
      <c r="EL14" s="53" t="str">
        <f>IF('ชื่อ-คะแนน'!C13="","",IF(EJ14&gt;=$EJ$3-$EJ$4,"-",$EJ$3-$EJ$4-EJ14))</f>
        <v>-</v>
      </c>
      <c r="EM14" s="54">
        <f>IF('ชื่อ-คะแนน'!C13="","",(EJ14/$EJ$3)*100)</f>
        <v>94.444444444444443</v>
      </c>
      <c r="EN14" s="53" t="str">
        <f>IF('ชื่อ-คะแนน'!CM13="ผิด","ผิด",IF('ชื่อ-คะแนน'!CM13="","",IF('ชื่อ-คะแนน'!CP13="-","-",IF(EM14&lt;79.5,"มส","-"))))</f>
        <v>-</v>
      </c>
      <c r="EO14" s="53" t="str">
        <f>IF('ชื่อ-คะแนน'!CM13="ผิด","ผิด",IF('ชื่อ-คะแนน'!CM13="","",IF('ชื่อ-คะแนน'!CP13="-","-",IF(EM14&lt;59.5,"ซ้ำ",IF(EM14&lt;79.5,EL14,"-")))))</f>
        <v>-</v>
      </c>
    </row>
    <row r="15" spans="1:145" s="24" customFormat="1" ht="18" customHeight="1" thickBot="1" x14ac:dyDescent="0.55000000000000004">
      <c r="A15" s="1000">
        <f>'ชื่อ-คะแนน'!A14</f>
        <v>9</v>
      </c>
      <c r="B15" s="894" t="str">
        <f>'ชื่อ-คะแนน'!B14</f>
        <v>12812</v>
      </c>
      <c r="C15" s="895" t="str">
        <f>'ชื่อ-คะแนน'!DB14</f>
        <v>เด็กชาย สรธัญญ์  แก้วแปง</v>
      </c>
      <c r="D15" s="620" t="str">
        <f>'ชื่อ-คะแนน'!D14</f>
        <v>เรียน</v>
      </c>
      <c r="E15" s="621" t="str">
        <f t="shared" si="0"/>
        <v/>
      </c>
      <c r="F15" s="958">
        <f>IF('ชื่อ-คะแนน'!$C14="","",IF('ชื่อ-คะแนน'!$D14="ออก","",IF('ชื่อ-คะแนน'!$D14="ย้าย","",IF('ชื่อ-คะแนน'!$D14="พัก","",IF(F$6="?",F$6,F$6)))))</f>
        <v>0</v>
      </c>
      <c r="G15" s="967">
        <f>IF('ชื่อ-คะแนน'!C14="","",IF('ชื่อ-คะแนน'!$D14="ออก","",IF('ชื่อ-คะแนน'!$D14="ย้าย","",IF('ชื่อ-คะแนน'!$D14="พัก","",IF(G$6="?",G$6,G$6)))))</f>
        <v>2</v>
      </c>
      <c r="H15" s="967">
        <f>IF('ชื่อ-คะแนน'!C14="","",IF('ชื่อ-คะแนน'!$D14="ออก","",IF('ชื่อ-คะแนน'!$D14="ย้าย","",IF('ชื่อ-คะแนน'!$D14="พัก","",IF(H$6="?",H$6,H$6)))))</f>
        <v>0</v>
      </c>
      <c r="I15" s="967">
        <f>IF('ชื่อ-คะแนน'!G14="","",IF('ชื่อ-คะแนน'!$D14="ออก","",IF('ชื่อ-คะแนน'!$D14="ย้าย","",IF('ชื่อ-คะแนน'!$D14="พัก","",IF(I$6="?",I$6,$I$6)))))</f>
        <v>0</v>
      </c>
      <c r="J15" s="968">
        <f>IF('ชื่อ-คะแนน'!$C14="","",IF('ชื่อ-คะแนน'!$D14="ออก","",IF('ชื่อ-คะแนน'!$D14="ย้าย","",IF('ชื่อ-คะแนน'!$D14="พัก","",IF(J$6="?",J$6,J$6)))))</f>
        <v>0</v>
      </c>
      <c r="K15" s="959"/>
      <c r="L15" s="958">
        <f>IF('ชื่อ-คะแนน'!$C14="","",IF('ชื่อ-คะแนน'!$D14="ออก","",IF('ชื่อ-คะแนน'!$D14="ย้าย","",IF('ชื่อ-คะแนน'!$D14="พัก","",IF(L$6="?",L$6,L$6)))))</f>
        <v>0</v>
      </c>
      <c r="M15" s="967">
        <f>IF('ชื่อ-คะแนน'!$C14="","",IF('ชื่อ-คะแนน'!$D14="ออก","",IF('ชื่อ-คะแนน'!$D14="ย้าย","",IF('ชื่อ-คะแนน'!$D14="พัก","",IF(M$6="?",M$6,M$6)))))</f>
        <v>2</v>
      </c>
      <c r="N15" s="967">
        <f>IF('ชื่อ-คะแนน'!$C14="","",IF('ชื่อ-คะแนน'!$D14="ออก","",IF('ชื่อ-คะแนน'!$D14="ย้าย","",IF('ชื่อ-คะแนน'!$D14="พัก","",IF(N$6="?",N$6,N$6)))))</f>
        <v>0</v>
      </c>
      <c r="O15" s="967">
        <f>IF('ชื่อ-คะแนน'!$C14="","",IF('ชื่อ-คะแนน'!$D14="ออก","",IF('ชื่อ-คะแนน'!$D14="ย้าย","",IF('ชื่อ-คะแนน'!$D14="พัก","",IF(O$6="?",O$6,O$6)))))</f>
        <v>0</v>
      </c>
      <c r="P15" s="968">
        <f>IF('ชื่อ-คะแนน'!$C14="","",IF('ชื่อ-คะแนน'!$D14="ออก","",IF('ชื่อ-คะแนน'!$D14="ย้าย","",IF('ชื่อ-คะแนน'!$D14="พัก","",IF(P$6="?",P$6,P$6)))))</f>
        <v>0</v>
      </c>
      <c r="Q15" s="959"/>
      <c r="R15" s="958">
        <f>IF('ชื่อ-คะแนน'!$C14="","",IF('ชื่อ-คะแนน'!$D14="ออก","",IF('ชื่อ-คะแนน'!$D14="ย้าย","",IF('ชื่อ-คะแนน'!$D14="พัก","",IF(R$6="?",R$6,R$6)))))</f>
        <v>0</v>
      </c>
      <c r="S15" s="967">
        <f>IF('ชื่อ-คะแนน'!$C14="","",IF('ชื่อ-คะแนน'!$D14="ออก","",IF('ชื่อ-คะแนน'!$D14="ย้าย","",IF('ชื่อ-คะแนน'!$D14="พัก","",IF(S$6="?",S$6,S$6)))))</f>
        <v>2</v>
      </c>
      <c r="T15" s="967">
        <f>IF('ชื่อ-คะแนน'!$C14="","",IF('ชื่อ-คะแนน'!$D14="ออก","",IF('ชื่อ-คะแนน'!$D14="ย้าย","",IF('ชื่อ-คะแนน'!$D14="พัก","",IF(T$6="?",T$6,T$6)))))</f>
        <v>0</v>
      </c>
      <c r="U15" s="967">
        <f>IF('ชื่อ-คะแนน'!$C14="","",IF('ชื่อ-คะแนน'!$D14="ออก","",IF('ชื่อ-คะแนน'!$D14="ย้าย","",IF('ชื่อ-คะแนน'!$D14="พัก","",IF(U$6="?",U$6,U$6)))))</f>
        <v>0</v>
      </c>
      <c r="V15" s="968">
        <f>IF('ชื่อ-คะแนน'!$C14="","",IF('ชื่อ-คะแนน'!$D14="ออก","",IF('ชื่อ-คะแนน'!$D14="ย้าย","",IF('ชื่อ-คะแนน'!$D14="พัก","",IF(V$6="?",V$6,V$6)))))</f>
        <v>0</v>
      </c>
      <c r="W15" s="959"/>
      <c r="X15" s="958">
        <f>IF('ชื่อ-คะแนน'!$C14="","",IF('ชื่อ-คะแนน'!$D14="ออก","",IF('ชื่อ-คะแนน'!$D14="ย้าย","",IF('ชื่อ-คะแนน'!$D14="พัก","",IF(X$6="?",X$6,X$6)))))</f>
        <v>0</v>
      </c>
      <c r="Y15" s="967">
        <f>IF('ชื่อ-คะแนน'!$C14="","",IF('ชื่อ-คะแนน'!$D14="ออก","",IF('ชื่อ-คะแนน'!$D14="ย้าย","",IF('ชื่อ-คะแนน'!$D14="พัก","",IF(Y$6="?",Y$6,Y$6)))))</f>
        <v>2</v>
      </c>
      <c r="Z15" s="967">
        <f>IF('ชื่อ-คะแนน'!$C14="","",IF('ชื่อ-คะแนน'!$D14="ออก","",IF('ชื่อ-คะแนน'!$D14="ย้าย","",IF('ชื่อ-คะแนน'!$D14="พัก","",IF(Z$6="?",Z$6,Z$6)))))</f>
        <v>0</v>
      </c>
      <c r="AA15" s="967">
        <f>IF('ชื่อ-คะแนน'!$C14="","",IF('ชื่อ-คะแนน'!$D14="ออก","",IF('ชื่อ-คะแนน'!$D14="ย้าย","",IF('ชื่อ-คะแนน'!$D14="พัก","",IF(AA$6="?",AA$6,AA$6)))))</f>
        <v>0</v>
      </c>
      <c r="AB15" s="968">
        <f>IF('ชื่อ-คะแนน'!$C14="","",IF('ชื่อ-คะแนน'!$D14="ออก","",IF('ชื่อ-คะแนน'!$D14="ย้าย","",IF('ชื่อ-คะแนน'!$D14="พัก","",IF(AB$6="?",AB$6,AB$6)))))</f>
        <v>0</v>
      </c>
      <c r="AC15" s="959"/>
      <c r="AD15" s="958">
        <f>IF('ชื่อ-คะแนน'!$C14="","",IF('ชื่อ-คะแนน'!$D14="ออก","",IF('ชื่อ-คะแนน'!$D14="ย้าย","",IF('ชื่อ-คะแนน'!$D14="พัก","",IF(AD$6="?",AD$6,AD$6)))))</f>
        <v>0</v>
      </c>
      <c r="AE15" s="967">
        <f>IF('ชื่อ-คะแนน'!$C14="","",IF('ชื่อ-คะแนน'!$D14="ออก","",IF('ชื่อ-คะแนน'!$D14="ย้าย","",IF('ชื่อ-คะแนน'!$D14="พัก","",IF(AE$6="?",AE$6,AE$6)))))</f>
        <v>2</v>
      </c>
      <c r="AF15" s="967">
        <f>IF('ชื่อ-คะแนน'!$C14="","",IF('ชื่อ-คะแนน'!$D14="ออก","",IF('ชื่อ-คะแนน'!$D14="ย้าย","",IF('ชื่อ-คะแนน'!$D14="พัก","",IF(AF$6="?",AF$6,AF$6)))))</f>
        <v>0</v>
      </c>
      <c r="AG15" s="967">
        <f>IF('ชื่อ-คะแนน'!$C14="","",IF('ชื่อ-คะแนน'!$D14="ออก","",IF('ชื่อ-คะแนน'!$D14="ย้าย","",IF('ชื่อ-คะแนน'!$D14="พัก","",IF($AG$6="?",$AG$6,$AG$6)))))</f>
        <v>0</v>
      </c>
      <c r="AH15" s="968">
        <f>IF('ชื่อ-คะแนน'!$C14="","",IF('ชื่อ-คะแนน'!$D14="ออก","",IF('ชื่อ-คะแนน'!$D14="ย้าย","",IF('ชื่อ-คะแนน'!$D14="พัก","",IF($AH$6="?",$AH$6,$AH$6)))))</f>
        <v>0</v>
      </c>
      <c r="AI15" s="959"/>
      <c r="AJ15" s="958">
        <f>IF('ชื่อ-คะแนน'!$C14="","",IF('ชื่อ-คะแนน'!$D14="ออก","",IF('ชื่อ-คะแนน'!$D14="ย้าย","",IF('ชื่อ-คะแนน'!$D14="พัก","",IF($AJ$6="?",$AJ$6,$AJ$6)))))</f>
        <v>0</v>
      </c>
      <c r="AK15" s="967">
        <f>IF('ชื่อ-คะแนน'!$C14="","",IF('ชื่อ-คะแนน'!$D14="ออก","",IF('ชื่อ-คะแนน'!$D14="ย้าย","",IF('ชื่อ-คะแนน'!$D14="พัก","",IF($AK$6="?",$AK$6,$AK$6)))))</f>
        <v>2</v>
      </c>
      <c r="AL15" s="967">
        <f>IF('ชื่อ-คะแนน'!$C14="","",IF('ชื่อ-คะแนน'!$D14="ออก","",IF('ชื่อ-คะแนน'!$D14="ย้าย","",IF('ชื่อ-คะแนน'!$D14="พัก","",IF($AL$6="?",$AL$6,$AL$6)))))</f>
        <v>0</v>
      </c>
      <c r="AM15" s="967">
        <f>IF('ชื่อ-คะแนน'!$C14="","",IF('ชื่อ-คะแนน'!$D14="ออก","",IF('ชื่อ-คะแนน'!$D14="ย้าย","",IF('ชื่อ-คะแนน'!$D14="พัก","",IF($AM$6="?",$AM$6,$AM$6)))))</f>
        <v>0</v>
      </c>
      <c r="AN15" s="968">
        <f>IF('ชื่อ-คะแนน'!$C14="","",IF('ชื่อ-คะแนน'!$D14="ออก","",IF('ชื่อ-คะแนน'!$D14="ย้าย","",IF('ชื่อ-คะแนน'!$D14="พัก","",IF($AN$6="?",$AN$6,$AN$6)))))</f>
        <v>0</v>
      </c>
      <c r="AO15" s="959"/>
      <c r="AP15" s="958">
        <f>IF('ชื่อ-คะแนน'!$C14="","",IF('ชื่อ-คะแนน'!$D14="ออก","",IF('ชื่อ-คะแนน'!$D14="ย้าย","",IF('ชื่อ-คะแนน'!$D14="พัก","",IF($AP$6="?",$AP$6,$AP$6)))))</f>
        <v>0</v>
      </c>
      <c r="AQ15" s="967">
        <f>IF('ชื่อ-คะแนน'!$C14="","",IF('ชื่อ-คะแนน'!$D14="ออก","",IF('ชื่อ-คะแนน'!$D14="ย้าย","",IF('ชื่อ-คะแนน'!$D14="พัก","",IF($AQ$6="?",$AQ$6,$AQ$6)))))</f>
        <v>2</v>
      </c>
      <c r="AR15" s="967">
        <f>IF('ชื่อ-คะแนน'!$C14="","",IF('ชื่อ-คะแนน'!$D14="ออก","",IF('ชื่อ-คะแนน'!$D14="ย้าย","",IF('ชื่อ-คะแนน'!$D14="พัก","",IF($AR$6="?",$AR$6,$AR$6)))))</f>
        <v>0</v>
      </c>
      <c r="AS15" s="967">
        <f>IF('ชื่อ-คะแนน'!$C14="","",IF('ชื่อ-คะแนน'!$D14="ออก","",IF('ชื่อ-คะแนน'!$D14="ย้าย","",IF('ชื่อ-คะแนน'!$D14="พัก","",IF($AS$6="?",$AS$6,$AS$6)))))</f>
        <v>0</v>
      </c>
      <c r="AT15" s="968">
        <f>IF('ชื่อ-คะแนน'!$C14="","",IF('ชื่อ-คะแนน'!$D14="ออก","",IF('ชื่อ-คะแนน'!$D14="ย้าย","",IF('ชื่อ-คะแนน'!$D14="พัก","",IF($AT$6="?",$AT$6,$AT$6)))))</f>
        <v>0</v>
      </c>
      <c r="AU15" s="959"/>
      <c r="AV15" s="958">
        <f>IF('ชื่อ-คะแนน'!$C14="","",IF('ชื่อ-คะแนน'!$D14="ออก","",IF('ชื่อ-คะแนน'!$D14="ย้าย","",IF('ชื่อ-คะแนน'!$D14="พัก","",IF($AV$6="?",$AV$6,$AV$6)))))</f>
        <v>0</v>
      </c>
      <c r="AW15" s="967">
        <f>IF('ชื่อ-คะแนน'!$C14="","",IF('ชื่อ-คะแนน'!$D14="ออก","",IF('ชื่อ-คะแนน'!$D14="ย้าย","",IF('ชื่อ-คะแนน'!$D14="พัก","",IF($AW$6="?",$AW$6,$AW$6)))))</f>
        <v>2</v>
      </c>
      <c r="AX15" s="967">
        <f>IF('ชื่อ-คะแนน'!$C14="","",IF('ชื่อ-คะแนน'!$D14="ออก","",IF('ชื่อ-คะแนน'!$D14="ย้าย","",IF('ชื่อ-คะแนน'!$D14="พัก","",IF($AX$6="?",$AX$6,$AX$6)))))</f>
        <v>0</v>
      </c>
      <c r="AY15" s="967">
        <f>IF('ชื่อ-คะแนน'!$C14="","",IF('ชื่อ-คะแนน'!$D14="ออก","",IF('ชื่อ-คะแนน'!$D14="ย้าย","",IF('ชื่อ-คะแนน'!$D14="พัก","",IF($AY$6="?",$AY$6,$AY$6)))))</f>
        <v>0</v>
      </c>
      <c r="AZ15" s="968">
        <f>IF('ชื่อ-คะแนน'!$C14="","",IF('ชื่อ-คะแนน'!$D14="ออก","",IF('ชื่อ-คะแนน'!$D14="ย้าย","",IF('ชื่อ-คะแนน'!$D14="พัก","",IF($AZ$6="?",$AZ$6,$AZ$6)))))</f>
        <v>0</v>
      </c>
      <c r="BA15" s="959"/>
      <c r="BB15" s="958">
        <f>IF('ชื่อ-คะแนน'!$C14="","",IF('ชื่อ-คะแนน'!$D14="ออก","",IF('ชื่อ-คะแนน'!$D14="ย้าย","",IF('ชื่อ-คะแนน'!$D14="พัก","",IF($BB$6="?",$BB$6,$BB$6)))))</f>
        <v>0</v>
      </c>
      <c r="BC15" s="967">
        <f>IF('ชื่อ-คะแนน'!$C14="","",IF('ชื่อ-คะแนน'!$D14="ออก","",IF('ชื่อ-คะแนน'!$D14="ย้าย","",IF('ชื่อ-คะแนน'!$D14="พัก","",IF($BC$6="?",$BC$6,$BC$6)))))</f>
        <v>2</v>
      </c>
      <c r="BD15" s="967">
        <f>IF('ชื่อ-คะแนน'!$C14="","",IF('ชื่อ-คะแนน'!$D14="ออก","",IF('ชื่อ-คะแนน'!$D14="ย้าย","",IF('ชื่อ-คะแนน'!$D14="พัก","",IF($BD$6="?",$BD$6,$BD$6)))))</f>
        <v>0</v>
      </c>
      <c r="BE15" s="967">
        <f>IF('ชื่อ-คะแนน'!$C14="","",IF('ชื่อ-คะแนน'!$D14="ออก","",IF('ชื่อ-คะแนน'!$D14="ย้าย","",IF('ชื่อ-คะแนน'!$D14="พัก","",IF($BE$6="?",$BE$6,$BE$6)))))</f>
        <v>0</v>
      </c>
      <c r="BF15" s="968">
        <f>IF('ชื่อ-คะแนน'!$C14="","",IF('ชื่อ-คะแนน'!$D14="ออก","",IF('ชื่อ-คะแนน'!$D14="ย้าย","",IF('ชื่อ-คะแนน'!$D14="พัก","",IF($BF$6="?",$BF$6,$BF$6)))))</f>
        <v>0</v>
      </c>
      <c r="BG15" s="959"/>
      <c r="BH15" s="958">
        <f>IF('ชื่อ-คะแนน'!$C14="","",IF('ชื่อ-คะแนน'!$D14="ออก","",IF('ชื่อ-คะแนน'!$D14="ย้าย","",IF('ชื่อ-คะแนน'!$D14="พัก","",IF($BH$6="?",$BH$6,$BH$6)))))</f>
        <v>0</v>
      </c>
      <c r="BI15" s="967">
        <f>IF('ชื่อ-คะแนน'!$C14="","",IF('ชื่อ-คะแนน'!$D14="ออก","",IF('ชื่อ-คะแนน'!$D14="ย้าย","",IF('ชื่อ-คะแนน'!$D14="พัก","",IF($BI$6="?",$BI$6,$BI$6)))))</f>
        <v>2</v>
      </c>
      <c r="BJ15" s="967">
        <f>IF('ชื่อ-คะแนน'!$C14="","",IF('ชื่อ-คะแนน'!$D14="ออก","",IF('ชื่อ-คะแนน'!$D14="ย้าย","",IF('ชื่อ-คะแนน'!$D14="พัก","",IF($BJ$6="?",$BJ$6,$BJ$6)))))</f>
        <v>0</v>
      </c>
      <c r="BK15" s="967">
        <f>IF('ชื่อ-คะแนน'!$C14="","",IF('ชื่อ-คะแนน'!$D14="ออก","",IF('ชื่อ-คะแนน'!$D14="ย้าย","",IF('ชื่อ-คะแนน'!$D14="พัก","",IF($BK$6="?",$BK$6,$BK$6)))))</f>
        <v>0</v>
      </c>
      <c r="BL15" s="968">
        <f>IF('ชื่อ-คะแนน'!$C14="","",IF('ชื่อ-คะแนน'!$D14="ออก","",IF('ชื่อ-คะแนน'!$D14="ย้าย","",IF('ชื่อ-คะแนน'!$D14="พัก","",IF($BL$6="?",$BL$6,$BL$6)))))</f>
        <v>0</v>
      </c>
      <c r="BM15" s="959"/>
      <c r="BN15" s="958">
        <f>IF('ชื่อ-คะแนน'!$C14="","",IF('ชื่อ-คะแนน'!$D14="ออก","",IF('ชื่อ-คะแนน'!$D14="ย้าย","",IF('ชื่อ-คะแนน'!$D14="พัก","",IF($BN$6="?",$BN$6,$BN$6)))))</f>
        <v>0</v>
      </c>
      <c r="BO15" s="967">
        <f>IF('ชื่อ-คะแนน'!$C14="","",IF('ชื่อ-คะแนน'!$D14="ออก","",IF('ชื่อ-คะแนน'!$D14="ย้าย","",IF('ชื่อ-คะแนน'!$D14="พัก","",IF($BO$6="?",$BO$6,$BO$6)))))</f>
        <v>2</v>
      </c>
      <c r="BP15" s="967">
        <f>IF('ชื่อ-คะแนน'!$C14="","",IF('ชื่อ-คะแนน'!$D14="ออก","",IF('ชื่อ-คะแนน'!$D14="ย้าย","",IF('ชื่อ-คะแนน'!$D14="พัก","",IF($BP$6="?",$BP$6,$BP$6)))))</f>
        <v>0</v>
      </c>
      <c r="BQ15" s="967">
        <f>IF('ชื่อ-คะแนน'!$C14="","",IF('ชื่อ-คะแนน'!$D14="ออก","",IF('ชื่อ-คะแนน'!$D14="ย้าย","",IF('ชื่อ-คะแนน'!$D14="พัก","",IF($BQ$6="?",$BQ$6,$BQ$6)))))</f>
        <v>0</v>
      </c>
      <c r="BR15" s="968">
        <f>IF('ชื่อ-คะแนน'!$C14="","",IF('ชื่อ-คะแนน'!$D14="ออก","",IF('ชื่อ-คะแนน'!$D14="ย้าย","",IF('ชื่อ-คะแนน'!$D14="พัก","",IF($BR$6="?",$BR$6,$BR$6)))))</f>
        <v>0</v>
      </c>
      <c r="BS15" s="959"/>
      <c r="BT15" s="958">
        <f>IF('ชื่อ-คะแนน'!$C14="","",IF('ชื่อ-คะแนน'!$D14="ออก","",IF('ชื่อ-คะแนน'!$D14="ย้าย","",IF('ชื่อ-คะแนน'!$D14="พัก","",IF($BT$6="?",$BT$6,$BT$6)))))</f>
        <v>0</v>
      </c>
      <c r="BU15" s="967">
        <f>IF('ชื่อ-คะแนน'!$C14="","",IF('ชื่อ-คะแนน'!$D14="ออก","",IF('ชื่อ-คะแนน'!$D14="ย้าย","",IF('ชื่อ-คะแนน'!$D14="พัก","",IF($BU$6="?",$BU$6,$BU$6)))))</f>
        <v>2</v>
      </c>
      <c r="BV15" s="967">
        <f>IF('ชื่อ-คะแนน'!$C14="","",IF('ชื่อ-คะแนน'!$D14="ออก","",IF('ชื่อ-คะแนน'!$D14="ย้าย","",IF('ชื่อ-คะแนน'!$D14="พัก","",IF($BV$6="?",$BV$6,$BV$6)))))</f>
        <v>0</v>
      </c>
      <c r="BW15" s="967">
        <f>IF('ชื่อ-คะแนน'!$C14="","",IF('ชื่อ-คะแนน'!$D14="ออก","",IF('ชื่อ-คะแนน'!$D14="ย้าย","",IF('ชื่อ-คะแนน'!$D14="พัก","",IF($BW$6="?",$BW$6,$BW$6)))))</f>
        <v>0</v>
      </c>
      <c r="BX15" s="968">
        <f>IF('ชื่อ-คะแนน'!$C14="","",IF('ชื่อ-คะแนน'!$D14="ออก","",IF('ชื่อ-คะแนน'!$D14="ย้าย","",IF('ชื่อ-คะแนน'!$D14="พัก","",IF($BX$6="?",$BX$6,$BX$6)))))</f>
        <v>0</v>
      </c>
      <c r="BY15" s="959"/>
      <c r="BZ15" s="958">
        <f>IF('ชื่อ-คะแนน'!$C14="","",IF('ชื่อ-คะแนน'!$D14="ออก","",IF('ชื่อ-คะแนน'!$D14="ย้าย","",IF('ชื่อ-คะแนน'!$D14="พัก","",IF($BZ$6="?",$BZ$6,$BZ$6)))))</f>
        <v>0</v>
      </c>
      <c r="CA15" s="967">
        <f>IF('ชื่อ-คะแนน'!$C14="","",IF('ชื่อ-คะแนน'!$D14="ออก","",IF('ชื่อ-คะแนน'!$D14="ย้าย","",IF('ชื่อ-คะแนน'!$D14="พัก","",IF($CA$6="?",$CA$6,$CA$6)))))</f>
        <v>2</v>
      </c>
      <c r="CB15" s="967">
        <f>IF('ชื่อ-คะแนน'!$C14="","",IF('ชื่อ-คะแนน'!$D14="ออก","",IF('ชื่อ-คะแนน'!$D14="ย้าย","",IF('ชื่อ-คะแนน'!$D14="พัก","",IF($CB$6="?",$CB$6,$CB$6)))))</f>
        <v>0</v>
      </c>
      <c r="CC15" s="967">
        <f>IF('ชื่อ-คะแนน'!$C14="","",IF('ชื่อ-คะแนน'!$D14="ออก","",IF('ชื่อ-คะแนน'!$D14="ย้าย","",IF('ชื่อ-คะแนน'!$D14="พัก","",IF($CC$6="?",$CC$6,$CC$6)))))</f>
        <v>0</v>
      </c>
      <c r="CD15" s="968">
        <f>IF('ชื่อ-คะแนน'!$C14="","",IF('ชื่อ-คะแนน'!$D14="ออก","",IF('ชื่อ-คะแนน'!$D14="ย้าย","",IF('ชื่อ-คะแนน'!$D14="พัก","",IF($CD$6="?",$CD$6,$CD$6)))))</f>
        <v>0</v>
      </c>
      <c r="CE15" s="959"/>
      <c r="CF15" s="958">
        <f>IF('ชื่อ-คะแนน'!$C14="","",IF('ชื่อ-คะแนน'!$D14="ออก","",IF('ชื่อ-คะแนน'!$D14="ย้าย","",IF('ชื่อ-คะแนน'!$D14="พัก","",IF($CF$6="?",$CF$6,$CF$6)))))</f>
        <v>0</v>
      </c>
      <c r="CG15" s="967">
        <f>IF('ชื่อ-คะแนน'!$C14="","",IF('ชื่อ-คะแนน'!$D14="ออก","",IF('ชื่อ-คะแนน'!$D14="ย้าย","",IF('ชื่อ-คะแนน'!$D14="พัก","",IF($CG$6="?",$CG$6,$CG$6)))))</f>
        <v>2</v>
      </c>
      <c r="CH15" s="967">
        <f>IF('ชื่อ-คะแนน'!$C14="","",IF('ชื่อ-คะแนน'!$D14="ออก","",IF('ชื่อ-คะแนน'!$D14="ย้าย","",IF('ชื่อ-คะแนน'!$D14="พัก","",IF($CH$6="?",$CH$6,$CH$6)))))</f>
        <v>0</v>
      </c>
      <c r="CI15" s="967">
        <f>IF('ชื่อ-คะแนน'!$C14="","",IF('ชื่อ-คะแนน'!$D14="ออก","",IF('ชื่อ-คะแนน'!$D14="ย้าย","",IF('ชื่อ-คะแนน'!$D14="พัก","",IF($CI$6="?",$CI$6,$CI$6)))))</f>
        <v>0</v>
      </c>
      <c r="CJ15" s="968">
        <f>IF('ชื่อ-คะแนน'!$C14="","",IF('ชื่อ-คะแนน'!$D14="ออก","",IF('ชื่อ-คะแนน'!$D14="ย้าย","",IF('ชื่อ-คะแนน'!$D14="พัก","",IF($CJ$6="?",$CJ$6,$CJ$6)))))</f>
        <v>0</v>
      </c>
      <c r="CK15" s="959"/>
      <c r="CL15" s="958">
        <f>IF('ชื่อ-คะแนน'!$C14="","",IF('ชื่อ-คะแนน'!$D14="ออก","",IF('ชื่อ-คะแนน'!$D14="ย้าย","",IF('ชื่อ-คะแนน'!$D14="พัก","",IF($CL$6="?",$CL$6,$CL$6)))))</f>
        <v>0</v>
      </c>
      <c r="CM15" s="967">
        <f>IF('ชื่อ-คะแนน'!$C14="","",IF('ชื่อ-คะแนน'!$D14="ออก","",IF('ชื่อ-คะแนน'!$D14="ย้าย","",IF('ชื่อ-คะแนน'!$D14="พัก","",IF($CM$6="?",$CM$6,$CM$6)))))</f>
        <v>2</v>
      </c>
      <c r="CN15" s="967">
        <f>IF('ชื่อ-คะแนน'!$C14="","",IF('ชื่อ-คะแนน'!$D14="ออก","",IF('ชื่อ-คะแนน'!$D14="ย้าย","",IF('ชื่อ-คะแนน'!$D14="พัก","",IF($CN$6="?",$CN$6,$CN$6)))))</f>
        <v>0</v>
      </c>
      <c r="CO15" s="967">
        <f>IF('ชื่อ-คะแนน'!$C14="","",IF('ชื่อ-คะแนน'!$D14="ออก","",IF('ชื่อ-คะแนน'!$D14="ย้าย","",IF('ชื่อ-คะแนน'!$D14="พัก","",IF($CO$6="?",$CO$6,$CO$6)))))</f>
        <v>0</v>
      </c>
      <c r="CP15" s="968">
        <f>IF('ชื่อ-คะแนน'!$C14="","",IF('ชื่อ-คะแนน'!$D14="ออก","",IF('ชื่อ-คะแนน'!$D14="ย้าย","",IF('ชื่อ-คะแนน'!$D14="พัก","",IF($CP$6="?",$CP$6,$CP$6)))))</f>
        <v>0</v>
      </c>
      <c r="CQ15" s="959"/>
      <c r="CR15" s="958">
        <f>IF('ชื่อ-คะแนน'!$C14="","",IF('ชื่อ-คะแนน'!$D14="ออก","",IF('ชื่อ-คะแนน'!$D14="ย้าย","",IF('ชื่อ-คะแนน'!$D14="พัก","",IF($CR$6="?",$CR$6,$CR$6)))))</f>
        <v>0</v>
      </c>
      <c r="CS15" s="967">
        <f>IF('ชื่อ-คะแนน'!$C14="","",IF('ชื่อ-คะแนน'!$D14="ออก","",IF('ชื่อ-คะแนน'!$D14="ย้าย","",IF('ชื่อ-คะแนน'!$D14="พัก","",IF($CS$6="?",$CS$6,$CS$6)))))</f>
        <v>2</v>
      </c>
      <c r="CT15" s="967">
        <f>IF('ชื่อ-คะแนน'!$C14="","",IF('ชื่อ-คะแนน'!$D14="ออก","",IF('ชื่อ-คะแนน'!$D14="ย้าย","",IF('ชื่อ-คะแนน'!$D14="พัก","",IF($CT$6="?",$CT$6,$CT$6)))))</f>
        <v>0</v>
      </c>
      <c r="CU15" s="967">
        <f>IF('ชื่อ-คะแนน'!$C14="","",IF('ชื่อ-คะแนน'!$D14="ออก","",IF('ชื่อ-คะแนน'!$D14="ย้าย","",IF('ชื่อ-คะแนน'!$D14="พัก","",IF($CU$6="?",$CU$6,$CU$6)))))</f>
        <v>0</v>
      </c>
      <c r="CV15" s="968">
        <f>IF('ชื่อ-คะแนน'!$C14="","",IF('ชื่อ-คะแนน'!$D14="ออก","",IF('ชื่อ-คะแนน'!$D14="ย้าย","",IF('ชื่อ-คะแนน'!$D14="พัก","",IF($CV$6="?",$CV$6,$CV$6)))))</f>
        <v>0</v>
      </c>
      <c r="CW15" s="959"/>
      <c r="CX15" s="958">
        <f>IF('ชื่อ-คะแนน'!$C14="","",IF('ชื่อ-คะแนน'!$D14="ออก","",IF('ชื่อ-คะแนน'!$D14="ย้าย","",IF('ชื่อ-คะแนน'!$D14="พัก","",IF($CX$6="?",$CX$6,$CX$6)))))</f>
        <v>0</v>
      </c>
      <c r="CY15" s="967">
        <f>IF('ชื่อ-คะแนน'!$C14="","",IF('ชื่อ-คะแนน'!$D14="ออก","",IF('ชื่อ-คะแนน'!$D14="ย้าย","",IF('ชื่อ-คะแนน'!$D14="พัก","",IF($CY$6="?",$CY$6,$CY$6)))))</f>
        <v>0</v>
      </c>
      <c r="CZ15" s="967">
        <f>IF('ชื่อ-คะแนน'!$C14="","",IF('ชื่อ-คะแนน'!$D14="ออก","",IF('ชื่อ-คะแนน'!$D14="ย้าย","",IF('ชื่อ-คะแนน'!$D14="พัก","",IF($CZ$6="?",$CZ$6,$CZ$6)))))</f>
        <v>0</v>
      </c>
      <c r="DA15" s="967">
        <f>IF('ชื่อ-คะแนน'!$C14="","",IF('ชื่อ-คะแนน'!$D14="ออก","",IF('ชื่อ-คะแนน'!$D14="ย้าย","",IF('ชื่อ-คะแนน'!$D14="พัก","",IF($DA$6="?",$DA$6,$DA$6)))))</f>
        <v>0</v>
      </c>
      <c r="DB15" s="968">
        <f>IF('ชื่อ-คะแนน'!$C14="","",IF('ชื่อ-คะแนน'!$D14="ออก","",IF('ชื่อ-คะแนน'!$D14="ย้าย","",IF('ชื่อ-คะแนน'!$D14="พัก","",IF($DB$6="?",$DB$6,$DB$6)))))</f>
        <v>0</v>
      </c>
      <c r="DC15" s="959"/>
      <c r="DD15" s="958">
        <f>IF('ชื่อ-คะแนน'!$C14="","",IF('ชื่อ-คะแนน'!$D14="ออก","",IF('ชื่อ-คะแนน'!$D14="ย้าย","",IF('ชื่อ-คะแนน'!$D14="พัก","",IF($DD$6="?",$DD$6,$DD$6)))))</f>
        <v>0</v>
      </c>
      <c r="DE15" s="967">
        <f>IF('ชื่อ-คะแนน'!$C14="","",IF('ชื่อ-คะแนน'!$D14="ออก","",IF('ชื่อ-คะแนน'!$D14="ย้าย","",IF('ชื่อ-คะแนน'!$D14="พัก","",IF($DE$6="?",$DE$6,$DE$6)))))</f>
        <v>0</v>
      </c>
      <c r="DF15" s="967">
        <f>IF('ชื่อ-คะแนน'!$C14="","",IF('ชื่อ-คะแนน'!$D14="ออก","",IF('ชื่อ-คะแนน'!$D14="ย้าย","",IF('ชื่อ-คะแนน'!$D14="พัก","",IF($DF$6="?",$DF$6,$DF$6)))))</f>
        <v>0</v>
      </c>
      <c r="DG15" s="967">
        <f>IF('ชื่อ-คะแนน'!$C14="","",IF('ชื่อ-คะแนน'!$D14="ออก","",IF('ชื่อ-คะแนน'!$D14="ย้าย","",IF('ชื่อ-คะแนน'!$D14="พัก","",IF($DG$6="?",$DG$6,$DG$6)))))</f>
        <v>0</v>
      </c>
      <c r="DH15" s="968">
        <f>IF('ชื่อ-คะแนน'!$C14="","",IF('ชื่อ-คะแนน'!$D14="ออก","",IF('ชื่อ-คะแนน'!$D14="ย้าย","",IF('ชื่อ-คะแนน'!$D14="พัก","",IF($DH$6="?",$DH$6,$DH$6)))))</f>
        <v>0</v>
      </c>
      <c r="DI15" s="959"/>
      <c r="DJ15" s="958">
        <f>IF('ชื่อ-คะแนน'!$C14="","",IF('ชื่อ-คะแนน'!$D14="ออก","",IF('ชื่อ-คะแนน'!$D14="ย้าย","",IF('ชื่อ-คะแนน'!$D14="พัก","",IF($DJ$6="?",$DJ$6,$DJ$6)))))</f>
        <v>0</v>
      </c>
      <c r="DK15" s="967">
        <f>IF('ชื่อ-คะแนน'!$C14="","",IF('ชื่อ-คะแนน'!$D14="ออก","",IF('ชื่อ-คะแนน'!$D14="ย้าย","",IF('ชื่อ-คะแนน'!$D14="พัก","",IF($DK$6="?",$DK$6,$DK$6)))))</f>
        <v>0</v>
      </c>
      <c r="DL15" s="967">
        <f>IF('ชื่อ-คะแนน'!$C14="","",IF('ชื่อ-คะแนน'!$D14="ออก","",IF('ชื่อ-คะแนน'!$D14="ย้าย","",IF('ชื่อ-คะแนน'!$D14="พัก","",IF($DL$6="?",$DL$6,$DL$6)))))</f>
        <v>0</v>
      </c>
      <c r="DM15" s="967">
        <f>IF('ชื่อ-คะแนน'!$C14="","",IF('ชื่อ-คะแนน'!$D14="ออก","",IF('ชื่อ-คะแนน'!$D14="ย้าย","",IF('ชื่อ-คะแนน'!$D14="พัก","",IF($DM$6="?",$DM$6,$DM$6)))))</f>
        <v>0</v>
      </c>
      <c r="DN15" s="968">
        <f>IF('ชื่อ-คะแนน'!$C14="","",IF('ชื่อ-คะแนน'!$D14="ออก","",IF('ชื่อ-คะแนน'!$D14="ย้าย","",IF('ชื่อ-คะแนน'!$D14="พัก","",IF($DN$6="?",$DN$6,$DN$6)))))</f>
        <v>0</v>
      </c>
      <c r="DO15" s="959"/>
      <c r="DP15" s="958">
        <f>IF('ชื่อ-คะแนน'!$C14="","",IF('ชื่อ-คะแนน'!$D14="ออก","",IF('ชื่อ-คะแนน'!$D14="ย้าย","",IF('ชื่อ-คะแนน'!$D14="พัก","",IF($DP$6="?",$DP$6,$DP$6)))))</f>
        <v>0</v>
      </c>
      <c r="DQ15" s="967">
        <f>IF('ชื่อ-คะแนน'!$C14="","",IF('ชื่อ-คะแนน'!$D14="ออก","",IF('ชื่อ-คะแนน'!$D14="ย้าย","",IF('ชื่อ-คะแนน'!$D14="พัก","",IF($DQ$6="?",$DQ$6,$DQ$6)))))</f>
        <v>0</v>
      </c>
      <c r="DR15" s="967">
        <f>IF('ชื่อ-คะแนน'!$C14="","",IF('ชื่อ-คะแนน'!$D14="ออก","",IF('ชื่อ-คะแนน'!$D14="ย้าย","",IF('ชื่อ-คะแนน'!$D14="พัก","",IF($DR$6="?",$DR$6,$DR$6)))))</f>
        <v>0</v>
      </c>
      <c r="DS15" s="967">
        <f>IF('ชื่อ-คะแนน'!$C14="","",IF('ชื่อ-คะแนน'!$D14="ออก","",IF('ชื่อ-คะแนน'!$D14="ย้าย","",IF('ชื่อ-คะแนน'!$D14="พัก","",IF($DS$6="?",$DS$6,$DS$6)))))</f>
        <v>0</v>
      </c>
      <c r="DT15" s="968">
        <f>IF('ชื่อ-คะแนน'!$C14="","",IF('ชื่อ-คะแนน'!$D14="ออก","",IF('ชื่อ-คะแนน'!$D14="ย้าย","",IF('ชื่อ-คะแนน'!$D14="พัก","",IF($DT$6="?",$DT$6,$DT$6)))))</f>
        <v>0</v>
      </c>
      <c r="DU15" s="959"/>
      <c r="DV15" s="958">
        <f>IF('ชื่อ-คะแนน'!$C14="","",IF('ชื่อ-คะแนน'!$D14="ออก","",IF('ชื่อ-คะแนน'!$D14="ย้าย","",IF('ชื่อ-คะแนน'!$D14="พัก","",IF($DV$6="?",$DV$6,$DV$6)))))</f>
        <v>0</v>
      </c>
      <c r="DW15" s="967">
        <f>IF('ชื่อ-คะแนน'!$C14="","",IF('ชื่อ-คะแนน'!$D14="ออก","",IF('ชื่อ-คะแนน'!$D14="ย้าย","",IF('ชื่อ-คะแนน'!$D14="พัก","",IF($DW$6="?",$DW$6,$DW$6)))))</f>
        <v>0</v>
      </c>
      <c r="DX15" s="967">
        <f>IF('ชื่อ-คะแนน'!$C14="","",IF('ชื่อ-คะแนน'!$D14="ออก","",IF('ชื่อ-คะแนน'!$D14="ย้าย","",IF('ชื่อ-คะแนน'!$D14="พัก","",IF($DX$6="?",$DX$6,$DX$6)))))</f>
        <v>0</v>
      </c>
      <c r="DY15" s="967">
        <f>IF('ชื่อ-คะแนน'!$C14="","",IF('ชื่อ-คะแนน'!$D14="ออก","",IF('ชื่อ-คะแนน'!$D14="ย้าย","",IF('ชื่อ-คะแนน'!$D14="พัก","",IF($DY$6="?",$DY$6,$DY$6)))))</f>
        <v>0</v>
      </c>
      <c r="DZ15" s="968">
        <f>IF('ชื่อ-คะแนน'!$C14="","",IF('ชื่อ-คะแนน'!$D14="ออก","",IF('ชื่อ-คะแนน'!$D14="ย้าย","",IF('ชื่อ-คะแนน'!$D14="พัก","",IF($DZ$6="?",$DZ$6,$DZ$6)))))</f>
        <v>0</v>
      </c>
      <c r="EA15" s="959"/>
      <c r="EB15" s="958">
        <f>IF('ชื่อ-คะแนน'!$C14="","",IF('ชื่อ-คะแนน'!$D14="ออก","",IF('ชื่อ-คะแนน'!$D14="ย้าย","",IF('ชื่อ-คะแนน'!$D14="พัก","",IF($EB$6="?",$EB$6,$EB$6)))))</f>
        <v>0</v>
      </c>
      <c r="EC15" s="967">
        <f>IF('ชื่อ-คะแนน'!$C14="","",IF('ชื่อ-คะแนน'!$D14="ออก","",IF('ชื่อ-คะแนน'!$D14="ย้าย","",IF('ชื่อ-คะแนน'!$D14="พัก","",IF($EC$6="?",$EC$6,$EC$6)))))</f>
        <v>0</v>
      </c>
      <c r="ED15" s="967">
        <f>IF('ชื่อ-คะแนน'!$C14="","",IF('ชื่อ-คะแนน'!$D14="ออก","",IF('ชื่อ-คะแนน'!$D14="ย้าย","",IF('ชื่อ-คะแนน'!$D14="พัก","",IF($ED$6="?",$ED$6,$ED$6)))))</f>
        <v>0</v>
      </c>
      <c r="EE15" s="967">
        <f>IF('ชื่อ-คะแนน'!$C14="","",IF('ชื่อ-คะแนน'!$D14="ออก","",IF('ชื่อ-คะแนน'!$D14="ย้าย","",IF('ชื่อ-คะแนน'!$D14="พัก","",IF($EE$6="?",$EE$6,$EE$6)))))</f>
        <v>0</v>
      </c>
      <c r="EF15" s="968">
        <f>IF('ชื่อ-คะแนน'!$C14="","",IF('ชื่อ-คะแนน'!$D14="ออก","",IF('ชื่อ-คะแนน'!$D14="ย้าย","",IF('ชื่อ-คะแนน'!$D14="พัก","",IF($EF$6="?",$EF$6,$EF$6)))))</f>
        <v>0</v>
      </c>
      <c r="EG15" s="969"/>
      <c r="EH15" s="963" t="str">
        <f>IF('ชื่อ-คะแนน'!C14="","",COUNTIF(E15:EF15,"ป")+COUNTIF(E15:EF15,"ล")+COUNTIF(E15:EF15,"ข")+COUNTIF(E15:EF15,"ร")+COUNTIF(E15:EF15,"อ")+COUNTIF(E15:EF15,"ก")+COUNTIF(E15:EF15,"ฟ")+COUNTIF(E15:EF15,"ด")+COUNTIF(E15:EF15,"ย"))&amp;IF('ชื่อ-คะแนน'!C14="","","/")&amp;IF('ชื่อ-คะแนน'!C14="","",SUM($F$6:$EF$6)-SUM(F15:EF15))</f>
        <v>0/0</v>
      </c>
      <c r="EI15" s="994">
        <f>IF('ชื่อ-คะแนน'!C14="","",COUNTIF(E15:EE15,"/")+SUM(E15:EE15))</f>
        <v>32</v>
      </c>
      <c r="EJ15" s="995">
        <f>IF('ชื่อ-คะแนน'!C14="","",COUNTIF(F15:EF15,"/")+SUM(F15:EF15)+เวลา1!EI15)</f>
        <v>68</v>
      </c>
      <c r="EK15" s="103"/>
      <c r="EL15" s="53" t="str">
        <f>IF('ชื่อ-คะแนน'!C14="","",IF(EJ15&gt;=$EJ$3-$EJ$4,"-",$EJ$3-$EJ$4-EJ15))</f>
        <v>-</v>
      </c>
      <c r="EM15" s="54">
        <f>IF('ชื่อ-คะแนน'!C14="","",(EJ15/$EJ$3)*100)</f>
        <v>94.444444444444443</v>
      </c>
      <c r="EN15" s="53" t="str">
        <f>IF('ชื่อ-คะแนน'!CM14="ผิด","ผิด",IF('ชื่อ-คะแนน'!CM14="","",IF('ชื่อ-คะแนน'!CP14="-","-",IF(EM15&lt;79.5,"มส","-"))))</f>
        <v>-</v>
      </c>
      <c r="EO15" s="53" t="str">
        <f>IF('ชื่อ-คะแนน'!CM14="ผิด","ผิด",IF('ชื่อ-คะแนน'!CM14="","",IF('ชื่อ-คะแนน'!CP14="-","-",IF(EM15&lt;59.5,"ซ้ำ",IF(EM15&lt;79.5,EL15,"-")))))</f>
        <v>-</v>
      </c>
    </row>
    <row r="16" spans="1:145" s="24" customFormat="1" ht="18" customHeight="1" thickBot="1" x14ac:dyDescent="0.55000000000000004">
      <c r="A16" s="1001">
        <f>'ชื่อ-คะแนน'!A15</f>
        <v>10</v>
      </c>
      <c r="B16" s="899" t="str">
        <f>'ชื่อ-คะแนน'!B15</f>
        <v>12813</v>
      </c>
      <c r="C16" s="900" t="str">
        <f>'ชื่อ-คะแนน'!DB15</f>
        <v>เด็กชาย ศุภชัย  สินวิริยะนนท์</v>
      </c>
      <c r="D16" s="669" t="str">
        <f>'ชื่อ-คะแนน'!D15</f>
        <v>เรียน</v>
      </c>
      <c r="E16" s="621" t="str">
        <f t="shared" si="0"/>
        <v/>
      </c>
      <c r="F16" s="976">
        <f>IF('ชื่อ-คะแนน'!$C15="","",IF('ชื่อ-คะแนน'!$D15="ออก","",IF('ชื่อ-คะแนน'!$D15="ย้าย","",IF('ชื่อ-คะแนน'!$D15="พัก","",IF(F$6="?",F$6,F$6)))))</f>
        <v>0</v>
      </c>
      <c r="G16" s="977">
        <f>IF('ชื่อ-คะแนน'!C15="","",IF('ชื่อ-คะแนน'!$D15="ออก","",IF('ชื่อ-คะแนน'!$D15="ย้าย","",IF('ชื่อ-คะแนน'!$D15="พัก","",IF(G$6="?",G$6,G$6)))))</f>
        <v>2</v>
      </c>
      <c r="H16" s="977">
        <f>IF('ชื่อ-คะแนน'!C15="","",IF('ชื่อ-คะแนน'!$D15="ออก","",IF('ชื่อ-คะแนน'!$D15="ย้าย","",IF('ชื่อ-คะแนน'!$D15="พัก","",IF(H$6="?",H$6,H$6)))))</f>
        <v>0</v>
      </c>
      <c r="I16" s="977">
        <f>IF('ชื่อ-คะแนน'!G15="","",IF('ชื่อ-คะแนน'!$D15="ออก","",IF('ชื่อ-คะแนน'!$D15="ย้าย","",IF('ชื่อ-คะแนน'!$D15="พัก","",IF(I$6="?",I$6,$I$6)))))</f>
        <v>0</v>
      </c>
      <c r="J16" s="978">
        <f>IF('ชื่อ-คะแนน'!$C15="","",IF('ชื่อ-คะแนน'!$D15="ออก","",IF('ชื่อ-คะแนน'!$D15="ย้าย","",IF('ชื่อ-คะแนน'!$D15="พัก","",IF(J$6="?",J$6,J$6)))))</f>
        <v>0</v>
      </c>
      <c r="K16" s="975"/>
      <c r="L16" s="976">
        <f>IF('ชื่อ-คะแนน'!$C15="","",IF('ชื่อ-คะแนน'!$D15="ออก","",IF('ชื่อ-คะแนน'!$D15="ย้าย","",IF('ชื่อ-คะแนน'!$D15="พัก","",IF(L$6="?",L$6,L$6)))))</f>
        <v>0</v>
      </c>
      <c r="M16" s="977">
        <f>IF('ชื่อ-คะแนน'!$C15="","",IF('ชื่อ-คะแนน'!$D15="ออก","",IF('ชื่อ-คะแนน'!$D15="ย้าย","",IF('ชื่อ-คะแนน'!$D15="พัก","",IF(M$6="?",M$6,M$6)))))</f>
        <v>2</v>
      </c>
      <c r="N16" s="977">
        <f>IF('ชื่อ-คะแนน'!$C15="","",IF('ชื่อ-คะแนน'!$D15="ออก","",IF('ชื่อ-คะแนน'!$D15="ย้าย","",IF('ชื่อ-คะแนน'!$D15="พัก","",IF(N$6="?",N$6,N$6)))))</f>
        <v>0</v>
      </c>
      <c r="O16" s="977">
        <f>IF('ชื่อ-คะแนน'!$C15="","",IF('ชื่อ-คะแนน'!$D15="ออก","",IF('ชื่อ-คะแนน'!$D15="ย้าย","",IF('ชื่อ-คะแนน'!$D15="พัก","",IF(O$6="?",O$6,O$6)))))</f>
        <v>0</v>
      </c>
      <c r="P16" s="978">
        <f>IF('ชื่อ-คะแนน'!$C15="","",IF('ชื่อ-คะแนน'!$D15="ออก","",IF('ชื่อ-คะแนน'!$D15="ย้าย","",IF('ชื่อ-คะแนน'!$D15="พัก","",IF(P$6="?",P$6,P$6)))))</f>
        <v>0</v>
      </c>
      <c r="Q16" s="975"/>
      <c r="R16" s="976">
        <f>IF('ชื่อ-คะแนน'!$C15="","",IF('ชื่อ-คะแนน'!$D15="ออก","",IF('ชื่อ-คะแนน'!$D15="ย้าย","",IF('ชื่อ-คะแนน'!$D15="พัก","",IF(R$6="?",R$6,R$6)))))</f>
        <v>0</v>
      </c>
      <c r="S16" s="977">
        <f>IF('ชื่อ-คะแนน'!$C15="","",IF('ชื่อ-คะแนน'!$D15="ออก","",IF('ชื่อ-คะแนน'!$D15="ย้าย","",IF('ชื่อ-คะแนน'!$D15="พัก","",IF(S$6="?",S$6,S$6)))))</f>
        <v>2</v>
      </c>
      <c r="T16" s="977">
        <f>IF('ชื่อ-คะแนน'!$C15="","",IF('ชื่อ-คะแนน'!$D15="ออก","",IF('ชื่อ-คะแนน'!$D15="ย้าย","",IF('ชื่อ-คะแนน'!$D15="พัก","",IF(T$6="?",T$6,T$6)))))</f>
        <v>0</v>
      </c>
      <c r="U16" s="977">
        <f>IF('ชื่อ-คะแนน'!$C15="","",IF('ชื่อ-คะแนน'!$D15="ออก","",IF('ชื่อ-คะแนน'!$D15="ย้าย","",IF('ชื่อ-คะแนน'!$D15="พัก","",IF(U$6="?",U$6,U$6)))))</f>
        <v>0</v>
      </c>
      <c r="V16" s="978">
        <f>IF('ชื่อ-คะแนน'!$C15="","",IF('ชื่อ-คะแนน'!$D15="ออก","",IF('ชื่อ-คะแนน'!$D15="ย้าย","",IF('ชื่อ-คะแนน'!$D15="พัก","",IF(V$6="?",V$6,V$6)))))</f>
        <v>0</v>
      </c>
      <c r="W16" s="975"/>
      <c r="X16" s="976">
        <f>IF('ชื่อ-คะแนน'!$C15="","",IF('ชื่อ-คะแนน'!$D15="ออก","",IF('ชื่อ-คะแนน'!$D15="ย้าย","",IF('ชื่อ-คะแนน'!$D15="พัก","",IF(X$6="?",X$6,X$6)))))</f>
        <v>0</v>
      </c>
      <c r="Y16" s="977">
        <f>IF('ชื่อ-คะแนน'!$C15="","",IF('ชื่อ-คะแนน'!$D15="ออก","",IF('ชื่อ-คะแนน'!$D15="ย้าย","",IF('ชื่อ-คะแนน'!$D15="พัก","",IF(Y$6="?",Y$6,Y$6)))))</f>
        <v>2</v>
      </c>
      <c r="Z16" s="977">
        <f>IF('ชื่อ-คะแนน'!$C15="","",IF('ชื่อ-คะแนน'!$D15="ออก","",IF('ชื่อ-คะแนน'!$D15="ย้าย","",IF('ชื่อ-คะแนน'!$D15="พัก","",IF(Z$6="?",Z$6,Z$6)))))</f>
        <v>0</v>
      </c>
      <c r="AA16" s="977">
        <f>IF('ชื่อ-คะแนน'!$C15="","",IF('ชื่อ-คะแนน'!$D15="ออก","",IF('ชื่อ-คะแนน'!$D15="ย้าย","",IF('ชื่อ-คะแนน'!$D15="พัก","",IF(AA$6="?",AA$6,AA$6)))))</f>
        <v>0</v>
      </c>
      <c r="AB16" s="978">
        <f>IF('ชื่อ-คะแนน'!$C15="","",IF('ชื่อ-คะแนน'!$D15="ออก","",IF('ชื่อ-คะแนน'!$D15="ย้าย","",IF('ชื่อ-คะแนน'!$D15="พัก","",IF(AB$6="?",AB$6,AB$6)))))</f>
        <v>0</v>
      </c>
      <c r="AC16" s="975"/>
      <c r="AD16" s="976">
        <f>IF('ชื่อ-คะแนน'!$C15="","",IF('ชื่อ-คะแนน'!$D15="ออก","",IF('ชื่อ-คะแนน'!$D15="ย้าย","",IF('ชื่อ-คะแนน'!$D15="พัก","",IF(AD$6="?",AD$6,AD$6)))))</f>
        <v>0</v>
      </c>
      <c r="AE16" s="977">
        <f>IF('ชื่อ-คะแนน'!$C15="","",IF('ชื่อ-คะแนน'!$D15="ออก","",IF('ชื่อ-คะแนน'!$D15="ย้าย","",IF('ชื่อ-คะแนน'!$D15="พัก","",IF(AE$6="?",AE$6,AE$6)))))</f>
        <v>2</v>
      </c>
      <c r="AF16" s="977">
        <f>IF('ชื่อ-คะแนน'!$C15="","",IF('ชื่อ-คะแนน'!$D15="ออก","",IF('ชื่อ-คะแนน'!$D15="ย้าย","",IF('ชื่อ-คะแนน'!$D15="พัก","",IF(AF$6="?",AF$6,AF$6)))))</f>
        <v>0</v>
      </c>
      <c r="AG16" s="977">
        <f>IF('ชื่อ-คะแนน'!$C15="","",IF('ชื่อ-คะแนน'!$D15="ออก","",IF('ชื่อ-คะแนน'!$D15="ย้าย","",IF('ชื่อ-คะแนน'!$D15="พัก","",IF($AG$6="?",$AG$6,$AG$6)))))</f>
        <v>0</v>
      </c>
      <c r="AH16" s="978">
        <f>IF('ชื่อ-คะแนน'!$C15="","",IF('ชื่อ-คะแนน'!$D15="ออก","",IF('ชื่อ-คะแนน'!$D15="ย้าย","",IF('ชื่อ-คะแนน'!$D15="พัก","",IF($AH$6="?",$AH$6,$AH$6)))))</f>
        <v>0</v>
      </c>
      <c r="AI16" s="975"/>
      <c r="AJ16" s="976">
        <f>IF('ชื่อ-คะแนน'!$C15="","",IF('ชื่อ-คะแนน'!$D15="ออก","",IF('ชื่อ-คะแนน'!$D15="ย้าย","",IF('ชื่อ-คะแนน'!$D15="พัก","",IF($AJ$6="?",$AJ$6,$AJ$6)))))</f>
        <v>0</v>
      </c>
      <c r="AK16" s="977">
        <f>IF('ชื่อ-คะแนน'!$C15="","",IF('ชื่อ-คะแนน'!$D15="ออก","",IF('ชื่อ-คะแนน'!$D15="ย้าย","",IF('ชื่อ-คะแนน'!$D15="พัก","",IF($AK$6="?",$AK$6,$AK$6)))))</f>
        <v>2</v>
      </c>
      <c r="AL16" s="977">
        <f>IF('ชื่อ-คะแนน'!$C15="","",IF('ชื่อ-คะแนน'!$D15="ออก","",IF('ชื่อ-คะแนน'!$D15="ย้าย","",IF('ชื่อ-คะแนน'!$D15="พัก","",IF($AL$6="?",$AL$6,$AL$6)))))</f>
        <v>0</v>
      </c>
      <c r="AM16" s="977">
        <f>IF('ชื่อ-คะแนน'!$C15="","",IF('ชื่อ-คะแนน'!$D15="ออก","",IF('ชื่อ-คะแนน'!$D15="ย้าย","",IF('ชื่อ-คะแนน'!$D15="พัก","",IF($AM$6="?",$AM$6,$AM$6)))))</f>
        <v>0</v>
      </c>
      <c r="AN16" s="978">
        <f>IF('ชื่อ-คะแนน'!$C15="","",IF('ชื่อ-คะแนน'!$D15="ออก","",IF('ชื่อ-คะแนน'!$D15="ย้าย","",IF('ชื่อ-คะแนน'!$D15="พัก","",IF($AN$6="?",$AN$6,$AN$6)))))</f>
        <v>0</v>
      </c>
      <c r="AO16" s="975"/>
      <c r="AP16" s="976">
        <f>IF('ชื่อ-คะแนน'!$C15="","",IF('ชื่อ-คะแนน'!$D15="ออก","",IF('ชื่อ-คะแนน'!$D15="ย้าย","",IF('ชื่อ-คะแนน'!$D15="พัก","",IF($AP$6="?",$AP$6,$AP$6)))))</f>
        <v>0</v>
      </c>
      <c r="AQ16" s="977">
        <f>IF('ชื่อ-คะแนน'!$C15="","",IF('ชื่อ-คะแนน'!$D15="ออก","",IF('ชื่อ-คะแนน'!$D15="ย้าย","",IF('ชื่อ-คะแนน'!$D15="พัก","",IF($AQ$6="?",$AQ$6,$AQ$6)))))</f>
        <v>2</v>
      </c>
      <c r="AR16" s="977">
        <f>IF('ชื่อ-คะแนน'!$C15="","",IF('ชื่อ-คะแนน'!$D15="ออก","",IF('ชื่อ-คะแนน'!$D15="ย้าย","",IF('ชื่อ-คะแนน'!$D15="พัก","",IF($AR$6="?",$AR$6,$AR$6)))))</f>
        <v>0</v>
      </c>
      <c r="AS16" s="977">
        <f>IF('ชื่อ-คะแนน'!$C15="","",IF('ชื่อ-คะแนน'!$D15="ออก","",IF('ชื่อ-คะแนน'!$D15="ย้าย","",IF('ชื่อ-คะแนน'!$D15="พัก","",IF($AS$6="?",$AS$6,$AS$6)))))</f>
        <v>0</v>
      </c>
      <c r="AT16" s="978">
        <f>IF('ชื่อ-คะแนน'!$C15="","",IF('ชื่อ-คะแนน'!$D15="ออก","",IF('ชื่อ-คะแนน'!$D15="ย้าย","",IF('ชื่อ-คะแนน'!$D15="พัก","",IF($AT$6="?",$AT$6,$AT$6)))))</f>
        <v>0</v>
      </c>
      <c r="AU16" s="975"/>
      <c r="AV16" s="976">
        <f>IF('ชื่อ-คะแนน'!$C15="","",IF('ชื่อ-คะแนน'!$D15="ออก","",IF('ชื่อ-คะแนน'!$D15="ย้าย","",IF('ชื่อ-คะแนน'!$D15="พัก","",IF($AV$6="?",$AV$6,$AV$6)))))</f>
        <v>0</v>
      </c>
      <c r="AW16" s="977">
        <f>IF('ชื่อ-คะแนน'!$C15="","",IF('ชื่อ-คะแนน'!$D15="ออก","",IF('ชื่อ-คะแนน'!$D15="ย้าย","",IF('ชื่อ-คะแนน'!$D15="พัก","",IF($AW$6="?",$AW$6,$AW$6)))))</f>
        <v>2</v>
      </c>
      <c r="AX16" s="977">
        <f>IF('ชื่อ-คะแนน'!$C15="","",IF('ชื่อ-คะแนน'!$D15="ออก","",IF('ชื่อ-คะแนน'!$D15="ย้าย","",IF('ชื่อ-คะแนน'!$D15="พัก","",IF($AX$6="?",$AX$6,$AX$6)))))</f>
        <v>0</v>
      </c>
      <c r="AY16" s="977">
        <f>IF('ชื่อ-คะแนน'!$C15="","",IF('ชื่อ-คะแนน'!$D15="ออก","",IF('ชื่อ-คะแนน'!$D15="ย้าย","",IF('ชื่อ-คะแนน'!$D15="พัก","",IF($AY$6="?",$AY$6,$AY$6)))))</f>
        <v>0</v>
      </c>
      <c r="AZ16" s="978">
        <f>IF('ชื่อ-คะแนน'!$C15="","",IF('ชื่อ-คะแนน'!$D15="ออก","",IF('ชื่อ-คะแนน'!$D15="ย้าย","",IF('ชื่อ-คะแนน'!$D15="พัก","",IF($AZ$6="?",$AZ$6,$AZ$6)))))</f>
        <v>0</v>
      </c>
      <c r="BA16" s="975"/>
      <c r="BB16" s="976">
        <f>IF('ชื่อ-คะแนน'!$C15="","",IF('ชื่อ-คะแนน'!$D15="ออก","",IF('ชื่อ-คะแนน'!$D15="ย้าย","",IF('ชื่อ-คะแนน'!$D15="พัก","",IF($BB$6="?",$BB$6,$BB$6)))))</f>
        <v>0</v>
      </c>
      <c r="BC16" s="977">
        <f>IF('ชื่อ-คะแนน'!$C15="","",IF('ชื่อ-คะแนน'!$D15="ออก","",IF('ชื่อ-คะแนน'!$D15="ย้าย","",IF('ชื่อ-คะแนน'!$D15="พัก","",IF($BC$6="?",$BC$6,$BC$6)))))</f>
        <v>2</v>
      </c>
      <c r="BD16" s="977">
        <f>IF('ชื่อ-คะแนน'!$C15="","",IF('ชื่อ-คะแนน'!$D15="ออก","",IF('ชื่อ-คะแนน'!$D15="ย้าย","",IF('ชื่อ-คะแนน'!$D15="พัก","",IF($BD$6="?",$BD$6,$BD$6)))))</f>
        <v>0</v>
      </c>
      <c r="BE16" s="977">
        <f>IF('ชื่อ-คะแนน'!$C15="","",IF('ชื่อ-คะแนน'!$D15="ออก","",IF('ชื่อ-คะแนน'!$D15="ย้าย","",IF('ชื่อ-คะแนน'!$D15="พัก","",IF($BE$6="?",$BE$6,$BE$6)))))</f>
        <v>0</v>
      </c>
      <c r="BF16" s="978">
        <f>IF('ชื่อ-คะแนน'!$C15="","",IF('ชื่อ-คะแนน'!$D15="ออก","",IF('ชื่อ-คะแนน'!$D15="ย้าย","",IF('ชื่อ-คะแนน'!$D15="พัก","",IF($BF$6="?",$BF$6,$BF$6)))))</f>
        <v>0</v>
      </c>
      <c r="BG16" s="975"/>
      <c r="BH16" s="976">
        <f>IF('ชื่อ-คะแนน'!$C15="","",IF('ชื่อ-คะแนน'!$D15="ออก","",IF('ชื่อ-คะแนน'!$D15="ย้าย","",IF('ชื่อ-คะแนน'!$D15="พัก","",IF($BH$6="?",$BH$6,$BH$6)))))</f>
        <v>0</v>
      </c>
      <c r="BI16" s="977">
        <f>IF('ชื่อ-คะแนน'!$C15="","",IF('ชื่อ-คะแนน'!$D15="ออก","",IF('ชื่อ-คะแนน'!$D15="ย้าย","",IF('ชื่อ-คะแนน'!$D15="พัก","",IF($BI$6="?",$BI$6,$BI$6)))))</f>
        <v>2</v>
      </c>
      <c r="BJ16" s="977">
        <f>IF('ชื่อ-คะแนน'!$C15="","",IF('ชื่อ-คะแนน'!$D15="ออก","",IF('ชื่อ-คะแนน'!$D15="ย้าย","",IF('ชื่อ-คะแนน'!$D15="พัก","",IF($BJ$6="?",$BJ$6,$BJ$6)))))</f>
        <v>0</v>
      </c>
      <c r="BK16" s="977">
        <f>IF('ชื่อ-คะแนน'!$C15="","",IF('ชื่อ-คะแนน'!$D15="ออก","",IF('ชื่อ-คะแนน'!$D15="ย้าย","",IF('ชื่อ-คะแนน'!$D15="พัก","",IF($BK$6="?",$BK$6,$BK$6)))))</f>
        <v>0</v>
      </c>
      <c r="BL16" s="978">
        <f>IF('ชื่อ-คะแนน'!$C15="","",IF('ชื่อ-คะแนน'!$D15="ออก","",IF('ชื่อ-คะแนน'!$D15="ย้าย","",IF('ชื่อ-คะแนน'!$D15="พัก","",IF($BL$6="?",$BL$6,$BL$6)))))</f>
        <v>0</v>
      </c>
      <c r="BM16" s="975"/>
      <c r="BN16" s="976">
        <f>IF('ชื่อ-คะแนน'!$C15="","",IF('ชื่อ-คะแนน'!$D15="ออก","",IF('ชื่อ-คะแนน'!$D15="ย้าย","",IF('ชื่อ-คะแนน'!$D15="พัก","",IF($BN$6="?",$BN$6,$BN$6)))))</f>
        <v>0</v>
      </c>
      <c r="BO16" s="977">
        <f>IF('ชื่อ-คะแนน'!$C15="","",IF('ชื่อ-คะแนน'!$D15="ออก","",IF('ชื่อ-คะแนน'!$D15="ย้าย","",IF('ชื่อ-คะแนน'!$D15="พัก","",IF($BO$6="?",$BO$6,$BO$6)))))</f>
        <v>2</v>
      </c>
      <c r="BP16" s="977">
        <f>IF('ชื่อ-คะแนน'!$C15="","",IF('ชื่อ-คะแนน'!$D15="ออก","",IF('ชื่อ-คะแนน'!$D15="ย้าย","",IF('ชื่อ-คะแนน'!$D15="พัก","",IF($BP$6="?",$BP$6,$BP$6)))))</f>
        <v>0</v>
      </c>
      <c r="BQ16" s="977">
        <f>IF('ชื่อ-คะแนน'!$C15="","",IF('ชื่อ-คะแนน'!$D15="ออก","",IF('ชื่อ-คะแนน'!$D15="ย้าย","",IF('ชื่อ-คะแนน'!$D15="พัก","",IF($BQ$6="?",$BQ$6,$BQ$6)))))</f>
        <v>0</v>
      </c>
      <c r="BR16" s="978">
        <f>IF('ชื่อ-คะแนน'!$C15="","",IF('ชื่อ-คะแนน'!$D15="ออก","",IF('ชื่อ-คะแนน'!$D15="ย้าย","",IF('ชื่อ-คะแนน'!$D15="พัก","",IF($BR$6="?",$BR$6,$BR$6)))))</f>
        <v>0</v>
      </c>
      <c r="BS16" s="975"/>
      <c r="BT16" s="976">
        <f>IF('ชื่อ-คะแนน'!$C15="","",IF('ชื่อ-คะแนน'!$D15="ออก","",IF('ชื่อ-คะแนน'!$D15="ย้าย","",IF('ชื่อ-คะแนน'!$D15="พัก","",IF($BT$6="?",$BT$6,$BT$6)))))</f>
        <v>0</v>
      </c>
      <c r="BU16" s="977">
        <f>IF('ชื่อ-คะแนน'!$C15="","",IF('ชื่อ-คะแนน'!$D15="ออก","",IF('ชื่อ-คะแนน'!$D15="ย้าย","",IF('ชื่อ-คะแนน'!$D15="พัก","",IF($BU$6="?",$BU$6,$BU$6)))))</f>
        <v>2</v>
      </c>
      <c r="BV16" s="977">
        <f>IF('ชื่อ-คะแนน'!$C15="","",IF('ชื่อ-คะแนน'!$D15="ออก","",IF('ชื่อ-คะแนน'!$D15="ย้าย","",IF('ชื่อ-คะแนน'!$D15="พัก","",IF($BV$6="?",$BV$6,$BV$6)))))</f>
        <v>0</v>
      </c>
      <c r="BW16" s="977">
        <f>IF('ชื่อ-คะแนน'!$C15="","",IF('ชื่อ-คะแนน'!$D15="ออก","",IF('ชื่อ-คะแนน'!$D15="ย้าย","",IF('ชื่อ-คะแนน'!$D15="พัก","",IF($BW$6="?",$BW$6,$BW$6)))))</f>
        <v>0</v>
      </c>
      <c r="BX16" s="978">
        <f>IF('ชื่อ-คะแนน'!$C15="","",IF('ชื่อ-คะแนน'!$D15="ออก","",IF('ชื่อ-คะแนน'!$D15="ย้าย","",IF('ชื่อ-คะแนน'!$D15="พัก","",IF($BX$6="?",$BX$6,$BX$6)))))</f>
        <v>0</v>
      </c>
      <c r="BY16" s="975"/>
      <c r="BZ16" s="976">
        <f>IF('ชื่อ-คะแนน'!$C15="","",IF('ชื่อ-คะแนน'!$D15="ออก","",IF('ชื่อ-คะแนน'!$D15="ย้าย","",IF('ชื่อ-คะแนน'!$D15="พัก","",IF($BZ$6="?",$BZ$6,$BZ$6)))))</f>
        <v>0</v>
      </c>
      <c r="CA16" s="977">
        <f>IF('ชื่อ-คะแนน'!$C15="","",IF('ชื่อ-คะแนน'!$D15="ออก","",IF('ชื่อ-คะแนน'!$D15="ย้าย","",IF('ชื่อ-คะแนน'!$D15="พัก","",IF($CA$6="?",$CA$6,$CA$6)))))</f>
        <v>2</v>
      </c>
      <c r="CB16" s="977">
        <f>IF('ชื่อ-คะแนน'!$C15="","",IF('ชื่อ-คะแนน'!$D15="ออก","",IF('ชื่อ-คะแนน'!$D15="ย้าย","",IF('ชื่อ-คะแนน'!$D15="พัก","",IF($CB$6="?",$CB$6,$CB$6)))))</f>
        <v>0</v>
      </c>
      <c r="CC16" s="977">
        <f>IF('ชื่อ-คะแนน'!$C15="","",IF('ชื่อ-คะแนน'!$D15="ออก","",IF('ชื่อ-คะแนน'!$D15="ย้าย","",IF('ชื่อ-คะแนน'!$D15="พัก","",IF($CC$6="?",$CC$6,$CC$6)))))</f>
        <v>0</v>
      </c>
      <c r="CD16" s="978">
        <f>IF('ชื่อ-คะแนน'!$C15="","",IF('ชื่อ-คะแนน'!$D15="ออก","",IF('ชื่อ-คะแนน'!$D15="ย้าย","",IF('ชื่อ-คะแนน'!$D15="พัก","",IF($CD$6="?",$CD$6,$CD$6)))))</f>
        <v>0</v>
      </c>
      <c r="CE16" s="975"/>
      <c r="CF16" s="976">
        <f>IF('ชื่อ-คะแนน'!$C15="","",IF('ชื่อ-คะแนน'!$D15="ออก","",IF('ชื่อ-คะแนน'!$D15="ย้าย","",IF('ชื่อ-คะแนน'!$D15="พัก","",IF($CF$6="?",$CF$6,$CF$6)))))</f>
        <v>0</v>
      </c>
      <c r="CG16" s="977">
        <f>IF('ชื่อ-คะแนน'!$C15="","",IF('ชื่อ-คะแนน'!$D15="ออก","",IF('ชื่อ-คะแนน'!$D15="ย้าย","",IF('ชื่อ-คะแนน'!$D15="พัก","",IF($CG$6="?",$CG$6,$CG$6)))))</f>
        <v>2</v>
      </c>
      <c r="CH16" s="977">
        <f>IF('ชื่อ-คะแนน'!$C15="","",IF('ชื่อ-คะแนน'!$D15="ออก","",IF('ชื่อ-คะแนน'!$D15="ย้าย","",IF('ชื่อ-คะแนน'!$D15="พัก","",IF($CH$6="?",$CH$6,$CH$6)))))</f>
        <v>0</v>
      </c>
      <c r="CI16" s="977">
        <f>IF('ชื่อ-คะแนน'!$C15="","",IF('ชื่อ-คะแนน'!$D15="ออก","",IF('ชื่อ-คะแนน'!$D15="ย้าย","",IF('ชื่อ-คะแนน'!$D15="พัก","",IF($CI$6="?",$CI$6,$CI$6)))))</f>
        <v>0</v>
      </c>
      <c r="CJ16" s="978">
        <f>IF('ชื่อ-คะแนน'!$C15="","",IF('ชื่อ-คะแนน'!$D15="ออก","",IF('ชื่อ-คะแนน'!$D15="ย้าย","",IF('ชื่อ-คะแนน'!$D15="พัก","",IF($CJ$6="?",$CJ$6,$CJ$6)))))</f>
        <v>0</v>
      </c>
      <c r="CK16" s="975"/>
      <c r="CL16" s="976">
        <f>IF('ชื่อ-คะแนน'!$C15="","",IF('ชื่อ-คะแนน'!$D15="ออก","",IF('ชื่อ-คะแนน'!$D15="ย้าย","",IF('ชื่อ-คะแนน'!$D15="พัก","",IF($CL$6="?",$CL$6,$CL$6)))))</f>
        <v>0</v>
      </c>
      <c r="CM16" s="977">
        <f>IF('ชื่อ-คะแนน'!$C15="","",IF('ชื่อ-คะแนน'!$D15="ออก","",IF('ชื่อ-คะแนน'!$D15="ย้าย","",IF('ชื่อ-คะแนน'!$D15="พัก","",IF($CM$6="?",$CM$6,$CM$6)))))</f>
        <v>2</v>
      </c>
      <c r="CN16" s="977">
        <f>IF('ชื่อ-คะแนน'!$C15="","",IF('ชื่อ-คะแนน'!$D15="ออก","",IF('ชื่อ-คะแนน'!$D15="ย้าย","",IF('ชื่อ-คะแนน'!$D15="พัก","",IF($CN$6="?",$CN$6,$CN$6)))))</f>
        <v>0</v>
      </c>
      <c r="CO16" s="977">
        <f>IF('ชื่อ-คะแนน'!$C15="","",IF('ชื่อ-คะแนน'!$D15="ออก","",IF('ชื่อ-คะแนน'!$D15="ย้าย","",IF('ชื่อ-คะแนน'!$D15="พัก","",IF($CO$6="?",$CO$6,$CO$6)))))</f>
        <v>0</v>
      </c>
      <c r="CP16" s="978">
        <f>IF('ชื่อ-คะแนน'!$C15="","",IF('ชื่อ-คะแนน'!$D15="ออก","",IF('ชื่อ-คะแนน'!$D15="ย้าย","",IF('ชื่อ-คะแนน'!$D15="พัก","",IF($CP$6="?",$CP$6,$CP$6)))))</f>
        <v>0</v>
      </c>
      <c r="CQ16" s="975"/>
      <c r="CR16" s="976">
        <f>IF('ชื่อ-คะแนน'!$C15="","",IF('ชื่อ-คะแนน'!$D15="ออก","",IF('ชื่อ-คะแนน'!$D15="ย้าย","",IF('ชื่อ-คะแนน'!$D15="พัก","",IF($CR$6="?",$CR$6,$CR$6)))))</f>
        <v>0</v>
      </c>
      <c r="CS16" s="977">
        <f>IF('ชื่อ-คะแนน'!$C15="","",IF('ชื่อ-คะแนน'!$D15="ออก","",IF('ชื่อ-คะแนน'!$D15="ย้าย","",IF('ชื่อ-คะแนน'!$D15="พัก","",IF($CS$6="?",$CS$6,$CS$6)))))</f>
        <v>2</v>
      </c>
      <c r="CT16" s="977">
        <f>IF('ชื่อ-คะแนน'!$C15="","",IF('ชื่อ-คะแนน'!$D15="ออก","",IF('ชื่อ-คะแนน'!$D15="ย้าย","",IF('ชื่อ-คะแนน'!$D15="พัก","",IF($CT$6="?",$CT$6,$CT$6)))))</f>
        <v>0</v>
      </c>
      <c r="CU16" s="977">
        <f>IF('ชื่อ-คะแนน'!$C15="","",IF('ชื่อ-คะแนน'!$D15="ออก","",IF('ชื่อ-คะแนน'!$D15="ย้าย","",IF('ชื่อ-คะแนน'!$D15="พัก","",IF($CU$6="?",$CU$6,$CU$6)))))</f>
        <v>0</v>
      </c>
      <c r="CV16" s="978">
        <f>IF('ชื่อ-คะแนน'!$C15="","",IF('ชื่อ-คะแนน'!$D15="ออก","",IF('ชื่อ-คะแนน'!$D15="ย้าย","",IF('ชื่อ-คะแนน'!$D15="พัก","",IF($CV$6="?",$CV$6,$CV$6)))))</f>
        <v>0</v>
      </c>
      <c r="CW16" s="975"/>
      <c r="CX16" s="976">
        <f>IF('ชื่อ-คะแนน'!$C15="","",IF('ชื่อ-คะแนน'!$D15="ออก","",IF('ชื่อ-คะแนน'!$D15="ย้าย","",IF('ชื่อ-คะแนน'!$D15="พัก","",IF($CX$6="?",$CX$6,$CX$6)))))</f>
        <v>0</v>
      </c>
      <c r="CY16" s="977">
        <f>IF('ชื่อ-คะแนน'!$C15="","",IF('ชื่อ-คะแนน'!$D15="ออก","",IF('ชื่อ-คะแนน'!$D15="ย้าย","",IF('ชื่อ-คะแนน'!$D15="พัก","",IF($CY$6="?",$CY$6,$CY$6)))))</f>
        <v>0</v>
      </c>
      <c r="CZ16" s="977">
        <f>IF('ชื่อ-คะแนน'!$C15="","",IF('ชื่อ-คะแนน'!$D15="ออก","",IF('ชื่อ-คะแนน'!$D15="ย้าย","",IF('ชื่อ-คะแนน'!$D15="พัก","",IF($CZ$6="?",$CZ$6,$CZ$6)))))</f>
        <v>0</v>
      </c>
      <c r="DA16" s="977">
        <f>IF('ชื่อ-คะแนน'!$C15="","",IF('ชื่อ-คะแนน'!$D15="ออก","",IF('ชื่อ-คะแนน'!$D15="ย้าย","",IF('ชื่อ-คะแนน'!$D15="พัก","",IF($DA$6="?",$DA$6,$DA$6)))))</f>
        <v>0</v>
      </c>
      <c r="DB16" s="978">
        <f>IF('ชื่อ-คะแนน'!$C15="","",IF('ชื่อ-คะแนน'!$D15="ออก","",IF('ชื่อ-คะแนน'!$D15="ย้าย","",IF('ชื่อ-คะแนน'!$D15="พัก","",IF($DB$6="?",$DB$6,$DB$6)))))</f>
        <v>0</v>
      </c>
      <c r="DC16" s="975"/>
      <c r="DD16" s="976">
        <f>IF('ชื่อ-คะแนน'!$C15="","",IF('ชื่อ-คะแนน'!$D15="ออก","",IF('ชื่อ-คะแนน'!$D15="ย้าย","",IF('ชื่อ-คะแนน'!$D15="พัก","",IF($DD$6="?",$DD$6,$DD$6)))))</f>
        <v>0</v>
      </c>
      <c r="DE16" s="977">
        <f>IF('ชื่อ-คะแนน'!$C15="","",IF('ชื่อ-คะแนน'!$D15="ออก","",IF('ชื่อ-คะแนน'!$D15="ย้าย","",IF('ชื่อ-คะแนน'!$D15="พัก","",IF($DE$6="?",$DE$6,$DE$6)))))</f>
        <v>0</v>
      </c>
      <c r="DF16" s="977">
        <f>IF('ชื่อ-คะแนน'!$C15="","",IF('ชื่อ-คะแนน'!$D15="ออก","",IF('ชื่อ-คะแนน'!$D15="ย้าย","",IF('ชื่อ-คะแนน'!$D15="พัก","",IF($DF$6="?",$DF$6,$DF$6)))))</f>
        <v>0</v>
      </c>
      <c r="DG16" s="977">
        <f>IF('ชื่อ-คะแนน'!$C15="","",IF('ชื่อ-คะแนน'!$D15="ออก","",IF('ชื่อ-คะแนน'!$D15="ย้าย","",IF('ชื่อ-คะแนน'!$D15="พัก","",IF($DG$6="?",$DG$6,$DG$6)))))</f>
        <v>0</v>
      </c>
      <c r="DH16" s="978">
        <f>IF('ชื่อ-คะแนน'!$C15="","",IF('ชื่อ-คะแนน'!$D15="ออก","",IF('ชื่อ-คะแนน'!$D15="ย้าย","",IF('ชื่อ-คะแนน'!$D15="พัก","",IF($DH$6="?",$DH$6,$DH$6)))))</f>
        <v>0</v>
      </c>
      <c r="DI16" s="975"/>
      <c r="DJ16" s="976">
        <f>IF('ชื่อ-คะแนน'!$C15="","",IF('ชื่อ-คะแนน'!$D15="ออก","",IF('ชื่อ-คะแนน'!$D15="ย้าย","",IF('ชื่อ-คะแนน'!$D15="พัก","",IF($DJ$6="?",$DJ$6,$DJ$6)))))</f>
        <v>0</v>
      </c>
      <c r="DK16" s="977">
        <f>IF('ชื่อ-คะแนน'!$C15="","",IF('ชื่อ-คะแนน'!$D15="ออก","",IF('ชื่อ-คะแนน'!$D15="ย้าย","",IF('ชื่อ-คะแนน'!$D15="พัก","",IF($DK$6="?",$DK$6,$DK$6)))))</f>
        <v>0</v>
      </c>
      <c r="DL16" s="977">
        <f>IF('ชื่อ-คะแนน'!$C15="","",IF('ชื่อ-คะแนน'!$D15="ออก","",IF('ชื่อ-คะแนน'!$D15="ย้าย","",IF('ชื่อ-คะแนน'!$D15="พัก","",IF($DL$6="?",$DL$6,$DL$6)))))</f>
        <v>0</v>
      </c>
      <c r="DM16" s="977">
        <f>IF('ชื่อ-คะแนน'!$C15="","",IF('ชื่อ-คะแนน'!$D15="ออก","",IF('ชื่อ-คะแนน'!$D15="ย้าย","",IF('ชื่อ-คะแนน'!$D15="พัก","",IF($DM$6="?",$DM$6,$DM$6)))))</f>
        <v>0</v>
      </c>
      <c r="DN16" s="978">
        <f>IF('ชื่อ-คะแนน'!$C15="","",IF('ชื่อ-คะแนน'!$D15="ออก","",IF('ชื่อ-คะแนน'!$D15="ย้าย","",IF('ชื่อ-คะแนน'!$D15="พัก","",IF($DN$6="?",$DN$6,$DN$6)))))</f>
        <v>0</v>
      </c>
      <c r="DO16" s="975"/>
      <c r="DP16" s="976">
        <f>IF('ชื่อ-คะแนน'!$C15="","",IF('ชื่อ-คะแนน'!$D15="ออก","",IF('ชื่อ-คะแนน'!$D15="ย้าย","",IF('ชื่อ-คะแนน'!$D15="พัก","",IF($DP$6="?",$DP$6,$DP$6)))))</f>
        <v>0</v>
      </c>
      <c r="DQ16" s="977">
        <f>IF('ชื่อ-คะแนน'!$C15="","",IF('ชื่อ-คะแนน'!$D15="ออก","",IF('ชื่อ-คะแนน'!$D15="ย้าย","",IF('ชื่อ-คะแนน'!$D15="พัก","",IF($DQ$6="?",$DQ$6,$DQ$6)))))</f>
        <v>0</v>
      </c>
      <c r="DR16" s="977">
        <f>IF('ชื่อ-คะแนน'!$C15="","",IF('ชื่อ-คะแนน'!$D15="ออก","",IF('ชื่อ-คะแนน'!$D15="ย้าย","",IF('ชื่อ-คะแนน'!$D15="พัก","",IF($DR$6="?",$DR$6,$DR$6)))))</f>
        <v>0</v>
      </c>
      <c r="DS16" s="977">
        <f>IF('ชื่อ-คะแนน'!$C15="","",IF('ชื่อ-คะแนน'!$D15="ออก","",IF('ชื่อ-คะแนน'!$D15="ย้าย","",IF('ชื่อ-คะแนน'!$D15="พัก","",IF($DS$6="?",$DS$6,$DS$6)))))</f>
        <v>0</v>
      </c>
      <c r="DT16" s="978">
        <f>IF('ชื่อ-คะแนน'!$C15="","",IF('ชื่อ-คะแนน'!$D15="ออก","",IF('ชื่อ-คะแนน'!$D15="ย้าย","",IF('ชื่อ-คะแนน'!$D15="พัก","",IF($DT$6="?",$DT$6,$DT$6)))))</f>
        <v>0</v>
      </c>
      <c r="DU16" s="975"/>
      <c r="DV16" s="976">
        <f>IF('ชื่อ-คะแนน'!$C15="","",IF('ชื่อ-คะแนน'!$D15="ออก","",IF('ชื่อ-คะแนน'!$D15="ย้าย","",IF('ชื่อ-คะแนน'!$D15="พัก","",IF($DV$6="?",$DV$6,$DV$6)))))</f>
        <v>0</v>
      </c>
      <c r="DW16" s="977">
        <f>IF('ชื่อ-คะแนน'!$C15="","",IF('ชื่อ-คะแนน'!$D15="ออก","",IF('ชื่อ-คะแนน'!$D15="ย้าย","",IF('ชื่อ-คะแนน'!$D15="พัก","",IF($DW$6="?",$DW$6,$DW$6)))))</f>
        <v>0</v>
      </c>
      <c r="DX16" s="977">
        <f>IF('ชื่อ-คะแนน'!$C15="","",IF('ชื่อ-คะแนน'!$D15="ออก","",IF('ชื่อ-คะแนน'!$D15="ย้าย","",IF('ชื่อ-คะแนน'!$D15="พัก","",IF($DX$6="?",$DX$6,$DX$6)))))</f>
        <v>0</v>
      </c>
      <c r="DY16" s="977">
        <f>IF('ชื่อ-คะแนน'!$C15="","",IF('ชื่อ-คะแนน'!$D15="ออก","",IF('ชื่อ-คะแนน'!$D15="ย้าย","",IF('ชื่อ-คะแนน'!$D15="พัก","",IF($DY$6="?",$DY$6,$DY$6)))))</f>
        <v>0</v>
      </c>
      <c r="DZ16" s="978">
        <f>IF('ชื่อ-คะแนน'!$C15="","",IF('ชื่อ-คะแนน'!$D15="ออก","",IF('ชื่อ-คะแนน'!$D15="ย้าย","",IF('ชื่อ-คะแนน'!$D15="พัก","",IF($DZ$6="?",$DZ$6,$DZ$6)))))</f>
        <v>0</v>
      </c>
      <c r="EA16" s="975"/>
      <c r="EB16" s="976">
        <f>IF('ชื่อ-คะแนน'!$C15="","",IF('ชื่อ-คะแนน'!$D15="ออก","",IF('ชื่อ-คะแนน'!$D15="ย้าย","",IF('ชื่อ-คะแนน'!$D15="พัก","",IF($EB$6="?",$EB$6,$EB$6)))))</f>
        <v>0</v>
      </c>
      <c r="EC16" s="977">
        <f>IF('ชื่อ-คะแนน'!$C15="","",IF('ชื่อ-คะแนน'!$D15="ออก","",IF('ชื่อ-คะแนน'!$D15="ย้าย","",IF('ชื่อ-คะแนน'!$D15="พัก","",IF($EC$6="?",$EC$6,$EC$6)))))</f>
        <v>0</v>
      </c>
      <c r="ED16" s="977">
        <f>IF('ชื่อ-คะแนน'!$C15="","",IF('ชื่อ-คะแนน'!$D15="ออก","",IF('ชื่อ-คะแนน'!$D15="ย้าย","",IF('ชื่อ-คะแนน'!$D15="พัก","",IF($ED$6="?",$ED$6,$ED$6)))))</f>
        <v>0</v>
      </c>
      <c r="EE16" s="977">
        <f>IF('ชื่อ-คะแนน'!$C15="","",IF('ชื่อ-คะแนน'!$D15="ออก","",IF('ชื่อ-คะแนน'!$D15="ย้าย","",IF('ชื่อ-คะแนน'!$D15="พัก","",IF($EE$6="?",$EE$6,$EE$6)))))</f>
        <v>0</v>
      </c>
      <c r="EF16" s="978">
        <f>IF('ชื่อ-คะแนน'!$C15="","",IF('ชื่อ-คะแนน'!$D15="ออก","",IF('ชื่อ-คะแนน'!$D15="ย้าย","",IF('ชื่อ-คะแนน'!$D15="พัก","",IF($EF$6="?",$EF$6,$EF$6)))))</f>
        <v>0</v>
      </c>
      <c r="EG16" s="979"/>
      <c r="EH16" s="971" t="str">
        <f>IF('ชื่อ-คะแนน'!C15="","",COUNTIF(E16:EF16,"ป")+COUNTIF(E16:EF16,"ล")+COUNTIF(E16:EF16,"ข")+COUNTIF(E16:EF16,"ร")+COUNTIF(E16:EF16,"อ")+COUNTIF(E16:EF16,"ก")+COUNTIF(E16:EF16,"ฟ")+COUNTIF(E16:EF16,"ด")+COUNTIF(E16:EF16,"ย"))&amp;IF('ชื่อ-คะแนน'!C15="","","/")&amp;IF('ชื่อ-คะแนน'!C15="","",SUM($F$6:$EF$6)-SUM(F16:EF16))</f>
        <v>0/0</v>
      </c>
      <c r="EI16" s="997">
        <f>IF('ชื่อ-คะแนน'!C15="","",COUNTIF(E16:EE16,"/")+SUM(E16:EE16))</f>
        <v>32</v>
      </c>
      <c r="EJ16" s="998">
        <f>IF('ชื่อ-คะแนน'!C15="","",COUNTIF(F16:EF16,"/")+SUM(F16:EF16)+เวลา1!EI16)</f>
        <v>68</v>
      </c>
      <c r="EK16" s="103"/>
      <c r="EL16" s="53" t="str">
        <f>IF('ชื่อ-คะแนน'!C15="","",IF(EJ16&gt;=$EJ$3-$EJ$4,"-",$EJ$3-$EJ$4-EJ16))</f>
        <v>-</v>
      </c>
      <c r="EM16" s="54">
        <f>IF('ชื่อ-คะแนน'!C15="","",(EJ16/$EJ$3)*100)</f>
        <v>94.444444444444443</v>
      </c>
      <c r="EN16" s="53" t="str">
        <f>IF('ชื่อ-คะแนน'!CM15="ผิด","ผิด",IF('ชื่อ-คะแนน'!CM15="","",IF('ชื่อ-คะแนน'!CP15="-","-",IF(EM16&lt;79.5,"มส","-"))))</f>
        <v>-</v>
      </c>
      <c r="EO16" s="53" t="str">
        <f>IF('ชื่อ-คะแนน'!CM15="ผิด","ผิด",IF('ชื่อ-คะแนน'!CM15="","",IF('ชื่อ-คะแนน'!CP15="-","-",IF(EM16&lt;59.5,"ซ้ำ",IF(EM16&lt;79.5,EL16,"-")))))</f>
        <v>-</v>
      </c>
    </row>
    <row r="17" spans="1:145" s="24" customFormat="1" ht="18" customHeight="1" thickBot="1" x14ac:dyDescent="0.55000000000000004">
      <c r="A17" s="999">
        <f>'ชื่อ-คะแนน'!A16</f>
        <v>11</v>
      </c>
      <c r="B17" s="888" t="str">
        <f>'ชื่อ-คะแนน'!B16</f>
        <v>12814</v>
      </c>
      <c r="C17" s="889" t="str">
        <f>'ชื่อ-คะแนน'!DB16</f>
        <v>เด็กชาย วุฒิกร  สิทธิกัน</v>
      </c>
      <c r="D17" s="890" t="str">
        <f>'ชื่อ-คะแนน'!D16</f>
        <v>เรียน</v>
      </c>
      <c r="E17" s="621" t="str">
        <f t="shared" si="0"/>
        <v/>
      </c>
      <c r="F17" s="954">
        <f>IF('ชื่อ-คะแนน'!$C16="","",IF('ชื่อ-คะแนน'!$D16="ออก","",IF('ชื่อ-คะแนน'!$D16="ย้าย","",IF('ชื่อ-คะแนน'!$D16="พัก","",IF(F$6="?",F$6,F$6)))))</f>
        <v>0</v>
      </c>
      <c r="G17" s="955">
        <f>IF('ชื่อ-คะแนน'!C16="","",IF('ชื่อ-คะแนน'!$D16="ออก","",IF('ชื่อ-คะแนน'!$D16="ย้าย","",IF('ชื่อ-คะแนน'!$D16="พัก","",IF(G$6="?",G$6,G$6)))))</f>
        <v>2</v>
      </c>
      <c r="H17" s="955">
        <f>IF('ชื่อ-คะแนน'!C16="","",IF('ชื่อ-คะแนน'!$D16="ออก","",IF('ชื่อ-คะแนน'!$D16="ย้าย","",IF('ชื่อ-คะแนน'!$D16="พัก","",IF(H$6="?",H$6,H$6)))))</f>
        <v>0</v>
      </c>
      <c r="I17" s="955">
        <f>IF('ชื่อ-คะแนน'!G16="","",IF('ชื่อ-คะแนน'!$D16="ออก","",IF('ชื่อ-คะแนน'!$D16="ย้าย","",IF('ชื่อ-คะแนน'!$D16="พัก","",IF(I$6="?",I$6,$I$6)))))</f>
        <v>0</v>
      </c>
      <c r="J17" s="956">
        <f>IF('ชื่อ-คะแนน'!$C16="","",IF('ชื่อ-คะแนน'!$D16="ออก","",IF('ชื่อ-คะแนน'!$D16="ย้าย","",IF('ชื่อ-คะแนน'!$D16="พัก","",IF(J$6="?",J$6,J$6)))))</f>
        <v>0</v>
      </c>
      <c r="K17" s="957"/>
      <c r="L17" s="954">
        <f>IF('ชื่อ-คะแนน'!$C16="","",IF('ชื่อ-คะแนน'!$D16="ออก","",IF('ชื่อ-คะแนน'!$D16="ย้าย","",IF('ชื่อ-คะแนน'!$D16="พัก","",IF(L$6="?",L$6,L$6)))))</f>
        <v>0</v>
      </c>
      <c r="M17" s="955">
        <f>IF('ชื่อ-คะแนน'!$C16="","",IF('ชื่อ-คะแนน'!$D16="ออก","",IF('ชื่อ-คะแนน'!$D16="ย้าย","",IF('ชื่อ-คะแนน'!$D16="พัก","",IF(M$6="?",M$6,M$6)))))</f>
        <v>2</v>
      </c>
      <c r="N17" s="955">
        <f>IF('ชื่อ-คะแนน'!$C16="","",IF('ชื่อ-คะแนน'!$D16="ออก","",IF('ชื่อ-คะแนน'!$D16="ย้าย","",IF('ชื่อ-คะแนน'!$D16="พัก","",IF(N$6="?",N$6,N$6)))))</f>
        <v>0</v>
      </c>
      <c r="O17" s="955">
        <f>IF('ชื่อ-คะแนน'!$C16="","",IF('ชื่อ-คะแนน'!$D16="ออก","",IF('ชื่อ-คะแนน'!$D16="ย้าย","",IF('ชื่อ-คะแนน'!$D16="พัก","",IF(O$6="?",O$6,O$6)))))</f>
        <v>0</v>
      </c>
      <c r="P17" s="956">
        <f>IF('ชื่อ-คะแนน'!$C16="","",IF('ชื่อ-คะแนน'!$D16="ออก","",IF('ชื่อ-คะแนน'!$D16="ย้าย","",IF('ชื่อ-คะแนน'!$D16="พัก","",IF(P$6="?",P$6,P$6)))))</f>
        <v>0</v>
      </c>
      <c r="Q17" s="957"/>
      <c r="R17" s="954">
        <f>IF('ชื่อ-คะแนน'!$C16="","",IF('ชื่อ-คะแนน'!$D16="ออก","",IF('ชื่อ-คะแนน'!$D16="ย้าย","",IF('ชื่อ-คะแนน'!$D16="พัก","",IF(R$6="?",R$6,R$6)))))</f>
        <v>0</v>
      </c>
      <c r="S17" s="955">
        <f>IF('ชื่อ-คะแนน'!$C16="","",IF('ชื่อ-คะแนน'!$D16="ออก","",IF('ชื่อ-คะแนน'!$D16="ย้าย","",IF('ชื่อ-คะแนน'!$D16="พัก","",IF(S$6="?",S$6,S$6)))))</f>
        <v>2</v>
      </c>
      <c r="T17" s="955">
        <f>IF('ชื่อ-คะแนน'!$C16="","",IF('ชื่อ-คะแนน'!$D16="ออก","",IF('ชื่อ-คะแนน'!$D16="ย้าย","",IF('ชื่อ-คะแนน'!$D16="พัก","",IF(T$6="?",T$6,T$6)))))</f>
        <v>0</v>
      </c>
      <c r="U17" s="955">
        <f>IF('ชื่อ-คะแนน'!$C16="","",IF('ชื่อ-คะแนน'!$D16="ออก","",IF('ชื่อ-คะแนน'!$D16="ย้าย","",IF('ชื่อ-คะแนน'!$D16="พัก","",IF(U$6="?",U$6,U$6)))))</f>
        <v>0</v>
      </c>
      <c r="V17" s="956">
        <f>IF('ชื่อ-คะแนน'!$C16="","",IF('ชื่อ-คะแนน'!$D16="ออก","",IF('ชื่อ-คะแนน'!$D16="ย้าย","",IF('ชื่อ-คะแนน'!$D16="พัก","",IF(V$6="?",V$6,V$6)))))</f>
        <v>0</v>
      </c>
      <c r="W17" s="957"/>
      <c r="X17" s="954">
        <f>IF('ชื่อ-คะแนน'!$C16="","",IF('ชื่อ-คะแนน'!$D16="ออก","",IF('ชื่อ-คะแนน'!$D16="ย้าย","",IF('ชื่อ-คะแนน'!$D16="พัก","",IF(X$6="?",X$6,X$6)))))</f>
        <v>0</v>
      </c>
      <c r="Y17" s="955">
        <f>IF('ชื่อ-คะแนน'!$C16="","",IF('ชื่อ-คะแนน'!$D16="ออก","",IF('ชื่อ-คะแนน'!$D16="ย้าย","",IF('ชื่อ-คะแนน'!$D16="พัก","",IF(Y$6="?",Y$6,Y$6)))))</f>
        <v>2</v>
      </c>
      <c r="Z17" s="955">
        <f>IF('ชื่อ-คะแนน'!$C16="","",IF('ชื่อ-คะแนน'!$D16="ออก","",IF('ชื่อ-คะแนน'!$D16="ย้าย","",IF('ชื่อ-คะแนน'!$D16="พัก","",IF(Z$6="?",Z$6,Z$6)))))</f>
        <v>0</v>
      </c>
      <c r="AA17" s="955">
        <f>IF('ชื่อ-คะแนน'!$C16="","",IF('ชื่อ-คะแนน'!$D16="ออก","",IF('ชื่อ-คะแนน'!$D16="ย้าย","",IF('ชื่อ-คะแนน'!$D16="พัก","",IF(AA$6="?",AA$6,AA$6)))))</f>
        <v>0</v>
      </c>
      <c r="AB17" s="956">
        <f>IF('ชื่อ-คะแนน'!$C16="","",IF('ชื่อ-คะแนน'!$D16="ออก","",IF('ชื่อ-คะแนน'!$D16="ย้าย","",IF('ชื่อ-คะแนน'!$D16="พัก","",IF(AB$6="?",AB$6,AB$6)))))</f>
        <v>0</v>
      </c>
      <c r="AC17" s="957"/>
      <c r="AD17" s="954">
        <f>IF('ชื่อ-คะแนน'!$C16="","",IF('ชื่อ-คะแนน'!$D16="ออก","",IF('ชื่อ-คะแนน'!$D16="ย้าย","",IF('ชื่อ-คะแนน'!$D16="พัก","",IF(AD$6="?",AD$6,AD$6)))))</f>
        <v>0</v>
      </c>
      <c r="AE17" s="955">
        <f>IF('ชื่อ-คะแนน'!$C16="","",IF('ชื่อ-คะแนน'!$D16="ออก","",IF('ชื่อ-คะแนน'!$D16="ย้าย","",IF('ชื่อ-คะแนน'!$D16="พัก","",IF(AE$6="?",AE$6,AE$6)))))</f>
        <v>2</v>
      </c>
      <c r="AF17" s="955">
        <f>IF('ชื่อ-คะแนน'!$C16="","",IF('ชื่อ-คะแนน'!$D16="ออก","",IF('ชื่อ-คะแนน'!$D16="ย้าย","",IF('ชื่อ-คะแนน'!$D16="พัก","",IF(AF$6="?",AF$6,AF$6)))))</f>
        <v>0</v>
      </c>
      <c r="AG17" s="955">
        <f>IF('ชื่อ-คะแนน'!$C16="","",IF('ชื่อ-คะแนน'!$D16="ออก","",IF('ชื่อ-คะแนน'!$D16="ย้าย","",IF('ชื่อ-คะแนน'!$D16="พัก","",IF($AG$6="?",$AG$6,$AG$6)))))</f>
        <v>0</v>
      </c>
      <c r="AH17" s="956">
        <f>IF('ชื่อ-คะแนน'!$C16="","",IF('ชื่อ-คะแนน'!$D16="ออก","",IF('ชื่อ-คะแนน'!$D16="ย้าย","",IF('ชื่อ-คะแนน'!$D16="พัก","",IF($AH$6="?",$AH$6,$AH$6)))))</f>
        <v>0</v>
      </c>
      <c r="AI17" s="957"/>
      <c r="AJ17" s="954">
        <f>IF('ชื่อ-คะแนน'!$C16="","",IF('ชื่อ-คะแนน'!$D16="ออก","",IF('ชื่อ-คะแนน'!$D16="ย้าย","",IF('ชื่อ-คะแนน'!$D16="พัก","",IF($AJ$6="?",$AJ$6,$AJ$6)))))</f>
        <v>0</v>
      </c>
      <c r="AK17" s="955">
        <f>IF('ชื่อ-คะแนน'!$C16="","",IF('ชื่อ-คะแนน'!$D16="ออก","",IF('ชื่อ-คะแนน'!$D16="ย้าย","",IF('ชื่อ-คะแนน'!$D16="พัก","",IF($AK$6="?",$AK$6,$AK$6)))))</f>
        <v>2</v>
      </c>
      <c r="AL17" s="955">
        <f>IF('ชื่อ-คะแนน'!$C16="","",IF('ชื่อ-คะแนน'!$D16="ออก","",IF('ชื่อ-คะแนน'!$D16="ย้าย","",IF('ชื่อ-คะแนน'!$D16="พัก","",IF($AL$6="?",$AL$6,$AL$6)))))</f>
        <v>0</v>
      </c>
      <c r="AM17" s="955">
        <f>IF('ชื่อ-คะแนน'!$C16="","",IF('ชื่อ-คะแนน'!$D16="ออก","",IF('ชื่อ-คะแนน'!$D16="ย้าย","",IF('ชื่อ-คะแนน'!$D16="พัก","",IF($AM$6="?",$AM$6,$AM$6)))))</f>
        <v>0</v>
      </c>
      <c r="AN17" s="956">
        <f>IF('ชื่อ-คะแนน'!$C16="","",IF('ชื่อ-คะแนน'!$D16="ออก","",IF('ชื่อ-คะแนน'!$D16="ย้าย","",IF('ชื่อ-คะแนน'!$D16="พัก","",IF($AN$6="?",$AN$6,$AN$6)))))</f>
        <v>0</v>
      </c>
      <c r="AO17" s="957"/>
      <c r="AP17" s="954">
        <f>IF('ชื่อ-คะแนน'!$C16="","",IF('ชื่อ-คะแนน'!$D16="ออก","",IF('ชื่อ-คะแนน'!$D16="ย้าย","",IF('ชื่อ-คะแนน'!$D16="พัก","",IF($AP$6="?",$AP$6,$AP$6)))))</f>
        <v>0</v>
      </c>
      <c r="AQ17" s="955">
        <f>IF('ชื่อ-คะแนน'!$C16="","",IF('ชื่อ-คะแนน'!$D16="ออก","",IF('ชื่อ-คะแนน'!$D16="ย้าย","",IF('ชื่อ-คะแนน'!$D16="พัก","",IF($AQ$6="?",$AQ$6,$AQ$6)))))</f>
        <v>2</v>
      </c>
      <c r="AR17" s="955">
        <f>IF('ชื่อ-คะแนน'!$C16="","",IF('ชื่อ-คะแนน'!$D16="ออก","",IF('ชื่อ-คะแนน'!$D16="ย้าย","",IF('ชื่อ-คะแนน'!$D16="พัก","",IF($AR$6="?",$AR$6,$AR$6)))))</f>
        <v>0</v>
      </c>
      <c r="AS17" s="955">
        <f>IF('ชื่อ-คะแนน'!$C16="","",IF('ชื่อ-คะแนน'!$D16="ออก","",IF('ชื่อ-คะแนน'!$D16="ย้าย","",IF('ชื่อ-คะแนน'!$D16="พัก","",IF($AS$6="?",$AS$6,$AS$6)))))</f>
        <v>0</v>
      </c>
      <c r="AT17" s="956">
        <f>IF('ชื่อ-คะแนน'!$C16="","",IF('ชื่อ-คะแนน'!$D16="ออก","",IF('ชื่อ-คะแนน'!$D16="ย้าย","",IF('ชื่อ-คะแนน'!$D16="พัก","",IF($AT$6="?",$AT$6,$AT$6)))))</f>
        <v>0</v>
      </c>
      <c r="AU17" s="957"/>
      <c r="AV17" s="954">
        <f>IF('ชื่อ-คะแนน'!$C16="","",IF('ชื่อ-คะแนน'!$D16="ออก","",IF('ชื่อ-คะแนน'!$D16="ย้าย","",IF('ชื่อ-คะแนน'!$D16="พัก","",IF($AV$6="?",$AV$6,$AV$6)))))</f>
        <v>0</v>
      </c>
      <c r="AW17" s="955">
        <f>IF('ชื่อ-คะแนน'!$C16="","",IF('ชื่อ-คะแนน'!$D16="ออก","",IF('ชื่อ-คะแนน'!$D16="ย้าย","",IF('ชื่อ-คะแนน'!$D16="พัก","",IF($AW$6="?",$AW$6,$AW$6)))))</f>
        <v>2</v>
      </c>
      <c r="AX17" s="955">
        <f>IF('ชื่อ-คะแนน'!$C16="","",IF('ชื่อ-คะแนน'!$D16="ออก","",IF('ชื่อ-คะแนน'!$D16="ย้าย","",IF('ชื่อ-คะแนน'!$D16="พัก","",IF($AX$6="?",$AX$6,$AX$6)))))</f>
        <v>0</v>
      </c>
      <c r="AY17" s="955">
        <f>IF('ชื่อ-คะแนน'!$C16="","",IF('ชื่อ-คะแนน'!$D16="ออก","",IF('ชื่อ-คะแนน'!$D16="ย้าย","",IF('ชื่อ-คะแนน'!$D16="พัก","",IF($AY$6="?",$AY$6,$AY$6)))))</f>
        <v>0</v>
      </c>
      <c r="AZ17" s="956">
        <f>IF('ชื่อ-คะแนน'!$C16="","",IF('ชื่อ-คะแนน'!$D16="ออก","",IF('ชื่อ-คะแนน'!$D16="ย้าย","",IF('ชื่อ-คะแนน'!$D16="พัก","",IF($AZ$6="?",$AZ$6,$AZ$6)))))</f>
        <v>0</v>
      </c>
      <c r="BA17" s="957"/>
      <c r="BB17" s="954">
        <f>IF('ชื่อ-คะแนน'!$C16="","",IF('ชื่อ-คะแนน'!$D16="ออก","",IF('ชื่อ-คะแนน'!$D16="ย้าย","",IF('ชื่อ-คะแนน'!$D16="พัก","",IF($BB$6="?",$BB$6,$BB$6)))))</f>
        <v>0</v>
      </c>
      <c r="BC17" s="955">
        <f>IF('ชื่อ-คะแนน'!$C16="","",IF('ชื่อ-คะแนน'!$D16="ออก","",IF('ชื่อ-คะแนน'!$D16="ย้าย","",IF('ชื่อ-คะแนน'!$D16="พัก","",IF($BC$6="?",$BC$6,$BC$6)))))</f>
        <v>2</v>
      </c>
      <c r="BD17" s="955">
        <f>IF('ชื่อ-คะแนน'!$C16="","",IF('ชื่อ-คะแนน'!$D16="ออก","",IF('ชื่อ-คะแนน'!$D16="ย้าย","",IF('ชื่อ-คะแนน'!$D16="พัก","",IF($BD$6="?",$BD$6,$BD$6)))))</f>
        <v>0</v>
      </c>
      <c r="BE17" s="955">
        <f>IF('ชื่อ-คะแนน'!$C16="","",IF('ชื่อ-คะแนน'!$D16="ออก","",IF('ชื่อ-คะแนน'!$D16="ย้าย","",IF('ชื่อ-คะแนน'!$D16="พัก","",IF($BE$6="?",$BE$6,$BE$6)))))</f>
        <v>0</v>
      </c>
      <c r="BF17" s="956">
        <f>IF('ชื่อ-คะแนน'!$C16="","",IF('ชื่อ-คะแนน'!$D16="ออก","",IF('ชื่อ-คะแนน'!$D16="ย้าย","",IF('ชื่อ-คะแนน'!$D16="พัก","",IF($BF$6="?",$BF$6,$BF$6)))))</f>
        <v>0</v>
      </c>
      <c r="BG17" s="957"/>
      <c r="BH17" s="954">
        <f>IF('ชื่อ-คะแนน'!$C16="","",IF('ชื่อ-คะแนน'!$D16="ออก","",IF('ชื่อ-คะแนน'!$D16="ย้าย","",IF('ชื่อ-คะแนน'!$D16="พัก","",IF($BH$6="?",$BH$6,$BH$6)))))</f>
        <v>0</v>
      </c>
      <c r="BI17" s="955">
        <f>IF('ชื่อ-คะแนน'!$C16="","",IF('ชื่อ-คะแนน'!$D16="ออก","",IF('ชื่อ-คะแนน'!$D16="ย้าย","",IF('ชื่อ-คะแนน'!$D16="พัก","",IF($BI$6="?",$BI$6,$BI$6)))))</f>
        <v>2</v>
      </c>
      <c r="BJ17" s="955">
        <f>IF('ชื่อ-คะแนน'!$C16="","",IF('ชื่อ-คะแนน'!$D16="ออก","",IF('ชื่อ-คะแนน'!$D16="ย้าย","",IF('ชื่อ-คะแนน'!$D16="พัก","",IF($BJ$6="?",$BJ$6,$BJ$6)))))</f>
        <v>0</v>
      </c>
      <c r="BK17" s="955">
        <f>IF('ชื่อ-คะแนน'!$C16="","",IF('ชื่อ-คะแนน'!$D16="ออก","",IF('ชื่อ-คะแนน'!$D16="ย้าย","",IF('ชื่อ-คะแนน'!$D16="พัก","",IF($BK$6="?",$BK$6,$BK$6)))))</f>
        <v>0</v>
      </c>
      <c r="BL17" s="956">
        <f>IF('ชื่อ-คะแนน'!$C16="","",IF('ชื่อ-คะแนน'!$D16="ออก","",IF('ชื่อ-คะแนน'!$D16="ย้าย","",IF('ชื่อ-คะแนน'!$D16="พัก","",IF($BL$6="?",$BL$6,$BL$6)))))</f>
        <v>0</v>
      </c>
      <c r="BM17" s="957"/>
      <c r="BN17" s="954">
        <f>IF('ชื่อ-คะแนน'!$C16="","",IF('ชื่อ-คะแนน'!$D16="ออก","",IF('ชื่อ-คะแนน'!$D16="ย้าย","",IF('ชื่อ-คะแนน'!$D16="พัก","",IF($BN$6="?",$BN$6,$BN$6)))))</f>
        <v>0</v>
      </c>
      <c r="BO17" s="955">
        <f>IF('ชื่อ-คะแนน'!$C16="","",IF('ชื่อ-คะแนน'!$D16="ออก","",IF('ชื่อ-คะแนน'!$D16="ย้าย","",IF('ชื่อ-คะแนน'!$D16="พัก","",IF($BO$6="?",$BO$6,$BO$6)))))</f>
        <v>2</v>
      </c>
      <c r="BP17" s="955">
        <f>IF('ชื่อ-คะแนน'!$C16="","",IF('ชื่อ-คะแนน'!$D16="ออก","",IF('ชื่อ-คะแนน'!$D16="ย้าย","",IF('ชื่อ-คะแนน'!$D16="พัก","",IF($BP$6="?",$BP$6,$BP$6)))))</f>
        <v>0</v>
      </c>
      <c r="BQ17" s="955">
        <f>IF('ชื่อ-คะแนน'!$C16="","",IF('ชื่อ-คะแนน'!$D16="ออก","",IF('ชื่อ-คะแนน'!$D16="ย้าย","",IF('ชื่อ-คะแนน'!$D16="พัก","",IF($BQ$6="?",$BQ$6,$BQ$6)))))</f>
        <v>0</v>
      </c>
      <c r="BR17" s="956">
        <f>IF('ชื่อ-คะแนน'!$C16="","",IF('ชื่อ-คะแนน'!$D16="ออก","",IF('ชื่อ-คะแนน'!$D16="ย้าย","",IF('ชื่อ-คะแนน'!$D16="พัก","",IF($BR$6="?",$BR$6,$BR$6)))))</f>
        <v>0</v>
      </c>
      <c r="BS17" s="957"/>
      <c r="BT17" s="954">
        <f>IF('ชื่อ-คะแนน'!$C16="","",IF('ชื่อ-คะแนน'!$D16="ออก","",IF('ชื่อ-คะแนน'!$D16="ย้าย","",IF('ชื่อ-คะแนน'!$D16="พัก","",IF($BT$6="?",$BT$6,$BT$6)))))</f>
        <v>0</v>
      </c>
      <c r="BU17" s="955">
        <f>IF('ชื่อ-คะแนน'!$C16="","",IF('ชื่อ-คะแนน'!$D16="ออก","",IF('ชื่อ-คะแนน'!$D16="ย้าย","",IF('ชื่อ-คะแนน'!$D16="พัก","",IF($BU$6="?",$BU$6,$BU$6)))))</f>
        <v>2</v>
      </c>
      <c r="BV17" s="955">
        <f>IF('ชื่อ-คะแนน'!$C16="","",IF('ชื่อ-คะแนน'!$D16="ออก","",IF('ชื่อ-คะแนน'!$D16="ย้าย","",IF('ชื่อ-คะแนน'!$D16="พัก","",IF($BV$6="?",$BV$6,$BV$6)))))</f>
        <v>0</v>
      </c>
      <c r="BW17" s="955">
        <f>IF('ชื่อ-คะแนน'!$C16="","",IF('ชื่อ-คะแนน'!$D16="ออก","",IF('ชื่อ-คะแนน'!$D16="ย้าย","",IF('ชื่อ-คะแนน'!$D16="พัก","",IF($BW$6="?",$BW$6,$BW$6)))))</f>
        <v>0</v>
      </c>
      <c r="BX17" s="956">
        <f>IF('ชื่อ-คะแนน'!$C16="","",IF('ชื่อ-คะแนน'!$D16="ออก","",IF('ชื่อ-คะแนน'!$D16="ย้าย","",IF('ชื่อ-คะแนน'!$D16="พัก","",IF($BX$6="?",$BX$6,$BX$6)))))</f>
        <v>0</v>
      </c>
      <c r="BY17" s="957"/>
      <c r="BZ17" s="954">
        <f>IF('ชื่อ-คะแนน'!$C16="","",IF('ชื่อ-คะแนน'!$D16="ออก","",IF('ชื่อ-คะแนน'!$D16="ย้าย","",IF('ชื่อ-คะแนน'!$D16="พัก","",IF($BZ$6="?",$BZ$6,$BZ$6)))))</f>
        <v>0</v>
      </c>
      <c r="CA17" s="955">
        <f>IF('ชื่อ-คะแนน'!$C16="","",IF('ชื่อ-คะแนน'!$D16="ออก","",IF('ชื่อ-คะแนน'!$D16="ย้าย","",IF('ชื่อ-คะแนน'!$D16="พัก","",IF($CA$6="?",$CA$6,$CA$6)))))</f>
        <v>2</v>
      </c>
      <c r="CB17" s="955">
        <f>IF('ชื่อ-คะแนน'!$C16="","",IF('ชื่อ-คะแนน'!$D16="ออก","",IF('ชื่อ-คะแนน'!$D16="ย้าย","",IF('ชื่อ-คะแนน'!$D16="พัก","",IF($CB$6="?",$CB$6,$CB$6)))))</f>
        <v>0</v>
      </c>
      <c r="CC17" s="955">
        <f>IF('ชื่อ-คะแนน'!$C16="","",IF('ชื่อ-คะแนน'!$D16="ออก","",IF('ชื่อ-คะแนน'!$D16="ย้าย","",IF('ชื่อ-คะแนน'!$D16="พัก","",IF($CC$6="?",$CC$6,$CC$6)))))</f>
        <v>0</v>
      </c>
      <c r="CD17" s="956">
        <f>IF('ชื่อ-คะแนน'!$C16="","",IF('ชื่อ-คะแนน'!$D16="ออก","",IF('ชื่อ-คะแนน'!$D16="ย้าย","",IF('ชื่อ-คะแนน'!$D16="พัก","",IF($CD$6="?",$CD$6,$CD$6)))))</f>
        <v>0</v>
      </c>
      <c r="CE17" s="957"/>
      <c r="CF17" s="954">
        <f>IF('ชื่อ-คะแนน'!$C16="","",IF('ชื่อ-คะแนน'!$D16="ออก","",IF('ชื่อ-คะแนน'!$D16="ย้าย","",IF('ชื่อ-คะแนน'!$D16="พัก","",IF($CF$6="?",$CF$6,$CF$6)))))</f>
        <v>0</v>
      </c>
      <c r="CG17" s="955">
        <f>IF('ชื่อ-คะแนน'!$C16="","",IF('ชื่อ-คะแนน'!$D16="ออก","",IF('ชื่อ-คะแนน'!$D16="ย้าย","",IF('ชื่อ-คะแนน'!$D16="พัก","",IF($CG$6="?",$CG$6,$CG$6)))))</f>
        <v>2</v>
      </c>
      <c r="CH17" s="955">
        <f>IF('ชื่อ-คะแนน'!$C16="","",IF('ชื่อ-คะแนน'!$D16="ออก","",IF('ชื่อ-คะแนน'!$D16="ย้าย","",IF('ชื่อ-คะแนน'!$D16="พัก","",IF($CH$6="?",$CH$6,$CH$6)))))</f>
        <v>0</v>
      </c>
      <c r="CI17" s="955">
        <f>IF('ชื่อ-คะแนน'!$C16="","",IF('ชื่อ-คะแนน'!$D16="ออก","",IF('ชื่อ-คะแนน'!$D16="ย้าย","",IF('ชื่อ-คะแนน'!$D16="พัก","",IF($CI$6="?",$CI$6,$CI$6)))))</f>
        <v>0</v>
      </c>
      <c r="CJ17" s="956">
        <f>IF('ชื่อ-คะแนน'!$C16="","",IF('ชื่อ-คะแนน'!$D16="ออก","",IF('ชื่อ-คะแนน'!$D16="ย้าย","",IF('ชื่อ-คะแนน'!$D16="พัก","",IF($CJ$6="?",$CJ$6,$CJ$6)))))</f>
        <v>0</v>
      </c>
      <c r="CK17" s="957"/>
      <c r="CL17" s="954">
        <f>IF('ชื่อ-คะแนน'!$C16="","",IF('ชื่อ-คะแนน'!$D16="ออก","",IF('ชื่อ-คะแนน'!$D16="ย้าย","",IF('ชื่อ-คะแนน'!$D16="พัก","",IF($CL$6="?",$CL$6,$CL$6)))))</f>
        <v>0</v>
      </c>
      <c r="CM17" s="955">
        <f>IF('ชื่อ-คะแนน'!$C16="","",IF('ชื่อ-คะแนน'!$D16="ออก","",IF('ชื่อ-คะแนน'!$D16="ย้าย","",IF('ชื่อ-คะแนน'!$D16="พัก","",IF($CM$6="?",$CM$6,$CM$6)))))</f>
        <v>2</v>
      </c>
      <c r="CN17" s="955">
        <f>IF('ชื่อ-คะแนน'!$C16="","",IF('ชื่อ-คะแนน'!$D16="ออก","",IF('ชื่อ-คะแนน'!$D16="ย้าย","",IF('ชื่อ-คะแนน'!$D16="พัก","",IF($CN$6="?",$CN$6,$CN$6)))))</f>
        <v>0</v>
      </c>
      <c r="CO17" s="955">
        <f>IF('ชื่อ-คะแนน'!$C16="","",IF('ชื่อ-คะแนน'!$D16="ออก","",IF('ชื่อ-คะแนน'!$D16="ย้าย","",IF('ชื่อ-คะแนน'!$D16="พัก","",IF($CO$6="?",$CO$6,$CO$6)))))</f>
        <v>0</v>
      </c>
      <c r="CP17" s="956">
        <f>IF('ชื่อ-คะแนน'!$C16="","",IF('ชื่อ-คะแนน'!$D16="ออก","",IF('ชื่อ-คะแนน'!$D16="ย้าย","",IF('ชื่อ-คะแนน'!$D16="พัก","",IF($CP$6="?",$CP$6,$CP$6)))))</f>
        <v>0</v>
      </c>
      <c r="CQ17" s="957"/>
      <c r="CR17" s="954">
        <f>IF('ชื่อ-คะแนน'!$C16="","",IF('ชื่อ-คะแนน'!$D16="ออก","",IF('ชื่อ-คะแนน'!$D16="ย้าย","",IF('ชื่อ-คะแนน'!$D16="พัก","",IF($CR$6="?",$CR$6,$CR$6)))))</f>
        <v>0</v>
      </c>
      <c r="CS17" s="955">
        <f>IF('ชื่อ-คะแนน'!$C16="","",IF('ชื่อ-คะแนน'!$D16="ออก","",IF('ชื่อ-คะแนน'!$D16="ย้าย","",IF('ชื่อ-คะแนน'!$D16="พัก","",IF($CS$6="?",$CS$6,$CS$6)))))</f>
        <v>2</v>
      </c>
      <c r="CT17" s="955">
        <f>IF('ชื่อ-คะแนน'!$C16="","",IF('ชื่อ-คะแนน'!$D16="ออก","",IF('ชื่อ-คะแนน'!$D16="ย้าย","",IF('ชื่อ-คะแนน'!$D16="พัก","",IF($CT$6="?",$CT$6,$CT$6)))))</f>
        <v>0</v>
      </c>
      <c r="CU17" s="955">
        <f>IF('ชื่อ-คะแนน'!$C16="","",IF('ชื่อ-คะแนน'!$D16="ออก","",IF('ชื่อ-คะแนน'!$D16="ย้าย","",IF('ชื่อ-คะแนน'!$D16="พัก","",IF($CU$6="?",$CU$6,$CU$6)))))</f>
        <v>0</v>
      </c>
      <c r="CV17" s="956">
        <f>IF('ชื่อ-คะแนน'!$C16="","",IF('ชื่อ-คะแนน'!$D16="ออก","",IF('ชื่อ-คะแนน'!$D16="ย้าย","",IF('ชื่อ-คะแนน'!$D16="พัก","",IF($CV$6="?",$CV$6,$CV$6)))))</f>
        <v>0</v>
      </c>
      <c r="CW17" s="957"/>
      <c r="CX17" s="954">
        <f>IF('ชื่อ-คะแนน'!$C16="","",IF('ชื่อ-คะแนน'!$D16="ออก","",IF('ชื่อ-คะแนน'!$D16="ย้าย","",IF('ชื่อ-คะแนน'!$D16="พัก","",IF($CX$6="?",$CX$6,$CX$6)))))</f>
        <v>0</v>
      </c>
      <c r="CY17" s="955">
        <f>IF('ชื่อ-คะแนน'!$C16="","",IF('ชื่อ-คะแนน'!$D16="ออก","",IF('ชื่อ-คะแนน'!$D16="ย้าย","",IF('ชื่อ-คะแนน'!$D16="พัก","",IF($CY$6="?",$CY$6,$CY$6)))))</f>
        <v>0</v>
      </c>
      <c r="CZ17" s="955">
        <f>IF('ชื่อ-คะแนน'!$C16="","",IF('ชื่อ-คะแนน'!$D16="ออก","",IF('ชื่อ-คะแนน'!$D16="ย้าย","",IF('ชื่อ-คะแนน'!$D16="พัก","",IF($CZ$6="?",$CZ$6,$CZ$6)))))</f>
        <v>0</v>
      </c>
      <c r="DA17" s="955">
        <f>IF('ชื่อ-คะแนน'!$C16="","",IF('ชื่อ-คะแนน'!$D16="ออก","",IF('ชื่อ-คะแนน'!$D16="ย้าย","",IF('ชื่อ-คะแนน'!$D16="พัก","",IF($DA$6="?",$DA$6,$DA$6)))))</f>
        <v>0</v>
      </c>
      <c r="DB17" s="956">
        <f>IF('ชื่อ-คะแนน'!$C16="","",IF('ชื่อ-คะแนน'!$D16="ออก","",IF('ชื่อ-คะแนน'!$D16="ย้าย","",IF('ชื่อ-คะแนน'!$D16="พัก","",IF($DB$6="?",$DB$6,$DB$6)))))</f>
        <v>0</v>
      </c>
      <c r="DC17" s="957"/>
      <c r="DD17" s="954">
        <f>IF('ชื่อ-คะแนน'!$C16="","",IF('ชื่อ-คะแนน'!$D16="ออก","",IF('ชื่อ-คะแนน'!$D16="ย้าย","",IF('ชื่อ-คะแนน'!$D16="พัก","",IF($DD$6="?",$DD$6,$DD$6)))))</f>
        <v>0</v>
      </c>
      <c r="DE17" s="955">
        <f>IF('ชื่อ-คะแนน'!$C16="","",IF('ชื่อ-คะแนน'!$D16="ออก","",IF('ชื่อ-คะแนน'!$D16="ย้าย","",IF('ชื่อ-คะแนน'!$D16="พัก","",IF($DE$6="?",$DE$6,$DE$6)))))</f>
        <v>0</v>
      </c>
      <c r="DF17" s="955">
        <f>IF('ชื่อ-คะแนน'!$C16="","",IF('ชื่อ-คะแนน'!$D16="ออก","",IF('ชื่อ-คะแนน'!$D16="ย้าย","",IF('ชื่อ-คะแนน'!$D16="พัก","",IF($DF$6="?",$DF$6,$DF$6)))))</f>
        <v>0</v>
      </c>
      <c r="DG17" s="955">
        <f>IF('ชื่อ-คะแนน'!$C16="","",IF('ชื่อ-คะแนน'!$D16="ออก","",IF('ชื่อ-คะแนน'!$D16="ย้าย","",IF('ชื่อ-คะแนน'!$D16="พัก","",IF($DG$6="?",$DG$6,$DG$6)))))</f>
        <v>0</v>
      </c>
      <c r="DH17" s="956">
        <f>IF('ชื่อ-คะแนน'!$C16="","",IF('ชื่อ-คะแนน'!$D16="ออก","",IF('ชื่อ-คะแนน'!$D16="ย้าย","",IF('ชื่อ-คะแนน'!$D16="พัก","",IF($DH$6="?",$DH$6,$DH$6)))))</f>
        <v>0</v>
      </c>
      <c r="DI17" s="957"/>
      <c r="DJ17" s="954">
        <f>IF('ชื่อ-คะแนน'!$C16="","",IF('ชื่อ-คะแนน'!$D16="ออก","",IF('ชื่อ-คะแนน'!$D16="ย้าย","",IF('ชื่อ-คะแนน'!$D16="พัก","",IF($DJ$6="?",$DJ$6,$DJ$6)))))</f>
        <v>0</v>
      </c>
      <c r="DK17" s="955">
        <f>IF('ชื่อ-คะแนน'!$C16="","",IF('ชื่อ-คะแนน'!$D16="ออก","",IF('ชื่อ-คะแนน'!$D16="ย้าย","",IF('ชื่อ-คะแนน'!$D16="พัก","",IF($DK$6="?",$DK$6,$DK$6)))))</f>
        <v>0</v>
      </c>
      <c r="DL17" s="955">
        <f>IF('ชื่อ-คะแนน'!$C16="","",IF('ชื่อ-คะแนน'!$D16="ออก","",IF('ชื่อ-คะแนน'!$D16="ย้าย","",IF('ชื่อ-คะแนน'!$D16="พัก","",IF($DL$6="?",$DL$6,$DL$6)))))</f>
        <v>0</v>
      </c>
      <c r="DM17" s="955">
        <f>IF('ชื่อ-คะแนน'!$C16="","",IF('ชื่อ-คะแนน'!$D16="ออก","",IF('ชื่อ-คะแนน'!$D16="ย้าย","",IF('ชื่อ-คะแนน'!$D16="พัก","",IF($DM$6="?",$DM$6,$DM$6)))))</f>
        <v>0</v>
      </c>
      <c r="DN17" s="956">
        <f>IF('ชื่อ-คะแนน'!$C16="","",IF('ชื่อ-คะแนน'!$D16="ออก","",IF('ชื่อ-คะแนน'!$D16="ย้าย","",IF('ชื่อ-คะแนน'!$D16="พัก","",IF($DN$6="?",$DN$6,$DN$6)))))</f>
        <v>0</v>
      </c>
      <c r="DO17" s="957"/>
      <c r="DP17" s="954">
        <f>IF('ชื่อ-คะแนน'!$C16="","",IF('ชื่อ-คะแนน'!$D16="ออก","",IF('ชื่อ-คะแนน'!$D16="ย้าย","",IF('ชื่อ-คะแนน'!$D16="พัก","",IF($DP$6="?",$DP$6,$DP$6)))))</f>
        <v>0</v>
      </c>
      <c r="DQ17" s="955">
        <f>IF('ชื่อ-คะแนน'!$C16="","",IF('ชื่อ-คะแนน'!$D16="ออก","",IF('ชื่อ-คะแนน'!$D16="ย้าย","",IF('ชื่อ-คะแนน'!$D16="พัก","",IF($DQ$6="?",$DQ$6,$DQ$6)))))</f>
        <v>0</v>
      </c>
      <c r="DR17" s="955">
        <f>IF('ชื่อ-คะแนน'!$C16="","",IF('ชื่อ-คะแนน'!$D16="ออก","",IF('ชื่อ-คะแนน'!$D16="ย้าย","",IF('ชื่อ-คะแนน'!$D16="พัก","",IF($DR$6="?",$DR$6,$DR$6)))))</f>
        <v>0</v>
      </c>
      <c r="DS17" s="955">
        <f>IF('ชื่อ-คะแนน'!$C16="","",IF('ชื่อ-คะแนน'!$D16="ออก","",IF('ชื่อ-คะแนน'!$D16="ย้าย","",IF('ชื่อ-คะแนน'!$D16="พัก","",IF($DS$6="?",$DS$6,$DS$6)))))</f>
        <v>0</v>
      </c>
      <c r="DT17" s="956">
        <f>IF('ชื่อ-คะแนน'!$C16="","",IF('ชื่อ-คะแนน'!$D16="ออก","",IF('ชื่อ-คะแนน'!$D16="ย้าย","",IF('ชื่อ-คะแนน'!$D16="พัก","",IF($DT$6="?",$DT$6,$DT$6)))))</f>
        <v>0</v>
      </c>
      <c r="DU17" s="957"/>
      <c r="DV17" s="954">
        <f>IF('ชื่อ-คะแนน'!$C16="","",IF('ชื่อ-คะแนน'!$D16="ออก","",IF('ชื่อ-คะแนน'!$D16="ย้าย","",IF('ชื่อ-คะแนน'!$D16="พัก","",IF($DV$6="?",$DV$6,$DV$6)))))</f>
        <v>0</v>
      </c>
      <c r="DW17" s="955">
        <f>IF('ชื่อ-คะแนน'!$C16="","",IF('ชื่อ-คะแนน'!$D16="ออก","",IF('ชื่อ-คะแนน'!$D16="ย้าย","",IF('ชื่อ-คะแนน'!$D16="พัก","",IF($DW$6="?",$DW$6,$DW$6)))))</f>
        <v>0</v>
      </c>
      <c r="DX17" s="955">
        <f>IF('ชื่อ-คะแนน'!$C16="","",IF('ชื่อ-คะแนน'!$D16="ออก","",IF('ชื่อ-คะแนน'!$D16="ย้าย","",IF('ชื่อ-คะแนน'!$D16="พัก","",IF($DX$6="?",$DX$6,$DX$6)))))</f>
        <v>0</v>
      </c>
      <c r="DY17" s="955">
        <f>IF('ชื่อ-คะแนน'!$C16="","",IF('ชื่อ-คะแนน'!$D16="ออก","",IF('ชื่อ-คะแนน'!$D16="ย้าย","",IF('ชื่อ-คะแนน'!$D16="พัก","",IF($DY$6="?",$DY$6,$DY$6)))))</f>
        <v>0</v>
      </c>
      <c r="DZ17" s="956">
        <f>IF('ชื่อ-คะแนน'!$C16="","",IF('ชื่อ-คะแนน'!$D16="ออก","",IF('ชื่อ-คะแนน'!$D16="ย้าย","",IF('ชื่อ-คะแนน'!$D16="พัก","",IF($DZ$6="?",$DZ$6,$DZ$6)))))</f>
        <v>0</v>
      </c>
      <c r="EA17" s="957"/>
      <c r="EB17" s="954">
        <f>IF('ชื่อ-คะแนน'!$C16="","",IF('ชื่อ-คะแนน'!$D16="ออก","",IF('ชื่อ-คะแนน'!$D16="ย้าย","",IF('ชื่อ-คะแนน'!$D16="พัก","",IF($EB$6="?",$EB$6,$EB$6)))))</f>
        <v>0</v>
      </c>
      <c r="EC17" s="955">
        <f>IF('ชื่อ-คะแนน'!$C16="","",IF('ชื่อ-คะแนน'!$D16="ออก","",IF('ชื่อ-คะแนน'!$D16="ย้าย","",IF('ชื่อ-คะแนน'!$D16="พัก","",IF($EC$6="?",$EC$6,$EC$6)))))</f>
        <v>0</v>
      </c>
      <c r="ED17" s="955">
        <f>IF('ชื่อ-คะแนน'!$C16="","",IF('ชื่อ-คะแนน'!$D16="ออก","",IF('ชื่อ-คะแนน'!$D16="ย้าย","",IF('ชื่อ-คะแนน'!$D16="พัก","",IF($ED$6="?",$ED$6,$ED$6)))))</f>
        <v>0</v>
      </c>
      <c r="EE17" s="955">
        <f>IF('ชื่อ-คะแนน'!$C16="","",IF('ชื่อ-คะแนน'!$D16="ออก","",IF('ชื่อ-คะแนน'!$D16="ย้าย","",IF('ชื่อ-คะแนน'!$D16="พัก","",IF($EE$6="?",$EE$6,$EE$6)))))</f>
        <v>0</v>
      </c>
      <c r="EF17" s="956">
        <f>IF('ชื่อ-คะแนน'!$C16="","",IF('ชื่อ-คะแนน'!$D16="ออก","",IF('ชื่อ-คะแนน'!$D16="ย้าย","",IF('ชื่อ-คะแนน'!$D16="พัก","",IF($EF$6="?",$EF$6,$EF$6)))))</f>
        <v>0</v>
      </c>
      <c r="EG17" s="960"/>
      <c r="EH17" s="961" t="str">
        <f>IF('ชื่อ-คะแนน'!C16="","",COUNTIF(E17:EF17,"ป")+COUNTIF(E17:EF17,"ล")+COUNTIF(E17:EF17,"ข")+COUNTIF(E17:EF17,"ร")+COUNTIF(E17:EF17,"อ")+COUNTIF(E17:EF17,"ก")+COUNTIF(E17:EF17,"ฟ")+COUNTIF(E17:EF17,"ด")+COUNTIF(E17:EF17,"ย"))&amp;IF('ชื่อ-คะแนน'!C16="","","/")&amp;IF('ชื่อ-คะแนน'!C16="","",SUM($F$6:$EF$6)-SUM(F17:EF17))</f>
        <v>0/0</v>
      </c>
      <c r="EI17" s="992">
        <f>IF('ชื่อ-คะแนน'!C16="","",COUNTIF(E17:EE17,"/")+SUM(E17:EE17))</f>
        <v>32</v>
      </c>
      <c r="EJ17" s="962">
        <f>IF('ชื่อ-คะแนน'!C16="","",COUNTIF(F17:EF17,"/")+SUM(F17:EF17)+เวลา1!EI17)</f>
        <v>68</v>
      </c>
      <c r="EK17" s="103"/>
      <c r="EL17" s="53" t="str">
        <f>IF('ชื่อ-คะแนน'!C16="","",IF(EJ17&gt;=$EJ$3-$EJ$4,"-",$EJ$3-$EJ$4-EJ17))</f>
        <v>-</v>
      </c>
      <c r="EM17" s="54">
        <f>IF('ชื่อ-คะแนน'!C16="","",(EJ17/$EJ$3)*100)</f>
        <v>94.444444444444443</v>
      </c>
      <c r="EN17" s="53" t="str">
        <f>IF('ชื่อ-คะแนน'!CM16="ผิด","ผิด",IF('ชื่อ-คะแนน'!CM16="","",IF('ชื่อ-คะแนน'!CP16="-","-",IF(EM17&lt;79.5,"มส","-"))))</f>
        <v>-</v>
      </c>
      <c r="EO17" s="53" t="str">
        <f>IF('ชื่อ-คะแนน'!CM16="ผิด","ผิด",IF('ชื่อ-คะแนน'!CM16="","",IF('ชื่อ-คะแนน'!CP16="-","-",IF(EM17&lt;59.5,"ซ้ำ",IF(EM17&lt;79.5,EL17,"-")))))</f>
        <v>-</v>
      </c>
    </row>
    <row r="18" spans="1:145" s="24" customFormat="1" ht="18" customHeight="1" thickBot="1" x14ac:dyDescent="0.55000000000000004">
      <c r="A18" s="1000" t="str">
        <f>'ชื่อ-คะแนน'!A17</f>
        <v/>
      </c>
      <c r="B18" s="894">
        <f>'ชื่อ-คะแนน'!B17</f>
        <v>0</v>
      </c>
      <c r="C18" s="895" t="str">
        <f>'ชื่อ-คะแนน'!DB17</f>
        <v/>
      </c>
      <c r="D18" s="620" t="str">
        <f>'ชื่อ-คะแนน'!D17</f>
        <v/>
      </c>
      <c r="E18" s="621" t="str">
        <f t="shared" si="0"/>
        <v/>
      </c>
      <c r="F18" s="958" t="str">
        <f>IF('ชื่อ-คะแนน'!$C17="","",IF('ชื่อ-คะแนน'!$D17="ออก","",IF('ชื่อ-คะแนน'!$D17="ย้าย","",IF('ชื่อ-คะแนน'!$D17="พัก","",IF(F$6="?",F$6,F$6)))))</f>
        <v/>
      </c>
      <c r="G18" s="967" t="str">
        <f>IF('ชื่อ-คะแนน'!C17="","",IF('ชื่อ-คะแนน'!$D17="ออก","",IF('ชื่อ-คะแนน'!$D17="ย้าย","",IF('ชื่อ-คะแนน'!$D17="พัก","",IF(G$6="?",G$6,G$6)))))</f>
        <v/>
      </c>
      <c r="H18" s="967" t="str">
        <f>IF('ชื่อ-คะแนน'!C17="","",IF('ชื่อ-คะแนน'!$D17="ออก","",IF('ชื่อ-คะแนน'!$D17="ย้าย","",IF('ชื่อ-คะแนน'!$D17="พัก","",IF(H$6="?",H$6,H$6)))))</f>
        <v/>
      </c>
      <c r="I18" s="967" t="str">
        <f>IF('ชื่อ-คะแนน'!G17="","",IF('ชื่อ-คะแนน'!$D17="ออก","",IF('ชื่อ-คะแนน'!$D17="ย้าย","",IF('ชื่อ-คะแนน'!$D17="พัก","",IF(I$6="?",I$6,$I$6)))))</f>
        <v/>
      </c>
      <c r="J18" s="968" t="str">
        <f>IF('ชื่อ-คะแนน'!$C17="","",IF('ชื่อ-คะแนน'!$D17="ออก","",IF('ชื่อ-คะแนน'!$D17="ย้าย","",IF('ชื่อ-คะแนน'!$D17="พัก","",IF(J$6="?",J$6,J$6)))))</f>
        <v/>
      </c>
      <c r="K18" s="959"/>
      <c r="L18" s="958" t="str">
        <f>IF('ชื่อ-คะแนน'!$C17="","",IF('ชื่อ-คะแนน'!$D17="ออก","",IF('ชื่อ-คะแนน'!$D17="ย้าย","",IF('ชื่อ-คะแนน'!$D17="พัก","",IF(L$6="?",L$6,L$6)))))</f>
        <v/>
      </c>
      <c r="M18" s="967" t="str">
        <f>IF('ชื่อ-คะแนน'!$C17="","",IF('ชื่อ-คะแนน'!$D17="ออก","",IF('ชื่อ-คะแนน'!$D17="ย้าย","",IF('ชื่อ-คะแนน'!$D17="พัก","",IF(M$6="?",M$6,M$6)))))</f>
        <v/>
      </c>
      <c r="N18" s="967" t="str">
        <f>IF('ชื่อ-คะแนน'!$C17="","",IF('ชื่อ-คะแนน'!$D17="ออก","",IF('ชื่อ-คะแนน'!$D17="ย้าย","",IF('ชื่อ-คะแนน'!$D17="พัก","",IF(N$6="?",N$6,N$6)))))</f>
        <v/>
      </c>
      <c r="O18" s="967" t="str">
        <f>IF('ชื่อ-คะแนน'!$C17="","",IF('ชื่อ-คะแนน'!$D17="ออก","",IF('ชื่อ-คะแนน'!$D17="ย้าย","",IF('ชื่อ-คะแนน'!$D17="พัก","",IF(O$6="?",O$6,O$6)))))</f>
        <v/>
      </c>
      <c r="P18" s="968" t="str">
        <f>IF('ชื่อ-คะแนน'!$C17="","",IF('ชื่อ-คะแนน'!$D17="ออก","",IF('ชื่อ-คะแนน'!$D17="ย้าย","",IF('ชื่อ-คะแนน'!$D17="พัก","",IF(P$6="?",P$6,P$6)))))</f>
        <v/>
      </c>
      <c r="Q18" s="959"/>
      <c r="R18" s="958" t="str">
        <f>IF('ชื่อ-คะแนน'!$C17="","",IF('ชื่อ-คะแนน'!$D17="ออก","",IF('ชื่อ-คะแนน'!$D17="ย้าย","",IF('ชื่อ-คะแนน'!$D17="พัก","",IF(R$6="?",R$6,R$6)))))</f>
        <v/>
      </c>
      <c r="S18" s="967" t="str">
        <f>IF('ชื่อ-คะแนน'!$C17="","",IF('ชื่อ-คะแนน'!$D17="ออก","",IF('ชื่อ-คะแนน'!$D17="ย้าย","",IF('ชื่อ-คะแนน'!$D17="พัก","",IF(S$6="?",S$6,S$6)))))</f>
        <v/>
      </c>
      <c r="T18" s="967" t="str">
        <f>IF('ชื่อ-คะแนน'!$C17="","",IF('ชื่อ-คะแนน'!$D17="ออก","",IF('ชื่อ-คะแนน'!$D17="ย้าย","",IF('ชื่อ-คะแนน'!$D17="พัก","",IF(T$6="?",T$6,T$6)))))</f>
        <v/>
      </c>
      <c r="U18" s="967" t="str">
        <f>IF('ชื่อ-คะแนน'!$C17="","",IF('ชื่อ-คะแนน'!$D17="ออก","",IF('ชื่อ-คะแนน'!$D17="ย้าย","",IF('ชื่อ-คะแนน'!$D17="พัก","",IF(U$6="?",U$6,U$6)))))</f>
        <v/>
      </c>
      <c r="V18" s="968" t="str">
        <f>IF('ชื่อ-คะแนน'!$C17="","",IF('ชื่อ-คะแนน'!$D17="ออก","",IF('ชื่อ-คะแนน'!$D17="ย้าย","",IF('ชื่อ-คะแนน'!$D17="พัก","",IF(V$6="?",V$6,V$6)))))</f>
        <v/>
      </c>
      <c r="W18" s="959"/>
      <c r="X18" s="958" t="str">
        <f>IF('ชื่อ-คะแนน'!$C17="","",IF('ชื่อ-คะแนน'!$D17="ออก","",IF('ชื่อ-คะแนน'!$D17="ย้าย","",IF('ชื่อ-คะแนน'!$D17="พัก","",IF(X$6="?",X$6,X$6)))))</f>
        <v/>
      </c>
      <c r="Y18" s="967" t="str">
        <f>IF('ชื่อ-คะแนน'!$C17="","",IF('ชื่อ-คะแนน'!$D17="ออก","",IF('ชื่อ-คะแนน'!$D17="ย้าย","",IF('ชื่อ-คะแนน'!$D17="พัก","",IF(Y$6="?",Y$6,Y$6)))))</f>
        <v/>
      </c>
      <c r="Z18" s="967" t="str">
        <f>IF('ชื่อ-คะแนน'!$C17="","",IF('ชื่อ-คะแนน'!$D17="ออก","",IF('ชื่อ-คะแนน'!$D17="ย้าย","",IF('ชื่อ-คะแนน'!$D17="พัก","",IF(Z$6="?",Z$6,Z$6)))))</f>
        <v/>
      </c>
      <c r="AA18" s="967" t="str">
        <f>IF('ชื่อ-คะแนน'!$C17="","",IF('ชื่อ-คะแนน'!$D17="ออก","",IF('ชื่อ-คะแนน'!$D17="ย้าย","",IF('ชื่อ-คะแนน'!$D17="พัก","",IF(AA$6="?",AA$6,AA$6)))))</f>
        <v/>
      </c>
      <c r="AB18" s="968" t="str">
        <f>IF('ชื่อ-คะแนน'!$C17="","",IF('ชื่อ-คะแนน'!$D17="ออก","",IF('ชื่อ-คะแนน'!$D17="ย้าย","",IF('ชื่อ-คะแนน'!$D17="พัก","",IF(AB$6="?",AB$6,AB$6)))))</f>
        <v/>
      </c>
      <c r="AC18" s="959"/>
      <c r="AD18" s="958" t="str">
        <f>IF('ชื่อ-คะแนน'!$C17="","",IF('ชื่อ-คะแนน'!$D17="ออก","",IF('ชื่อ-คะแนน'!$D17="ย้าย","",IF('ชื่อ-คะแนน'!$D17="พัก","",IF(AD$6="?",AD$6,AD$6)))))</f>
        <v/>
      </c>
      <c r="AE18" s="967" t="str">
        <f>IF('ชื่อ-คะแนน'!$C17="","",IF('ชื่อ-คะแนน'!$D17="ออก","",IF('ชื่อ-คะแนน'!$D17="ย้าย","",IF('ชื่อ-คะแนน'!$D17="พัก","",IF(AE$6="?",AE$6,AE$6)))))</f>
        <v/>
      </c>
      <c r="AF18" s="967" t="str">
        <f>IF('ชื่อ-คะแนน'!$C17="","",IF('ชื่อ-คะแนน'!$D17="ออก","",IF('ชื่อ-คะแนน'!$D17="ย้าย","",IF('ชื่อ-คะแนน'!$D17="พัก","",IF(AF$6="?",AF$6,AF$6)))))</f>
        <v/>
      </c>
      <c r="AG18" s="967" t="str">
        <f>IF('ชื่อ-คะแนน'!$C17="","",IF('ชื่อ-คะแนน'!$D17="ออก","",IF('ชื่อ-คะแนน'!$D17="ย้าย","",IF('ชื่อ-คะแนน'!$D17="พัก","",IF($AG$6="?",$AG$6,$AG$6)))))</f>
        <v/>
      </c>
      <c r="AH18" s="968" t="str">
        <f>IF('ชื่อ-คะแนน'!$C17="","",IF('ชื่อ-คะแนน'!$D17="ออก","",IF('ชื่อ-คะแนน'!$D17="ย้าย","",IF('ชื่อ-คะแนน'!$D17="พัก","",IF($AH$6="?",$AH$6,$AH$6)))))</f>
        <v/>
      </c>
      <c r="AI18" s="959"/>
      <c r="AJ18" s="958" t="str">
        <f>IF('ชื่อ-คะแนน'!$C17="","",IF('ชื่อ-คะแนน'!$D17="ออก","",IF('ชื่อ-คะแนน'!$D17="ย้าย","",IF('ชื่อ-คะแนน'!$D17="พัก","",IF($AJ$6="?",$AJ$6,$AJ$6)))))</f>
        <v/>
      </c>
      <c r="AK18" s="967" t="str">
        <f>IF('ชื่อ-คะแนน'!$C17="","",IF('ชื่อ-คะแนน'!$D17="ออก","",IF('ชื่อ-คะแนน'!$D17="ย้าย","",IF('ชื่อ-คะแนน'!$D17="พัก","",IF($AK$6="?",$AK$6,$AK$6)))))</f>
        <v/>
      </c>
      <c r="AL18" s="967" t="str">
        <f>IF('ชื่อ-คะแนน'!$C17="","",IF('ชื่อ-คะแนน'!$D17="ออก","",IF('ชื่อ-คะแนน'!$D17="ย้าย","",IF('ชื่อ-คะแนน'!$D17="พัก","",IF($AL$6="?",$AL$6,$AL$6)))))</f>
        <v/>
      </c>
      <c r="AM18" s="967" t="str">
        <f>IF('ชื่อ-คะแนน'!$C17="","",IF('ชื่อ-คะแนน'!$D17="ออก","",IF('ชื่อ-คะแนน'!$D17="ย้าย","",IF('ชื่อ-คะแนน'!$D17="พัก","",IF($AM$6="?",$AM$6,$AM$6)))))</f>
        <v/>
      </c>
      <c r="AN18" s="968" t="str">
        <f>IF('ชื่อ-คะแนน'!$C17="","",IF('ชื่อ-คะแนน'!$D17="ออก","",IF('ชื่อ-คะแนน'!$D17="ย้าย","",IF('ชื่อ-คะแนน'!$D17="พัก","",IF($AN$6="?",$AN$6,$AN$6)))))</f>
        <v/>
      </c>
      <c r="AO18" s="959"/>
      <c r="AP18" s="958" t="str">
        <f>IF('ชื่อ-คะแนน'!$C17="","",IF('ชื่อ-คะแนน'!$D17="ออก","",IF('ชื่อ-คะแนน'!$D17="ย้าย","",IF('ชื่อ-คะแนน'!$D17="พัก","",IF($AP$6="?",$AP$6,$AP$6)))))</f>
        <v/>
      </c>
      <c r="AQ18" s="967" t="str">
        <f>IF('ชื่อ-คะแนน'!$C17="","",IF('ชื่อ-คะแนน'!$D17="ออก","",IF('ชื่อ-คะแนน'!$D17="ย้าย","",IF('ชื่อ-คะแนน'!$D17="พัก","",IF($AQ$6="?",$AQ$6,$AQ$6)))))</f>
        <v/>
      </c>
      <c r="AR18" s="967" t="str">
        <f>IF('ชื่อ-คะแนน'!$C17="","",IF('ชื่อ-คะแนน'!$D17="ออก","",IF('ชื่อ-คะแนน'!$D17="ย้าย","",IF('ชื่อ-คะแนน'!$D17="พัก","",IF($AR$6="?",$AR$6,$AR$6)))))</f>
        <v/>
      </c>
      <c r="AS18" s="967" t="str">
        <f>IF('ชื่อ-คะแนน'!$C17="","",IF('ชื่อ-คะแนน'!$D17="ออก","",IF('ชื่อ-คะแนน'!$D17="ย้าย","",IF('ชื่อ-คะแนน'!$D17="พัก","",IF($AS$6="?",$AS$6,$AS$6)))))</f>
        <v/>
      </c>
      <c r="AT18" s="968" t="str">
        <f>IF('ชื่อ-คะแนน'!$C17="","",IF('ชื่อ-คะแนน'!$D17="ออก","",IF('ชื่อ-คะแนน'!$D17="ย้าย","",IF('ชื่อ-คะแนน'!$D17="พัก","",IF($AT$6="?",$AT$6,$AT$6)))))</f>
        <v/>
      </c>
      <c r="AU18" s="959"/>
      <c r="AV18" s="958" t="str">
        <f>IF('ชื่อ-คะแนน'!$C17="","",IF('ชื่อ-คะแนน'!$D17="ออก","",IF('ชื่อ-คะแนน'!$D17="ย้าย","",IF('ชื่อ-คะแนน'!$D17="พัก","",IF($AV$6="?",$AV$6,$AV$6)))))</f>
        <v/>
      </c>
      <c r="AW18" s="967" t="str">
        <f>IF('ชื่อ-คะแนน'!$C17="","",IF('ชื่อ-คะแนน'!$D17="ออก","",IF('ชื่อ-คะแนน'!$D17="ย้าย","",IF('ชื่อ-คะแนน'!$D17="พัก","",IF($AW$6="?",$AW$6,$AW$6)))))</f>
        <v/>
      </c>
      <c r="AX18" s="967" t="str">
        <f>IF('ชื่อ-คะแนน'!$C17="","",IF('ชื่อ-คะแนน'!$D17="ออก","",IF('ชื่อ-คะแนน'!$D17="ย้าย","",IF('ชื่อ-คะแนน'!$D17="พัก","",IF($AX$6="?",$AX$6,$AX$6)))))</f>
        <v/>
      </c>
      <c r="AY18" s="967" t="str">
        <f>IF('ชื่อ-คะแนน'!$C17="","",IF('ชื่อ-คะแนน'!$D17="ออก","",IF('ชื่อ-คะแนน'!$D17="ย้าย","",IF('ชื่อ-คะแนน'!$D17="พัก","",IF($AY$6="?",$AY$6,$AY$6)))))</f>
        <v/>
      </c>
      <c r="AZ18" s="968" t="str">
        <f>IF('ชื่อ-คะแนน'!$C17="","",IF('ชื่อ-คะแนน'!$D17="ออก","",IF('ชื่อ-คะแนน'!$D17="ย้าย","",IF('ชื่อ-คะแนน'!$D17="พัก","",IF($AZ$6="?",$AZ$6,$AZ$6)))))</f>
        <v/>
      </c>
      <c r="BA18" s="959"/>
      <c r="BB18" s="958" t="str">
        <f>IF('ชื่อ-คะแนน'!$C17="","",IF('ชื่อ-คะแนน'!$D17="ออก","",IF('ชื่อ-คะแนน'!$D17="ย้าย","",IF('ชื่อ-คะแนน'!$D17="พัก","",IF($BB$6="?",$BB$6,$BB$6)))))</f>
        <v/>
      </c>
      <c r="BC18" s="967" t="str">
        <f>IF('ชื่อ-คะแนน'!$C17="","",IF('ชื่อ-คะแนน'!$D17="ออก","",IF('ชื่อ-คะแนน'!$D17="ย้าย","",IF('ชื่อ-คะแนน'!$D17="พัก","",IF($BC$6="?",$BC$6,$BC$6)))))</f>
        <v/>
      </c>
      <c r="BD18" s="967" t="str">
        <f>IF('ชื่อ-คะแนน'!$C17="","",IF('ชื่อ-คะแนน'!$D17="ออก","",IF('ชื่อ-คะแนน'!$D17="ย้าย","",IF('ชื่อ-คะแนน'!$D17="พัก","",IF($BD$6="?",$BD$6,$BD$6)))))</f>
        <v/>
      </c>
      <c r="BE18" s="967" t="str">
        <f>IF('ชื่อ-คะแนน'!$C17="","",IF('ชื่อ-คะแนน'!$D17="ออก","",IF('ชื่อ-คะแนน'!$D17="ย้าย","",IF('ชื่อ-คะแนน'!$D17="พัก","",IF($BE$6="?",$BE$6,$BE$6)))))</f>
        <v/>
      </c>
      <c r="BF18" s="968" t="str">
        <f>IF('ชื่อ-คะแนน'!$C17="","",IF('ชื่อ-คะแนน'!$D17="ออก","",IF('ชื่อ-คะแนน'!$D17="ย้าย","",IF('ชื่อ-คะแนน'!$D17="พัก","",IF($BF$6="?",$BF$6,$BF$6)))))</f>
        <v/>
      </c>
      <c r="BG18" s="959"/>
      <c r="BH18" s="958" t="str">
        <f>IF('ชื่อ-คะแนน'!$C17="","",IF('ชื่อ-คะแนน'!$D17="ออก","",IF('ชื่อ-คะแนน'!$D17="ย้าย","",IF('ชื่อ-คะแนน'!$D17="พัก","",IF($BH$6="?",$BH$6,$BH$6)))))</f>
        <v/>
      </c>
      <c r="BI18" s="967" t="str">
        <f>IF('ชื่อ-คะแนน'!$C17="","",IF('ชื่อ-คะแนน'!$D17="ออก","",IF('ชื่อ-คะแนน'!$D17="ย้าย","",IF('ชื่อ-คะแนน'!$D17="พัก","",IF($BI$6="?",$BI$6,$BI$6)))))</f>
        <v/>
      </c>
      <c r="BJ18" s="967" t="str">
        <f>IF('ชื่อ-คะแนน'!$C17="","",IF('ชื่อ-คะแนน'!$D17="ออก","",IF('ชื่อ-คะแนน'!$D17="ย้าย","",IF('ชื่อ-คะแนน'!$D17="พัก","",IF($BJ$6="?",$BJ$6,$BJ$6)))))</f>
        <v/>
      </c>
      <c r="BK18" s="967" t="str">
        <f>IF('ชื่อ-คะแนน'!$C17="","",IF('ชื่อ-คะแนน'!$D17="ออก","",IF('ชื่อ-คะแนน'!$D17="ย้าย","",IF('ชื่อ-คะแนน'!$D17="พัก","",IF($BK$6="?",$BK$6,$BK$6)))))</f>
        <v/>
      </c>
      <c r="BL18" s="968" t="str">
        <f>IF('ชื่อ-คะแนน'!$C17="","",IF('ชื่อ-คะแนน'!$D17="ออก","",IF('ชื่อ-คะแนน'!$D17="ย้าย","",IF('ชื่อ-คะแนน'!$D17="พัก","",IF($BL$6="?",$BL$6,$BL$6)))))</f>
        <v/>
      </c>
      <c r="BM18" s="959"/>
      <c r="BN18" s="958" t="str">
        <f>IF('ชื่อ-คะแนน'!$C17="","",IF('ชื่อ-คะแนน'!$D17="ออก","",IF('ชื่อ-คะแนน'!$D17="ย้าย","",IF('ชื่อ-คะแนน'!$D17="พัก","",IF($BN$6="?",$BN$6,$BN$6)))))</f>
        <v/>
      </c>
      <c r="BO18" s="967" t="str">
        <f>IF('ชื่อ-คะแนน'!$C17="","",IF('ชื่อ-คะแนน'!$D17="ออก","",IF('ชื่อ-คะแนน'!$D17="ย้าย","",IF('ชื่อ-คะแนน'!$D17="พัก","",IF($BO$6="?",$BO$6,$BO$6)))))</f>
        <v/>
      </c>
      <c r="BP18" s="967" t="str">
        <f>IF('ชื่อ-คะแนน'!$C17="","",IF('ชื่อ-คะแนน'!$D17="ออก","",IF('ชื่อ-คะแนน'!$D17="ย้าย","",IF('ชื่อ-คะแนน'!$D17="พัก","",IF($BP$6="?",$BP$6,$BP$6)))))</f>
        <v/>
      </c>
      <c r="BQ18" s="967" t="str">
        <f>IF('ชื่อ-คะแนน'!$C17="","",IF('ชื่อ-คะแนน'!$D17="ออก","",IF('ชื่อ-คะแนน'!$D17="ย้าย","",IF('ชื่อ-คะแนน'!$D17="พัก","",IF($BQ$6="?",$BQ$6,$BQ$6)))))</f>
        <v/>
      </c>
      <c r="BR18" s="968" t="str">
        <f>IF('ชื่อ-คะแนน'!$C17="","",IF('ชื่อ-คะแนน'!$D17="ออก","",IF('ชื่อ-คะแนน'!$D17="ย้าย","",IF('ชื่อ-คะแนน'!$D17="พัก","",IF($BR$6="?",$BR$6,$BR$6)))))</f>
        <v/>
      </c>
      <c r="BS18" s="959"/>
      <c r="BT18" s="958" t="str">
        <f>IF('ชื่อ-คะแนน'!$C17="","",IF('ชื่อ-คะแนน'!$D17="ออก","",IF('ชื่อ-คะแนน'!$D17="ย้าย","",IF('ชื่อ-คะแนน'!$D17="พัก","",IF($BT$6="?",$BT$6,$BT$6)))))</f>
        <v/>
      </c>
      <c r="BU18" s="967" t="str">
        <f>IF('ชื่อ-คะแนน'!$C17="","",IF('ชื่อ-คะแนน'!$D17="ออก","",IF('ชื่อ-คะแนน'!$D17="ย้าย","",IF('ชื่อ-คะแนน'!$D17="พัก","",IF($BU$6="?",$BU$6,$BU$6)))))</f>
        <v/>
      </c>
      <c r="BV18" s="967" t="str">
        <f>IF('ชื่อ-คะแนน'!$C17="","",IF('ชื่อ-คะแนน'!$D17="ออก","",IF('ชื่อ-คะแนน'!$D17="ย้าย","",IF('ชื่อ-คะแนน'!$D17="พัก","",IF($BV$6="?",$BV$6,$BV$6)))))</f>
        <v/>
      </c>
      <c r="BW18" s="967" t="str">
        <f>IF('ชื่อ-คะแนน'!$C17="","",IF('ชื่อ-คะแนน'!$D17="ออก","",IF('ชื่อ-คะแนน'!$D17="ย้าย","",IF('ชื่อ-คะแนน'!$D17="พัก","",IF($BW$6="?",$BW$6,$BW$6)))))</f>
        <v/>
      </c>
      <c r="BX18" s="968" t="str">
        <f>IF('ชื่อ-คะแนน'!$C17="","",IF('ชื่อ-คะแนน'!$D17="ออก","",IF('ชื่อ-คะแนน'!$D17="ย้าย","",IF('ชื่อ-คะแนน'!$D17="พัก","",IF($BX$6="?",$BX$6,$BX$6)))))</f>
        <v/>
      </c>
      <c r="BY18" s="959"/>
      <c r="BZ18" s="958" t="str">
        <f>IF('ชื่อ-คะแนน'!$C17="","",IF('ชื่อ-คะแนน'!$D17="ออก","",IF('ชื่อ-คะแนน'!$D17="ย้าย","",IF('ชื่อ-คะแนน'!$D17="พัก","",IF($BZ$6="?",$BZ$6,$BZ$6)))))</f>
        <v/>
      </c>
      <c r="CA18" s="967" t="str">
        <f>IF('ชื่อ-คะแนน'!$C17="","",IF('ชื่อ-คะแนน'!$D17="ออก","",IF('ชื่อ-คะแนน'!$D17="ย้าย","",IF('ชื่อ-คะแนน'!$D17="พัก","",IF($CA$6="?",$CA$6,$CA$6)))))</f>
        <v/>
      </c>
      <c r="CB18" s="967" t="str">
        <f>IF('ชื่อ-คะแนน'!$C17="","",IF('ชื่อ-คะแนน'!$D17="ออก","",IF('ชื่อ-คะแนน'!$D17="ย้าย","",IF('ชื่อ-คะแนน'!$D17="พัก","",IF($CB$6="?",$CB$6,$CB$6)))))</f>
        <v/>
      </c>
      <c r="CC18" s="967" t="str">
        <f>IF('ชื่อ-คะแนน'!$C17="","",IF('ชื่อ-คะแนน'!$D17="ออก","",IF('ชื่อ-คะแนน'!$D17="ย้าย","",IF('ชื่อ-คะแนน'!$D17="พัก","",IF($CC$6="?",$CC$6,$CC$6)))))</f>
        <v/>
      </c>
      <c r="CD18" s="968" t="str">
        <f>IF('ชื่อ-คะแนน'!$C17="","",IF('ชื่อ-คะแนน'!$D17="ออก","",IF('ชื่อ-คะแนน'!$D17="ย้าย","",IF('ชื่อ-คะแนน'!$D17="พัก","",IF($CD$6="?",$CD$6,$CD$6)))))</f>
        <v/>
      </c>
      <c r="CE18" s="959"/>
      <c r="CF18" s="958" t="str">
        <f>IF('ชื่อ-คะแนน'!$C17="","",IF('ชื่อ-คะแนน'!$D17="ออก","",IF('ชื่อ-คะแนน'!$D17="ย้าย","",IF('ชื่อ-คะแนน'!$D17="พัก","",IF($CF$6="?",$CF$6,$CF$6)))))</f>
        <v/>
      </c>
      <c r="CG18" s="967" t="str">
        <f>IF('ชื่อ-คะแนน'!$C17="","",IF('ชื่อ-คะแนน'!$D17="ออก","",IF('ชื่อ-คะแนน'!$D17="ย้าย","",IF('ชื่อ-คะแนน'!$D17="พัก","",IF($CG$6="?",$CG$6,$CG$6)))))</f>
        <v/>
      </c>
      <c r="CH18" s="967" t="str">
        <f>IF('ชื่อ-คะแนน'!$C17="","",IF('ชื่อ-คะแนน'!$D17="ออก","",IF('ชื่อ-คะแนน'!$D17="ย้าย","",IF('ชื่อ-คะแนน'!$D17="พัก","",IF($CH$6="?",$CH$6,$CH$6)))))</f>
        <v/>
      </c>
      <c r="CI18" s="967" t="str">
        <f>IF('ชื่อ-คะแนน'!$C17="","",IF('ชื่อ-คะแนน'!$D17="ออก","",IF('ชื่อ-คะแนน'!$D17="ย้าย","",IF('ชื่อ-คะแนน'!$D17="พัก","",IF($CI$6="?",$CI$6,$CI$6)))))</f>
        <v/>
      </c>
      <c r="CJ18" s="968" t="str">
        <f>IF('ชื่อ-คะแนน'!$C17="","",IF('ชื่อ-คะแนน'!$D17="ออก","",IF('ชื่อ-คะแนน'!$D17="ย้าย","",IF('ชื่อ-คะแนน'!$D17="พัก","",IF($CJ$6="?",$CJ$6,$CJ$6)))))</f>
        <v/>
      </c>
      <c r="CK18" s="959"/>
      <c r="CL18" s="958" t="str">
        <f>IF('ชื่อ-คะแนน'!$C17="","",IF('ชื่อ-คะแนน'!$D17="ออก","",IF('ชื่อ-คะแนน'!$D17="ย้าย","",IF('ชื่อ-คะแนน'!$D17="พัก","",IF($CL$6="?",$CL$6,$CL$6)))))</f>
        <v/>
      </c>
      <c r="CM18" s="967" t="str">
        <f>IF('ชื่อ-คะแนน'!$C17="","",IF('ชื่อ-คะแนน'!$D17="ออก","",IF('ชื่อ-คะแนน'!$D17="ย้าย","",IF('ชื่อ-คะแนน'!$D17="พัก","",IF($CM$6="?",$CM$6,$CM$6)))))</f>
        <v/>
      </c>
      <c r="CN18" s="967" t="str">
        <f>IF('ชื่อ-คะแนน'!$C17="","",IF('ชื่อ-คะแนน'!$D17="ออก","",IF('ชื่อ-คะแนน'!$D17="ย้าย","",IF('ชื่อ-คะแนน'!$D17="พัก","",IF($CN$6="?",$CN$6,$CN$6)))))</f>
        <v/>
      </c>
      <c r="CO18" s="967" t="str">
        <f>IF('ชื่อ-คะแนน'!$C17="","",IF('ชื่อ-คะแนน'!$D17="ออก","",IF('ชื่อ-คะแนน'!$D17="ย้าย","",IF('ชื่อ-คะแนน'!$D17="พัก","",IF($CO$6="?",$CO$6,$CO$6)))))</f>
        <v/>
      </c>
      <c r="CP18" s="968" t="str">
        <f>IF('ชื่อ-คะแนน'!$C17="","",IF('ชื่อ-คะแนน'!$D17="ออก","",IF('ชื่อ-คะแนน'!$D17="ย้าย","",IF('ชื่อ-คะแนน'!$D17="พัก","",IF($CP$6="?",$CP$6,$CP$6)))))</f>
        <v/>
      </c>
      <c r="CQ18" s="959"/>
      <c r="CR18" s="958" t="str">
        <f>IF('ชื่อ-คะแนน'!$C17="","",IF('ชื่อ-คะแนน'!$D17="ออก","",IF('ชื่อ-คะแนน'!$D17="ย้าย","",IF('ชื่อ-คะแนน'!$D17="พัก","",IF($CR$6="?",$CR$6,$CR$6)))))</f>
        <v/>
      </c>
      <c r="CS18" s="967" t="str">
        <f>IF('ชื่อ-คะแนน'!$C17="","",IF('ชื่อ-คะแนน'!$D17="ออก","",IF('ชื่อ-คะแนน'!$D17="ย้าย","",IF('ชื่อ-คะแนน'!$D17="พัก","",IF($CS$6="?",$CS$6,$CS$6)))))</f>
        <v/>
      </c>
      <c r="CT18" s="967" t="str">
        <f>IF('ชื่อ-คะแนน'!$C17="","",IF('ชื่อ-คะแนน'!$D17="ออก","",IF('ชื่อ-คะแนน'!$D17="ย้าย","",IF('ชื่อ-คะแนน'!$D17="พัก","",IF($CT$6="?",$CT$6,$CT$6)))))</f>
        <v/>
      </c>
      <c r="CU18" s="967" t="str">
        <f>IF('ชื่อ-คะแนน'!$C17="","",IF('ชื่อ-คะแนน'!$D17="ออก","",IF('ชื่อ-คะแนน'!$D17="ย้าย","",IF('ชื่อ-คะแนน'!$D17="พัก","",IF($CU$6="?",$CU$6,$CU$6)))))</f>
        <v/>
      </c>
      <c r="CV18" s="968" t="str">
        <f>IF('ชื่อ-คะแนน'!$C17="","",IF('ชื่อ-คะแนน'!$D17="ออก","",IF('ชื่อ-คะแนน'!$D17="ย้าย","",IF('ชื่อ-คะแนน'!$D17="พัก","",IF($CV$6="?",$CV$6,$CV$6)))))</f>
        <v/>
      </c>
      <c r="CW18" s="959"/>
      <c r="CX18" s="958" t="str">
        <f>IF('ชื่อ-คะแนน'!$C17="","",IF('ชื่อ-คะแนน'!$D17="ออก","",IF('ชื่อ-คะแนน'!$D17="ย้าย","",IF('ชื่อ-คะแนน'!$D17="พัก","",IF($CX$6="?",$CX$6,$CX$6)))))</f>
        <v/>
      </c>
      <c r="CY18" s="967" t="str">
        <f>IF('ชื่อ-คะแนน'!$C17="","",IF('ชื่อ-คะแนน'!$D17="ออก","",IF('ชื่อ-คะแนน'!$D17="ย้าย","",IF('ชื่อ-คะแนน'!$D17="พัก","",IF($CY$6="?",$CY$6,$CY$6)))))</f>
        <v/>
      </c>
      <c r="CZ18" s="967" t="str">
        <f>IF('ชื่อ-คะแนน'!$C17="","",IF('ชื่อ-คะแนน'!$D17="ออก","",IF('ชื่อ-คะแนน'!$D17="ย้าย","",IF('ชื่อ-คะแนน'!$D17="พัก","",IF($CZ$6="?",$CZ$6,$CZ$6)))))</f>
        <v/>
      </c>
      <c r="DA18" s="967" t="str">
        <f>IF('ชื่อ-คะแนน'!$C17="","",IF('ชื่อ-คะแนน'!$D17="ออก","",IF('ชื่อ-คะแนน'!$D17="ย้าย","",IF('ชื่อ-คะแนน'!$D17="พัก","",IF($DA$6="?",$DA$6,$DA$6)))))</f>
        <v/>
      </c>
      <c r="DB18" s="968" t="str">
        <f>IF('ชื่อ-คะแนน'!$C17="","",IF('ชื่อ-คะแนน'!$D17="ออก","",IF('ชื่อ-คะแนน'!$D17="ย้าย","",IF('ชื่อ-คะแนน'!$D17="พัก","",IF($DB$6="?",$DB$6,$DB$6)))))</f>
        <v/>
      </c>
      <c r="DC18" s="959"/>
      <c r="DD18" s="958" t="str">
        <f>IF('ชื่อ-คะแนน'!$C17="","",IF('ชื่อ-คะแนน'!$D17="ออก","",IF('ชื่อ-คะแนน'!$D17="ย้าย","",IF('ชื่อ-คะแนน'!$D17="พัก","",IF($DD$6="?",$DD$6,$DD$6)))))</f>
        <v/>
      </c>
      <c r="DE18" s="967" t="str">
        <f>IF('ชื่อ-คะแนน'!$C17="","",IF('ชื่อ-คะแนน'!$D17="ออก","",IF('ชื่อ-คะแนน'!$D17="ย้าย","",IF('ชื่อ-คะแนน'!$D17="พัก","",IF($DE$6="?",$DE$6,$DE$6)))))</f>
        <v/>
      </c>
      <c r="DF18" s="967" t="str">
        <f>IF('ชื่อ-คะแนน'!$C17="","",IF('ชื่อ-คะแนน'!$D17="ออก","",IF('ชื่อ-คะแนน'!$D17="ย้าย","",IF('ชื่อ-คะแนน'!$D17="พัก","",IF($DF$6="?",$DF$6,$DF$6)))))</f>
        <v/>
      </c>
      <c r="DG18" s="967" t="str">
        <f>IF('ชื่อ-คะแนน'!$C17="","",IF('ชื่อ-คะแนน'!$D17="ออก","",IF('ชื่อ-คะแนน'!$D17="ย้าย","",IF('ชื่อ-คะแนน'!$D17="พัก","",IF($DG$6="?",$DG$6,$DG$6)))))</f>
        <v/>
      </c>
      <c r="DH18" s="968" t="str">
        <f>IF('ชื่อ-คะแนน'!$C17="","",IF('ชื่อ-คะแนน'!$D17="ออก","",IF('ชื่อ-คะแนน'!$D17="ย้าย","",IF('ชื่อ-คะแนน'!$D17="พัก","",IF($DH$6="?",$DH$6,$DH$6)))))</f>
        <v/>
      </c>
      <c r="DI18" s="959"/>
      <c r="DJ18" s="958" t="str">
        <f>IF('ชื่อ-คะแนน'!$C17="","",IF('ชื่อ-คะแนน'!$D17="ออก","",IF('ชื่อ-คะแนน'!$D17="ย้าย","",IF('ชื่อ-คะแนน'!$D17="พัก","",IF($DJ$6="?",$DJ$6,$DJ$6)))))</f>
        <v/>
      </c>
      <c r="DK18" s="967" t="str">
        <f>IF('ชื่อ-คะแนน'!$C17="","",IF('ชื่อ-คะแนน'!$D17="ออก","",IF('ชื่อ-คะแนน'!$D17="ย้าย","",IF('ชื่อ-คะแนน'!$D17="พัก","",IF($DK$6="?",$DK$6,$DK$6)))))</f>
        <v/>
      </c>
      <c r="DL18" s="967" t="str">
        <f>IF('ชื่อ-คะแนน'!$C17="","",IF('ชื่อ-คะแนน'!$D17="ออก","",IF('ชื่อ-คะแนน'!$D17="ย้าย","",IF('ชื่อ-คะแนน'!$D17="พัก","",IF($DL$6="?",$DL$6,$DL$6)))))</f>
        <v/>
      </c>
      <c r="DM18" s="967" t="str">
        <f>IF('ชื่อ-คะแนน'!$C17="","",IF('ชื่อ-คะแนน'!$D17="ออก","",IF('ชื่อ-คะแนน'!$D17="ย้าย","",IF('ชื่อ-คะแนน'!$D17="พัก","",IF($DM$6="?",$DM$6,$DM$6)))))</f>
        <v/>
      </c>
      <c r="DN18" s="968" t="str">
        <f>IF('ชื่อ-คะแนน'!$C17="","",IF('ชื่อ-คะแนน'!$D17="ออก","",IF('ชื่อ-คะแนน'!$D17="ย้าย","",IF('ชื่อ-คะแนน'!$D17="พัก","",IF($DN$6="?",$DN$6,$DN$6)))))</f>
        <v/>
      </c>
      <c r="DO18" s="959"/>
      <c r="DP18" s="958" t="str">
        <f>IF('ชื่อ-คะแนน'!$C17="","",IF('ชื่อ-คะแนน'!$D17="ออก","",IF('ชื่อ-คะแนน'!$D17="ย้าย","",IF('ชื่อ-คะแนน'!$D17="พัก","",IF($DP$6="?",$DP$6,$DP$6)))))</f>
        <v/>
      </c>
      <c r="DQ18" s="967" t="str">
        <f>IF('ชื่อ-คะแนน'!$C17="","",IF('ชื่อ-คะแนน'!$D17="ออก","",IF('ชื่อ-คะแนน'!$D17="ย้าย","",IF('ชื่อ-คะแนน'!$D17="พัก","",IF($DQ$6="?",$DQ$6,$DQ$6)))))</f>
        <v/>
      </c>
      <c r="DR18" s="967" t="str">
        <f>IF('ชื่อ-คะแนน'!$C17="","",IF('ชื่อ-คะแนน'!$D17="ออก","",IF('ชื่อ-คะแนน'!$D17="ย้าย","",IF('ชื่อ-คะแนน'!$D17="พัก","",IF($DR$6="?",$DR$6,$DR$6)))))</f>
        <v/>
      </c>
      <c r="DS18" s="967" t="str">
        <f>IF('ชื่อ-คะแนน'!$C17="","",IF('ชื่อ-คะแนน'!$D17="ออก","",IF('ชื่อ-คะแนน'!$D17="ย้าย","",IF('ชื่อ-คะแนน'!$D17="พัก","",IF($DS$6="?",$DS$6,$DS$6)))))</f>
        <v/>
      </c>
      <c r="DT18" s="968" t="str">
        <f>IF('ชื่อ-คะแนน'!$C17="","",IF('ชื่อ-คะแนน'!$D17="ออก","",IF('ชื่อ-คะแนน'!$D17="ย้าย","",IF('ชื่อ-คะแนน'!$D17="พัก","",IF($DT$6="?",$DT$6,$DT$6)))))</f>
        <v/>
      </c>
      <c r="DU18" s="959"/>
      <c r="DV18" s="958" t="str">
        <f>IF('ชื่อ-คะแนน'!$C17="","",IF('ชื่อ-คะแนน'!$D17="ออก","",IF('ชื่อ-คะแนน'!$D17="ย้าย","",IF('ชื่อ-คะแนน'!$D17="พัก","",IF($DV$6="?",$DV$6,$DV$6)))))</f>
        <v/>
      </c>
      <c r="DW18" s="967" t="str">
        <f>IF('ชื่อ-คะแนน'!$C17="","",IF('ชื่อ-คะแนน'!$D17="ออก","",IF('ชื่อ-คะแนน'!$D17="ย้าย","",IF('ชื่อ-คะแนน'!$D17="พัก","",IF($DW$6="?",$DW$6,$DW$6)))))</f>
        <v/>
      </c>
      <c r="DX18" s="967" t="str">
        <f>IF('ชื่อ-คะแนน'!$C17="","",IF('ชื่อ-คะแนน'!$D17="ออก","",IF('ชื่อ-คะแนน'!$D17="ย้าย","",IF('ชื่อ-คะแนน'!$D17="พัก","",IF($DX$6="?",$DX$6,$DX$6)))))</f>
        <v/>
      </c>
      <c r="DY18" s="967" t="str">
        <f>IF('ชื่อ-คะแนน'!$C17="","",IF('ชื่อ-คะแนน'!$D17="ออก","",IF('ชื่อ-คะแนน'!$D17="ย้าย","",IF('ชื่อ-คะแนน'!$D17="พัก","",IF($DY$6="?",$DY$6,$DY$6)))))</f>
        <v/>
      </c>
      <c r="DZ18" s="968" t="str">
        <f>IF('ชื่อ-คะแนน'!$C17="","",IF('ชื่อ-คะแนน'!$D17="ออก","",IF('ชื่อ-คะแนน'!$D17="ย้าย","",IF('ชื่อ-คะแนน'!$D17="พัก","",IF($DZ$6="?",$DZ$6,$DZ$6)))))</f>
        <v/>
      </c>
      <c r="EA18" s="959"/>
      <c r="EB18" s="958" t="str">
        <f>IF('ชื่อ-คะแนน'!$C17="","",IF('ชื่อ-คะแนน'!$D17="ออก","",IF('ชื่อ-คะแนน'!$D17="ย้าย","",IF('ชื่อ-คะแนน'!$D17="พัก","",IF($EB$6="?",$EB$6,$EB$6)))))</f>
        <v/>
      </c>
      <c r="EC18" s="967" t="str">
        <f>IF('ชื่อ-คะแนน'!$C17="","",IF('ชื่อ-คะแนน'!$D17="ออก","",IF('ชื่อ-คะแนน'!$D17="ย้าย","",IF('ชื่อ-คะแนน'!$D17="พัก","",IF($EC$6="?",$EC$6,$EC$6)))))</f>
        <v/>
      </c>
      <c r="ED18" s="967" t="str">
        <f>IF('ชื่อ-คะแนน'!$C17="","",IF('ชื่อ-คะแนน'!$D17="ออก","",IF('ชื่อ-คะแนน'!$D17="ย้าย","",IF('ชื่อ-คะแนน'!$D17="พัก","",IF($ED$6="?",$ED$6,$ED$6)))))</f>
        <v/>
      </c>
      <c r="EE18" s="967" t="str">
        <f>IF('ชื่อ-คะแนน'!$C17="","",IF('ชื่อ-คะแนน'!$D17="ออก","",IF('ชื่อ-คะแนน'!$D17="ย้าย","",IF('ชื่อ-คะแนน'!$D17="พัก","",IF($EE$6="?",$EE$6,$EE$6)))))</f>
        <v/>
      </c>
      <c r="EF18" s="968" t="str">
        <f>IF('ชื่อ-คะแนน'!$C17="","",IF('ชื่อ-คะแนน'!$D17="ออก","",IF('ชื่อ-คะแนน'!$D17="ย้าย","",IF('ชื่อ-คะแนน'!$D17="พัก","",IF($EF$6="?",$EF$6,$EF$6)))))</f>
        <v/>
      </c>
      <c r="EG18" s="969"/>
      <c r="EH18" s="963" t="str">
        <f>IF('ชื่อ-คะแนน'!C17="","",COUNTIF(E18:EF18,"ป")+COUNTIF(E18:EF18,"ล")+COUNTIF(E18:EF18,"ข")+COUNTIF(E18:EF18,"ร")+COUNTIF(E18:EF18,"อ")+COUNTIF(E18:EF18,"ก")+COUNTIF(E18:EF18,"ฟ")+COUNTIF(E18:EF18,"ด")+COUNTIF(E18:EF18,"ย"))&amp;IF('ชื่อ-คะแนน'!C17="","","/")&amp;IF('ชื่อ-คะแนน'!C17="","",SUM($F$6:$EF$6)-SUM(F18:EF18))</f>
        <v/>
      </c>
      <c r="EI18" s="994" t="str">
        <f>IF('ชื่อ-คะแนน'!C17="","",COUNTIF(E18:EE18,"/")+SUM(E18:EE18))</f>
        <v/>
      </c>
      <c r="EJ18" s="995" t="str">
        <f>IF('ชื่อ-คะแนน'!C17="","",COUNTIF(F18:EF18,"/")+SUM(F18:EF18)+เวลา1!EI18)</f>
        <v/>
      </c>
      <c r="EK18" s="103"/>
      <c r="EL18" s="53" t="str">
        <f>IF('ชื่อ-คะแนน'!C17="","",IF(EJ18&gt;=$EJ$3-$EJ$4,"-",$EJ$3-$EJ$4-EJ18))</f>
        <v/>
      </c>
      <c r="EM18" s="54" t="str">
        <f>IF('ชื่อ-คะแนน'!C17="","",(EJ18/$EJ$3)*100)</f>
        <v/>
      </c>
      <c r="EN18" s="53" t="str">
        <f>IF('ชื่อ-คะแนน'!CM17="ผิด","ผิด",IF('ชื่อ-คะแนน'!CM17="","",IF('ชื่อ-คะแนน'!CP17="-","-",IF(EM18&lt;79.5,"มส","-"))))</f>
        <v/>
      </c>
      <c r="EO18" s="53" t="str">
        <f>IF('ชื่อ-คะแนน'!CM17="ผิด","ผิด",IF('ชื่อ-คะแนน'!CM17="","",IF('ชื่อ-คะแนน'!CP17="-","-",IF(EM18&lt;59.5,"ซ้ำ",IF(EM18&lt;79.5,EL18,"-")))))</f>
        <v/>
      </c>
    </row>
    <row r="19" spans="1:145" s="24" customFormat="1" ht="18" customHeight="1" thickBot="1" x14ac:dyDescent="0.55000000000000004">
      <c r="A19" s="1000" t="str">
        <f>'ชื่อ-คะแนน'!A18</f>
        <v/>
      </c>
      <c r="B19" s="894">
        <f>'ชื่อ-คะแนน'!B18</f>
        <v>0</v>
      </c>
      <c r="C19" s="895" t="str">
        <f>'ชื่อ-คะแนน'!DB18</f>
        <v/>
      </c>
      <c r="D19" s="620" t="str">
        <f>'ชื่อ-คะแนน'!D18</f>
        <v/>
      </c>
      <c r="E19" s="621" t="str">
        <f t="shared" si="0"/>
        <v/>
      </c>
      <c r="F19" s="958" t="str">
        <f>IF('ชื่อ-คะแนน'!$C18="","",IF('ชื่อ-คะแนน'!$D18="ออก","",IF('ชื่อ-คะแนน'!$D18="ย้าย","",IF('ชื่อ-คะแนน'!$D18="พัก","",IF(F$6="?",F$6,F$6)))))</f>
        <v/>
      </c>
      <c r="G19" s="967" t="str">
        <f>IF('ชื่อ-คะแนน'!C18="","",IF('ชื่อ-คะแนน'!$D18="ออก","",IF('ชื่อ-คะแนน'!$D18="ย้าย","",IF('ชื่อ-คะแนน'!$D18="พัก","",IF(G$6="?",G$6,G$6)))))</f>
        <v/>
      </c>
      <c r="H19" s="967" t="str">
        <f>IF('ชื่อ-คะแนน'!C18="","",IF('ชื่อ-คะแนน'!$D18="ออก","",IF('ชื่อ-คะแนน'!$D18="ย้าย","",IF('ชื่อ-คะแนน'!$D18="พัก","",IF(H$6="?",H$6,H$6)))))</f>
        <v/>
      </c>
      <c r="I19" s="967" t="str">
        <f>IF('ชื่อ-คะแนน'!G18="","",IF('ชื่อ-คะแนน'!$D18="ออก","",IF('ชื่อ-คะแนน'!$D18="ย้าย","",IF('ชื่อ-คะแนน'!$D18="พัก","",IF(I$6="?",I$6,$I$6)))))</f>
        <v/>
      </c>
      <c r="J19" s="968" t="str">
        <f>IF('ชื่อ-คะแนน'!$C18="","",IF('ชื่อ-คะแนน'!$D18="ออก","",IF('ชื่อ-คะแนน'!$D18="ย้าย","",IF('ชื่อ-คะแนน'!$D18="พัก","",IF(J$6="?",J$6,J$6)))))</f>
        <v/>
      </c>
      <c r="K19" s="959"/>
      <c r="L19" s="958" t="str">
        <f>IF('ชื่อ-คะแนน'!$C18="","",IF('ชื่อ-คะแนน'!$D18="ออก","",IF('ชื่อ-คะแนน'!$D18="ย้าย","",IF('ชื่อ-คะแนน'!$D18="พัก","",IF(L$6="?",L$6,L$6)))))</f>
        <v/>
      </c>
      <c r="M19" s="967" t="str">
        <f>IF('ชื่อ-คะแนน'!$C18="","",IF('ชื่อ-คะแนน'!$D18="ออก","",IF('ชื่อ-คะแนน'!$D18="ย้าย","",IF('ชื่อ-คะแนน'!$D18="พัก","",IF(M$6="?",M$6,M$6)))))</f>
        <v/>
      </c>
      <c r="N19" s="967" t="str">
        <f>IF('ชื่อ-คะแนน'!$C18="","",IF('ชื่อ-คะแนน'!$D18="ออก","",IF('ชื่อ-คะแนน'!$D18="ย้าย","",IF('ชื่อ-คะแนน'!$D18="พัก","",IF(N$6="?",N$6,N$6)))))</f>
        <v/>
      </c>
      <c r="O19" s="967" t="str">
        <f>IF('ชื่อ-คะแนน'!$C18="","",IF('ชื่อ-คะแนน'!$D18="ออก","",IF('ชื่อ-คะแนน'!$D18="ย้าย","",IF('ชื่อ-คะแนน'!$D18="พัก","",IF(O$6="?",O$6,O$6)))))</f>
        <v/>
      </c>
      <c r="P19" s="968" t="str">
        <f>IF('ชื่อ-คะแนน'!$C18="","",IF('ชื่อ-คะแนน'!$D18="ออก","",IF('ชื่อ-คะแนน'!$D18="ย้าย","",IF('ชื่อ-คะแนน'!$D18="พัก","",IF(P$6="?",P$6,P$6)))))</f>
        <v/>
      </c>
      <c r="Q19" s="959"/>
      <c r="R19" s="958" t="str">
        <f>IF('ชื่อ-คะแนน'!$C18="","",IF('ชื่อ-คะแนน'!$D18="ออก","",IF('ชื่อ-คะแนน'!$D18="ย้าย","",IF('ชื่อ-คะแนน'!$D18="พัก","",IF(R$6="?",R$6,R$6)))))</f>
        <v/>
      </c>
      <c r="S19" s="967" t="str">
        <f>IF('ชื่อ-คะแนน'!$C18="","",IF('ชื่อ-คะแนน'!$D18="ออก","",IF('ชื่อ-คะแนน'!$D18="ย้าย","",IF('ชื่อ-คะแนน'!$D18="พัก","",IF(S$6="?",S$6,S$6)))))</f>
        <v/>
      </c>
      <c r="T19" s="967" t="str">
        <f>IF('ชื่อ-คะแนน'!$C18="","",IF('ชื่อ-คะแนน'!$D18="ออก","",IF('ชื่อ-คะแนน'!$D18="ย้าย","",IF('ชื่อ-คะแนน'!$D18="พัก","",IF(T$6="?",T$6,T$6)))))</f>
        <v/>
      </c>
      <c r="U19" s="967" t="str">
        <f>IF('ชื่อ-คะแนน'!$C18="","",IF('ชื่อ-คะแนน'!$D18="ออก","",IF('ชื่อ-คะแนน'!$D18="ย้าย","",IF('ชื่อ-คะแนน'!$D18="พัก","",IF(U$6="?",U$6,U$6)))))</f>
        <v/>
      </c>
      <c r="V19" s="968" t="str">
        <f>IF('ชื่อ-คะแนน'!$C18="","",IF('ชื่อ-คะแนน'!$D18="ออก","",IF('ชื่อ-คะแนน'!$D18="ย้าย","",IF('ชื่อ-คะแนน'!$D18="พัก","",IF(V$6="?",V$6,V$6)))))</f>
        <v/>
      </c>
      <c r="W19" s="959"/>
      <c r="X19" s="958" t="str">
        <f>IF('ชื่อ-คะแนน'!$C18="","",IF('ชื่อ-คะแนน'!$D18="ออก","",IF('ชื่อ-คะแนน'!$D18="ย้าย","",IF('ชื่อ-คะแนน'!$D18="พัก","",IF(X$6="?",X$6,X$6)))))</f>
        <v/>
      </c>
      <c r="Y19" s="967" t="str">
        <f>IF('ชื่อ-คะแนน'!$C18="","",IF('ชื่อ-คะแนน'!$D18="ออก","",IF('ชื่อ-คะแนน'!$D18="ย้าย","",IF('ชื่อ-คะแนน'!$D18="พัก","",IF(Y$6="?",Y$6,Y$6)))))</f>
        <v/>
      </c>
      <c r="Z19" s="967" t="str">
        <f>IF('ชื่อ-คะแนน'!$C18="","",IF('ชื่อ-คะแนน'!$D18="ออก","",IF('ชื่อ-คะแนน'!$D18="ย้าย","",IF('ชื่อ-คะแนน'!$D18="พัก","",IF(Z$6="?",Z$6,Z$6)))))</f>
        <v/>
      </c>
      <c r="AA19" s="967" t="str">
        <f>IF('ชื่อ-คะแนน'!$C18="","",IF('ชื่อ-คะแนน'!$D18="ออก","",IF('ชื่อ-คะแนน'!$D18="ย้าย","",IF('ชื่อ-คะแนน'!$D18="พัก","",IF(AA$6="?",AA$6,AA$6)))))</f>
        <v/>
      </c>
      <c r="AB19" s="968" t="str">
        <f>IF('ชื่อ-คะแนน'!$C18="","",IF('ชื่อ-คะแนน'!$D18="ออก","",IF('ชื่อ-คะแนน'!$D18="ย้าย","",IF('ชื่อ-คะแนน'!$D18="พัก","",IF(AB$6="?",AB$6,AB$6)))))</f>
        <v/>
      </c>
      <c r="AC19" s="959"/>
      <c r="AD19" s="958" t="str">
        <f>IF('ชื่อ-คะแนน'!$C18="","",IF('ชื่อ-คะแนน'!$D18="ออก","",IF('ชื่อ-คะแนน'!$D18="ย้าย","",IF('ชื่อ-คะแนน'!$D18="พัก","",IF(AD$6="?",AD$6,AD$6)))))</f>
        <v/>
      </c>
      <c r="AE19" s="967" t="str">
        <f>IF('ชื่อ-คะแนน'!$C18="","",IF('ชื่อ-คะแนน'!$D18="ออก","",IF('ชื่อ-คะแนน'!$D18="ย้าย","",IF('ชื่อ-คะแนน'!$D18="พัก","",IF(AE$6="?",AE$6,AE$6)))))</f>
        <v/>
      </c>
      <c r="AF19" s="967" t="str">
        <f>IF('ชื่อ-คะแนน'!$C18="","",IF('ชื่อ-คะแนน'!$D18="ออก","",IF('ชื่อ-คะแนน'!$D18="ย้าย","",IF('ชื่อ-คะแนน'!$D18="พัก","",IF(AF$6="?",AF$6,AF$6)))))</f>
        <v/>
      </c>
      <c r="AG19" s="967" t="str">
        <f>IF('ชื่อ-คะแนน'!$C18="","",IF('ชื่อ-คะแนน'!$D18="ออก","",IF('ชื่อ-คะแนน'!$D18="ย้าย","",IF('ชื่อ-คะแนน'!$D18="พัก","",IF($AG$6="?",$AG$6,$AG$6)))))</f>
        <v/>
      </c>
      <c r="AH19" s="968" t="str">
        <f>IF('ชื่อ-คะแนน'!$C18="","",IF('ชื่อ-คะแนน'!$D18="ออก","",IF('ชื่อ-คะแนน'!$D18="ย้าย","",IF('ชื่อ-คะแนน'!$D18="พัก","",IF($AH$6="?",$AH$6,$AH$6)))))</f>
        <v/>
      </c>
      <c r="AI19" s="959"/>
      <c r="AJ19" s="958" t="str">
        <f>IF('ชื่อ-คะแนน'!$C18="","",IF('ชื่อ-คะแนน'!$D18="ออก","",IF('ชื่อ-คะแนน'!$D18="ย้าย","",IF('ชื่อ-คะแนน'!$D18="พัก","",IF($AJ$6="?",$AJ$6,$AJ$6)))))</f>
        <v/>
      </c>
      <c r="AK19" s="967" t="str">
        <f>IF('ชื่อ-คะแนน'!$C18="","",IF('ชื่อ-คะแนน'!$D18="ออก","",IF('ชื่อ-คะแนน'!$D18="ย้าย","",IF('ชื่อ-คะแนน'!$D18="พัก","",IF($AK$6="?",$AK$6,$AK$6)))))</f>
        <v/>
      </c>
      <c r="AL19" s="967" t="str">
        <f>IF('ชื่อ-คะแนน'!$C18="","",IF('ชื่อ-คะแนน'!$D18="ออก","",IF('ชื่อ-คะแนน'!$D18="ย้าย","",IF('ชื่อ-คะแนน'!$D18="พัก","",IF($AL$6="?",$AL$6,$AL$6)))))</f>
        <v/>
      </c>
      <c r="AM19" s="967" t="str">
        <f>IF('ชื่อ-คะแนน'!$C18="","",IF('ชื่อ-คะแนน'!$D18="ออก","",IF('ชื่อ-คะแนน'!$D18="ย้าย","",IF('ชื่อ-คะแนน'!$D18="พัก","",IF($AM$6="?",$AM$6,$AM$6)))))</f>
        <v/>
      </c>
      <c r="AN19" s="968" t="str">
        <f>IF('ชื่อ-คะแนน'!$C18="","",IF('ชื่อ-คะแนน'!$D18="ออก","",IF('ชื่อ-คะแนน'!$D18="ย้าย","",IF('ชื่อ-คะแนน'!$D18="พัก","",IF($AN$6="?",$AN$6,$AN$6)))))</f>
        <v/>
      </c>
      <c r="AO19" s="959"/>
      <c r="AP19" s="958" t="str">
        <f>IF('ชื่อ-คะแนน'!$C18="","",IF('ชื่อ-คะแนน'!$D18="ออก","",IF('ชื่อ-คะแนน'!$D18="ย้าย","",IF('ชื่อ-คะแนน'!$D18="พัก","",IF($AP$6="?",$AP$6,$AP$6)))))</f>
        <v/>
      </c>
      <c r="AQ19" s="967" t="str">
        <f>IF('ชื่อ-คะแนน'!$C18="","",IF('ชื่อ-คะแนน'!$D18="ออก","",IF('ชื่อ-คะแนน'!$D18="ย้าย","",IF('ชื่อ-คะแนน'!$D18="พัก","",IF($AQ$6="?",$AQ$6,$AQ$6)))))</f>
        <v/>
      </c>
      <c r="AR19" s="967" t="str">
        <f>IF('ชื่อ-คะแนน'!$C18="","",IF('ชื่อ-คะแนน'!$D18="ออก","",IF('ชื่อ-คะแนน'!$D18="ย้าย","",IF('ชื่อ-คะแนน'!$D18="พัก","",IF($AR$6="?",$AR$6,$AR$6)))))</f>
        <v/>
      </c>
      <c r="AS19" s="967" t="str">
        <f>IF('ชื่อ-คะแนน'!$C18="","",IF('ชื่อ-คะแนน'!$D18="ออก","",IF('ชื่อ-คะแนน'!$D18="ย้าย","",IF('ชื่อ-คะแนน'!$D18="พัก","",IF($AS$6="?",$AS$6,$AS$6)))))</f>
        <v/>
      </c>
      <c r="AT19" s="968" t="str">
        <f>IF('ชื่อ-คะแนน'!$C18="","",IF('ชื่อ-คะแนน'!$D18="ออก","",IF('ชื่อ-คะแนน'!$D18="ย้าย","",IF('ชื่อ-คะแนน'!$D18="พัก","",IF($AT$6="?",$AT$6,$AT$6)))))</f>
        <v/>
      </c>
      <c r="AU19" s="959"/>
      <c r="AV19" s="958" t="str">
        <f>IF('ชื่อ-คะแนน'!$C18="","",IF('ชื่อ-คะแนน'!$D18="ออก","",IF('ชื่อ-คะแนน'!$D18="ย้าย","",IF('ชื่อ-คะแนน'!$D18="พัก","",IF($AV$6="?",$AV$6,$AV$6)))))</f>
        <v/>
      </c>
      <c r="AW19" s="967" t="str">
        <f>IF('ชื่อ-คะแนน'!$C18="","",IF('ชื่อ-คะแนน'!$D18="ออก","",IF('ชื่อ-คะแนน'!$D18="ย้าย","",IF('ชื่อ-คะแนน'!$D18="พัก","",IF($AW$6="?",$AW$6,$AW$6)))))</f>
        <v/>
      </c>
      <c r="AX19" s="967" t="str">
        <f>IF('ชื่อ-คะแนน'!$C18="","",IF('ชื่อ-คะแนน'!$D18="ออก","",IF('ชื่อ-คะแนน'!$D18="ย้าย","",IF('ชื่อ-คะแนน'!$D18="พัก","",IF($AX$6="?",$AX$6,$AX$6)))))</f>
        <v/>
      </c>
      <c r="AY19" s="967" t="str">
        <f>IF('ชื่อ-คะแนน'!$C18="","",IF('ชื่อ-คะแนน'!$D18="ออก","",IF('ชื่อ-คะแนน'!$D18="ย้าย","",IF('ชื่อ-คะแนน'!$D18="พัก","",IF($AY$6="?",$AY$6,$AY$6)))))</f>
        <v/>
      </c>
      <c r="AZ19" s="968" t="str">
        <f>IF('ชื่อ-คะแนน'!$C18="","",IF('ชื่อ-คะแนน'!$D18="ออก","",IF('ชื่อ-คะแนน'!$D18="ย้าย","",IF('ชื่อ-คะแนน'!$D18="พัก","",IF($AZ$6="?",$AZ$6,$AZ$6)))))</f>
        <v/>
      </c>
      <c r="BA19" s="959"/>
      <c r="BB19" s="958" t="str">
        <f>IF('ชื่อ-คะแนน'!$C18="","",IF('ชื่อ-คะแนน'!$D18="ออก","",IF('ชื่อ-คะแนน'!$D18="ย้าย","",IF('ชื่อ-คะแนน'!$D18="พัก","",IF($BB$6="?",$BB$6,$BB$6)))))</f>
        <v/>
      </c>
      <c r="BC19" s="967" t="str">
        <f>IF('ชื่อ-คะแนน'!$C18="","",IF('ชื่อ-คะแนน'!$D18="ออก","",IF('ชื่อ-คะแนน'!$D18="ย้าย","",IF('ชื่อ-คะแนน'!$D18="พัก","",IF($BC$6="?",$BC$6,$BC$6)))))</f>
        <v/>
      </c>
      <c r="BD19" s="967" t="str">
        <f>IF('ชื่อ-คะแนน'!$C18="","",IF('ชื่อ-คะแนน'!$D18="ออก","",IF('ชื่อ-คะแนน'!$D18="ย้าย","",IF('ชื่อ-คะแนน'!$D18="พัก","",IF($BD$6="?",$BD$6,$BD$6)))))</f>
        <v/>
      </c>
      <c r="BE19" s="967" t="str">
        <f>IF('ชื่อ-คะแนน'!$C18="","",IF('ชื่อ-คะแนน'!$D18="ออก","",IF('ชื่อ-คะแนน'!$D18="ย้าย","",IF('ชื่อ-คะแนน'!$D18="พัก","",IF($BE$6="?",$BE$6,$BE$6)))))</f>
        <v/>
      </c>
      <c r="BF19" s="968" t="str">
        <f>IF('ชื่อ-คะแนน'!$C18="","",IF('ชื่อ-คะแนน'!$D18="ออก","",IF('ชื่อ-คะแนน'!$D18="ย้าย","",IF('ชื่อ-คะแนน'!$D18="พัก","",IF($BF$6="?",$BF$6,$BF$6)))))</f>
        <v/>
      </c>
      <c r="BG19" s="959"/>
      <c r="BH19" s="958" t="str">
        <f>IF('ชื่อ-คะแนน'!$C18="","",IF('ชื่อ-คะแนน'!$D18="ออก","",IF('ชื่อ-คะแนน'!$D18="ย้าย","",IF('ชื่อ-คะแนน'!$D18="พัก","",IF($BH$6="?",$BH$6,$BH$6)))))</f>
        <v/>
      </c>
      <c r="BI19" s="967" t="str">
        <f>IF('ชื่อ-คะแนน'!$C18="","",IF('ชื่อ-คะแนน'!$D18="ออก","",IF('ชื่อ-คะแนน'!$D18="ย้าย","",IF('ชื่อ-คะแนน'!$D18="พัก","",IF($BI$6="?",$BI$6,$BI$6)))))</f>
        <v/>
      </c>
      <c r="BJ19" s="967" t="str">
        <f>IF('ชื่อ-คะแนน'!$C18="","",IF('ชื่อ-คะแนน'!$D18="ออก","",IF('ชื่อ-คะแนน'!$D18="ย้าย","",IF('ชื่อ-คะแนน'!$D18="พัก","",IF($BJ$6="?",$BJ$6,$BJ$6)))))</f>
        <v/>
      </c>
      <c r="BK19" s="967" t="str">
        <f>IF('ชื่อ-คะแนน'!$C18="","",IF('ชื่อ-คะแนน'!$D18="ออก","",IF('ชื่อ-คะแนน'!$D18="ย้าย","",IF('ชื่อ-คะแนน'!$D18="พัก","",IF($BK$6="?",$BK$6,$BK$6)))))</f>
        <v/>
      </c>
      <c r="BL19" s="968" t="str">
        <f>IF('ชื่อ-คะแนน'!$C18="","",IF('ชื่อ-คะแนน'!$D18="ออก","",IF('ชื่อ-คะแนน'!$D18="ย้าย","",IF('ชื่อ-คะแนน'!$D18="พัก","",IF($BL$6="?",$BL$6,$BL$6)))))</f>
        <v/>
      </c>
      <c r="BM19" s="959"/>
      <c r="BN19" s="958" t="str">
        <f>IF('ชื่อ-คะแนน'!$C18="","",IF('ชื่อ-คะแนน'!$D18="ออก","",IF('ชื่อ-คะแนน'!$D18="ย้าย","",IF('ชื่อ-คะแนน'!$D18="พัก","",IF($BN$6="?",$BN$6,$BN$6)))))</f>
        <v/>
      </c>
      <c r="BO19" s="967" t="str">
        <f>IF('ชื่อ-คะแนน'!$C18="","",IF('ชื่อ-คะแนน'!$D18="ออก","",IF('ชื่อ-คะแนน'!$D18="ย้าย","",IF('ชื่อ-คะแนน'!$D18="พัก","",IF($BO$6="?",$BO$6,$BO$6)))))</f>
        <v/>
      </c>
      <c r="BP19" s="967" t="str">
        <f>IF('ชื่อ-คะแนน'!$C18="","",IF('ชื่อ-คะแนน'!$D18="ออก","",IF('ชื่อ-คะแนน'!$D18="ย้าย","",IF('ชื่อ-คะแนน'!$D18="พัก","",IF($BP$6="?",$BP$6,$BP$6)))))</f>
        <v/>
      </c>
      <c r="BQ19" s="967" t="str">
        <f>IF('ชื่อ-คะแนน'!$C18="","",IF('ชื่อ-คะแนน'!$D18="ออก","",IF('ชื่อ-คะแนน'!$D18="ย้าย","",IF('ชื่อ-คะแนน'!$D18="พัก","",IF($BQ$6="?",$BQ$6,$BQ$6)))))</f>
        <v/>
      </c>
      <c r="BR19" s="968" t="str">
        <f>IF('ชื่อ-คะแนน'!$C18="","",IF('ชื่อ-คะแนน'!$D18="ออก","",IF('ชื่อ-คะแนน'!$D18="ย้าย","",IF('ชื่อ-คะแนน'!$D18="พัก","",IF($BR$6="?",$BR$6,$BR$6)))))</f>
        <v/>
      </c>
      <c r="BS19" s="959"/>
      <c r="BT19" s="958" t="str">
        <f>IF('ชื่อ-คะแนน'!$C18="","",IF('ชื่อ-คะแนน'!$D18="ออก","",IF('ชื่อ-คะแนน'!$D18="ย้าย","",IF('ชื่อ-คะแนน'!$D18="พัก","",IF($BT$6="?",$BT$6,$BT$6)))))</f>
        <v/>
      </c>
      <c r="BU19" s="967" t="str">
        <f>IF('ชื่อ-คะแนน'!$C18="","",IF('ชื่อ-คะแนน'!$D18="ออก","",IF('ชื่อ-คะแนน'!$D18="ย้าย","",IF('ชื่อ-คะแนน'!$D18="พัก","",IF($BU$6="?",$BU$6,$BU$6)))))</f>
        <v/>
      </c>
      <c r="BV19" s="967" t="str">
        <f>IF('ชื่อ-คะแนน'!$C18="","",IF('ชื่อ-คะแนน'!$D18="ออก","",IF('ชื่อ-คะแนน'!$D18="ย้าย","",IF('ชื่อ-คะแนน'!$D18="พัก","",IF($BV$6="?",$BV$6,$BV$6)))))</f>
        <v/>
      </c>
      <c r="BW19" s="967" t="str">
        <f>IF('ชื่อ-คะแนน'!$C18="","",IF('ชื่อ-คะแนน'!$D18="ออก","",IF('ชื่อ-คะแนน'!$D18="ย้าย","",IF('ชื่อ-คะแนน'!$D18="พัก","",IF($BW$6="?",$BW$6,$BW$6)))))</f>
        <v/>
      </c>
      <c r="BX19" s="968" t="str">
        <f>IF('ชื่อ-คะแนน'!$C18="","",IF('ชื่อ-คะแนน'!$D18="ออก","",IF('ชื่อ-คะแนน'!$D18="ย้าย","",IF('ชื่อ-คะแนน'!$D18="พัก","",IF($BX$6="?",$BX$6,$BX$6)))))</f>
        <v/>
      </c>
      <c r="BY19" s="959"/>
      <c r="BZ19" s="958" t="str">
        <f>IF('ชื่อ-คะแนน'!$C18="","",IF('ชื่อ-คะแนน'!$D18="ออก","",IF('ชื่อ-คะแนน'!$D18="ย้าย","",IF('ชื่อ-คะแนน'!$D18="พัก","",IF($BZ$6="?",$BZ$6,$BZ$6)))))</f>
        <v/>
      </c>
      <c r="CA19" s="967" t="str">
        <f>IF('ชื่อ-คะแนน'!$C18="","",IF('ชื่อ-คะแนน'!$D18="ออก","",IF('ชื่อ-คะแนน'!$D18="ย้าย","",IF('ชื่อ-คะแนน'!$D18="พัก","",IF($CA$6="?",$CA$6,$CA$6)))))</f>
        <v/>
      </c>
      <c r="CB19" s="967" t="str">
        <f>IF('ชื่อ-คะแนน'!$C18="","",IF('ชื่อ-คะแนน'!$D18="ออก","",IF('ชื่อ-คะแนน'!$D18="ย้าย","",IF('ชื่อ-คะแนน'!$D18="พัก","",IF($CB$6="?",$CB$6,$CB$6)))))</f>
        <v/>
      </c>
      <c r="CC19" s="967" t="str">
        <f>IF('ชื่อ-คะแนน'!$C18="","",IF('ชื่อ-คะแนน'!$D18="ออก","",IF('ชื่อ-คะแนน'!$D18="ย้าย","",IF('ชื่อ-คะแนน'!$D18="พัก","",IF($CC$6="?",$CC$6,$CC$6)))))</f>
        <v/>
      </c>
      <c r="CD19" s="968" t="str">
        <f>IF('ชื่อ-คะแนน'!$C18="","",IF('ชื่อ-คะแนน'!$D18="ออก","",IF('ชื่อ-คะแนน'!$D18="ย้าย","",IF('ชื่อ-คะแนน'!$D18="พัก","",IF($CD$6="?",$CD$6,$CD$6)))))</f>
        <v/>
      </c>
      <c r="CE19" s="959"/>
      <c r="CF19" s="958" t="str">
        <f>IF('ชื่อ-คะแนน'!$C18="","",IF('ชื่อ-คะแนน'!$D18="ออก","",IF('ชื่อ-คะแนน'!$D18="ย้าย","",IF('ชื่อ-คะแนน'!$D18="พัก","",IF($CF$6="?",$CF$6,$CF$6)))))</f>
        <v/>
      </c>
      <c r="CG19" s="967" t="str">
        <f>IF('ชื่อ-คะแนน'!$C18="","",IF('ชื่อ-คะแนน'!$D18="ออก","",IF('ชื่อ-คะแนน'!$D18="ย้าย","",IF('ชื่อ-คะแนน'!$D18="พัก","",IF($CG$6="?",$CG$6,$CG$6)))))</f>
        <v/>
      </c>
      <c r="CH19" s="967" t="str">
        <f>IF('ชื่อ-คะแนน'!$C18="","",IF('ชื่อ-คะแนน'!$D18="ออก","",IF('ชื่อ-คะแนน'!$D18="ย้าย","",IF('ชื่อ-คะแนน'!$D18="พัก","",IF($CH$6="?",$CH$6,$CH$6)))))</f>
        <v/>
      </c>
      <c r="CI19" s="967" t="str">
        <f>IF('ชื่อ-คะแนน'!$C18="","",IF('ชื่อ-คะแนน'!$D18="ออก","",IF('ชื่อ-คะแนน'!$D18="ย้าย","",IF('ชื่อ-คะแนน'!$D18="พัก","",IF($CI$6="?",$CI$6,$CI$6)))))</f>
        <v/>
      </c>
      <c r="CJ19" s="968" t="str">
        <f>IF('ชื่อ-คะแนน'!$C18="","",IF('ชื่อ-คะแนน'!$D18="ออก","",IF('ชื่อ-คะแนน'!$D18="ย้าย","",IF('ชื่อ-คะแนน'!$D18="พัก","",IF($CJ$6="?",$CJ$6,$CJ$6)))))</f>
        <v/>
      </c>
      <c r="CK19" s="959"/>
      <c r="CL19" s="958" t="str">
        <f>IF('ชื่อ-คะแนน'!$C18="","",IF('ชื่อ-คะแนน'!$D18="ออก","",IF('ชื่อ-คะแนน'!$D18="ย้าย","",IF('ชื่อ-คะแนน'!$D18="พัก","",IF($CL$6="?",$CL$6,$CL$6)))))</f>
        <v/>
      </c>
      <c r="CM19" s="967" t="str">
        <f>IF('ชื่อ-คะแนน'!$C18="","",IF('ชื่อ-คะแนน'!$D18="ออก","",IF('ชื่อ-คะแนน'!$D18="ย้าย","",IF('ชื่อ-คะแนน'!$D18="พัก","",IF($CM$6="?",$CM$6,$CM$6)))))</f>
        <v/>
      </c>
      <c r="CN19" s="967" t="str">
        <f>IF('ชื่อ-คะแนน'!$C18="","",IF('ชื่อ-คะแนน'!$D18="ออก","",IF('ชื่อ-คะแนน'!$D18="ย้าย","",IF('ชื่อ-คะแนน'!$D18="พัก","",IF($CN$6="?",$CN$6,$CN$6)))))</f>
        <v/>
      </c>
      <c r="CO19" s="967" t="str">
        <f>IF('ชื่อ-คะแนน'!$C18="","",IF('ชื่อ-คะแนน'!$D18="ออก","",IF('ชื่อ-คะแนน'!$D18="ย้าย","",IF('ชื่อ-คะแนน'!$D18="พัก","",IF($CO$6="?",$CO$6,$CO$6)))))</f>
        <v/>
      </c>
      <c r="CP19" s="968" t="str">
        <f>IF('ชื่อ-คะแนน'!$C18="","",IF('ชื่อ-คะแนน'!$D18="ออก","",IF('ชื่อ-คะแนน'!$D18="ย้าย","",IF('ชื่อ-คะแนน'!$D18="พัก","",IF($CP$6="?",$CP$6,$CP$6)))))</f>
        <v/>
      </c>
      <c r="CQ19" s="959"/>
      <c r="CR19" s="958" t="str">
        <f>IF('ชื่อ-คะแนน'!$C18="","",IF('ชื่อ-คะแนน'!$D18="ออก","",IF('ชื่อ-คะแนน'!$D18="ย้าย","",IF('ชื่อ-คะแนน'!$D18="พัก","",IF($CR$6="?",$CR$6,$CR$6)))))</f>
        <v/>
      </c>
      <c r="CS19" s="967" t="str">
        <f>IF('ชื่อ-คะแนน'!$C18="","",IF('ชื่อ-คะแนน'!$D18="ออก","",IF('ชื่อ-คะแนน'!$D18="ย้าย","",IF('ชื่อ-คะแนน'!$D18="พัก","",IF($CS$6="?",$CS$6,$CS$6)))))</f>
        <v/>
      </c>
      <c r="CT19" s="967" t="str">
        <f>IF('ชื่อ-คะแนน'!$C18="","",IF('ชื่อ-คะแนน'!$D18="ออก","",IF('ชื่อ-คะแนน'!$D18="ย้าย","",IF('ชื่อ-คะแนน'!$D18="พัก","",IF($CT$6="?",$CT$6,$CT$6)))))</f>
        <v/>
      </c>
      <c r="CU19" s="967" t="str">
        <f>IF('ชื่อ-คะแนน'!$C18="","",IF('ชื่อ-คะแนน'!$D18="ออก","",IF('ชื่อ-คะแนน'!$D18="ย้าย","",IF('ชื่อ-คะแนน'!$D18="พัก","",IF($CU$6="?",$CU$6,$CU$6)))))</f>
        <v/>
      </c>
      <c r="CV19" s="968" t="str">
        <f>IF('ชื่อ-คะแนน'!$C18="","",IF('ชื่อ-คะแนน'!$D18="ออก","",IF('ชื่อ-คะแนน'!$D18="ย้าย","",IF('ชื่อ-คะแนน'!$D18="พัก","",IF($CV$6="?",$CV$6,$CV$6)))))</f>
        <v/>
      </c>
      <c r="CW19" s="959"/>
      <c r="CX19" s="958" t="str">
        <f>IF('ชื่อ-คะแนน'!$C18="","",IF('ชื่อ-คะแนน'!$D18="ออก","",IF('ชื่อ-คะแนน'!$D18="ย้าย","",IF('ชื่อ-คะแนน'!$D18="พัก","",IF($CX$6="?",$CX$6,$CX$6)))))</f>
        <v/>
      </c>
      <c r="CY19" s="967" t="str">
        <f>IF('ชื่อ-คะแนน'!$C18="","",IF('ชื่อ-คะแนน'!$D18="ออก","",IF('ชื่อ-คะแนน'!$D18="ย้าย","",IF('ชื่อ-คะแนน'!$D18="พัก","",IF($CY$6="?",$CY$6,$CY$6)))))</f>
        <v/>
      </c>
      <c r="CZ19" s="967" t="str">
        <f>IF('ชื่อ-คะแนน'!$C18="","",IF('ชื่อ-คะแนน'!$D18="ออก","",IF('ชื่อ-คะแนน'!$D18="ย้าย","",IF('ชื่อ-คะแนน'!$D18="พัก","",IF($CZ$6="?",$CZ$6,$CZ$6)))))</f>
        <v/>
      </c>
      <c r="DA19" s="967" t="str">
        <f>IF('ชื่อ-คะแนน'!$C18="","",IF('ชื่อ-คะแนน'!$D18="ออก","",IF('ชื่อ-คะแนน'!$D18="ย้าย","",IF('ชื่อ-คะแนน'!$D18="พัก","",IF($DA$6="?",$DA$6,$DA$6)))))</f>
        <v/>
      </c>
      <c r="DB19" s="968" t="str">
        <f>IF('ชื่อ-คะแนน'!$C18="","",IF('ชื่อ-คะแนน'!$D18="ออก","",IF('ชื่อ-คะแนน'!$D18="ย้าย","",IF('ชื่อ-คะแนน'!$D18="พัก","",IF($DB$6="?",$DB$6,$DB$6)))))</f>
        <v/>
      </c>
      <c r="DC19" s="959"/>
      <c r="DD19" s="958" t="str">
        <f>IF('ชื่อ-คะแนน'!$C18="","",IF('ชื่อ-คะแนน'!$D18="ออก","",IF('ชื่อ-คะแนน'!$D18="ย้าย","",IF('ชื่อ-คะแนน'!$D18="พัก","",IF($DD$6="?",$DD$6,$DD$6)))))</f>
        <v/>
      </c>
      <c r="DE19" s="967" t="str">
        <f>IF('ชื่อ-คะแนน'!$C18="","",IF('ชื่อ-คะแนน'!$D18="ออก","",IF('ชื่อ-คะแนน'!$D18="ย้าย","",IF('ชื่อ-คะแนน'!$D18="พัก","",IF($DE$6="?",$DE$6,$DE$6)))))</f>
        <v/>
      </c>
      <c r="DF19" s="967" t="str">
        <f>IF('ชื่อ-คะแนน'!$C18="","",IF('ชื่อ-คะแนน'!$D18="ออก","",IF('ชื่อ-คะแนน'!$D18="ย้าย","",IF('ชื่อ-คะแนน'!$D18="พัก","",IF($DF$6="?",$DF$6,$DF$6)))))</f>
        <v/>
      </c>
      <c r="DG19" s="967" t="str">
        <f>IF('ชื่อ-คะแนน'!$C18="","",IF('ชื่อ-คะแนน'!$D18="ออก","",IF('ชื่อ-คะแนน'!$D18="ย้าย","",IF('ชื่อ-คะแนน'!$D18="พัก","",IF($DG$6="?",$DG$6,$DG$6)))))</f>
        <v/>
      </c>
      <c r="DH19" s="968" t="str">
        <f>IF('ชื่อ-คะแนน'!$C18="","",IF('ชื่อ-คะแนน'!$D18="ออก","",IF('ชื่อ-คะแนน'!$D18="ย้าย","",IF('ชื่อ-คะแนน'!$D18="พัก","",IF($DH$6="?",$DH$6,$DH$6)))))</f>
        <v/>
      </c>
      <c r="DI19" s="959"/>
      <c r="DJ19" s="958" t="str">
        <f>IF('ชื่อ-คะแนน'!$C18="","",IF('ชื่อ-คะแนน'!$D18="ออก","",IF('ชื่อ-คะแนน'!$D18="ย้าย","",IF('ชื่อ-คะแนน'!$D18="พัก","",IF($DJ$6="?",$DJ$6,$DJ$6)))))</f>
        <v/>
      </c>
      <c r="DK19" s="967" t="str">
        <f>IF('ชื่อ-คะแนน'!$C18="","",IF('ชื่อ-คะแนน'!$D18="ออก","",IF('ชื่อ-คะแนน'!$D18="ย้าย","",IF('ชื่อ-คะแนน'!$D18="พัก","",IF($DK$6="?",$DK$6,$DK$6)))))</f>
        <v/>
      </c>
      <c r="DL19" s="967" t="str">
        <f>IF('ชื่อ-คะแนน'!$C18="","",IF('ชื่อ-คะแนน'!$D18="ออก","",IF('ชื่อ-คะแนน'!$D18="ย้าย","",IF('ชื่อ-คะแนน'!$D18="พัก","",IF($DL$6="?",$DL$6,$DL$6)))))</f>
        <v/>
      </c>
      <c r="DM19" s="967" t="str">
        <f>IF('ชื่อ-คะแนน'!$C18="","",IF('ชื่อ-คะแนน'!$D18="ออก","",IF('ชื่อ-คะแนน'!$D18="ย้าย","",IF('ชื่อ-คะแนน'!$D18="พัก","",IF($DM$6="?",$DM$6,$DM$6)))))</f>
        <v/>
      </c>
      <c r="DN19" s="968" t="str">
        <f>IF('ชื่อ-คะแนน'!$C18="","",IF('ชื่อ-คะแนน'!$D18="ออก","",IF('ชื่อ-คะแนน'!$D18="ย้าย","",IF('ชื่อ-คะแนน'!$D18="พัก","",IF($DN$6="?",$DN$6,$DN$6)))))</f>
        <v/>
      </c>
      <c r="DO19" s="959"/>
      <c r="DP19" s="958" t="str">
        <f>IF('ชื่อ-คะแนน'!$C18="","",IF('ชื่อ-คะแนน'!$D18="ออก","",IF('ชื่อ-คะแนน'!$D18="ย้าย","",IF('ชื่อ-คะแนน'!$D18="พัก","",IF($DP$6="?",$DP$6,$DP$6)))))</f>
        <v/>
      </c>
      <c r="DQ19" s="967" t="str">
        <f>IF('ชื่อ-คะแนน'!$C18="","",IF('ชื่อ-คะแนน'!$D18="ออก","",IF('ชื่อ-คะแนน'!$D18="ย้าย","",IF('ชื่อ-คะแนน'!$D18="พัก","",IF($DQ$6="?",$DQ$6,$DQ$6)))))</f>
        <v/>
      </c>
      <c r="DR19" s="967" t="str">
        <f>IF('ชื่อ-คะแนน'!$C18="","",IF('ชื่อ-คะแนน'!$D18="ออก","",IF('ชื่อ-คะแนน'!$D18="ย้าย","",IF('ชื่อ-คะแนน'!$D18="พัก","",IF($DR$6="?",$DR$6,$DR$6)))))</f>
        <v/>
      </c>
      <c r="DS19" s="967" t="str">
        <f>IF('ชื่อ-คะแนน'!$C18="","",IF('ชื่อ-คะแนน'!$D18="ออก","",IF('ชื่อ-คะแนน'!$D18="ย้าย","",IF('ชื่อ-คะแนน'!$D18="พัก","",IF($DS$6="?",$DS$6,$DS$6)))))</f>
        <v/>
      </c>
      <c r="DT19" s="968" t="str">
        <f>IF('ชื่อ-คะแนน'!$C18="","",IF('ชื่อ-คะแนน'!$D18="ออก","",IF('ชื่อ-คะแนน'!$D18="ย้าย","",IF('ชื่อ-คะแนน'!$D18="พัก","",IF($DT$6="?",$DT$6,$DT$6)))))</f>
        <v/>
      </c>
      <c r="DU19" s="959"/>
      <c r="DV19" s="958" t="str">
        <f>IF('ชื่อ-คะแนน'!$C18="","",IF('ชื่อ-คะแนน'!$D18="ออก","",IF('ชื่อ-คะแนน'!$D18="ย้าย","",IF('ชื่อ-คะแนน'!$D18="พัก","",IF($DV$6="?",$DV$6,$DV$6)))))</f>
        <v/>
      </c>
      <c r="DW19" s="967" t="str">
        <f>IF('ชื่อ-คะแนน'!$C18="","",IF('ชื่อ-คะแนน'!$D18="ออก","",IF('ชื่อ-คะแนน'!$D18="ย้าย","",IF('ชื่อ-คะแนน'!$D18="พัก","",IF($DW$6="?",$DW$6,$DW$6)))))</f>
        <v/>
      </c>
      <c r="DX19" s="967" t="str">
        <f>IF('ชื่อ-คะแนน'!$C18="","",IF('ชื่อ-คะแนน'!$D18="ออก","",IF('ชื่อ-คะแนน'!$D18="ย้าย","",IF('ชื่อ-คะแนน'!$D18="พัก","",IF($DX$6="?",$DX$6,$DX$6)))))</f>
        <v/>
      </c>
      <c r="DY19" s="967" t="str">
        <f>IF('ชื่อ-คะแนน'!$C18="","",IF('ชื่อ-คะแนน'!$D18="ออก","",IF('ชื่อ-คะแนน'!$D18="ย้าย","",IF('ชื่อ-คะแนน'!$D18="พัก","",IF($DY$6="?",$DY$6,$DY$6)))))</f>
        <v/>
      </c>
      <c r="DZ19" s="968" t="str">
        <f>IF('ชื่อ-คะแนน'!$C18="","",IF('ชื่อ-คะแนน'!$D18="ออก","",IF('ชื่อ-คะแนน'!$D18="ย้าย","",IF('ชื่อ-คะแนน'!$D18="พัก","",IF($DZ$6="?",$DZ$6,$DZ$6)))))</f>
        <v/>
      </c>
      <c r="EA19" s="959"/>
      <c r="EB19" s="958" t="str">
        <f>IF('ชื่อ-คะแนน'!$C18="","",IF('ชื่อ-คะแนน'!$D18="ออก","",IF('ชื่อ-คะแนน'!$D18="ย้าย","",IF('ชื่อ-คะแนน'!$D18="พัก","",IF($EB$6="?",$EB$6,$EB$6)))))</f>
        <v/>
      </c>
      <c r="EC19" s="967" t="str">
        <f>IF('ชื่อ-คะแนน'!$C18="","",IF('ชื่อ-คะแนน'!$D18="ออก","",IF('ชื่อ-คะแนน'!$D18="ย้าย","",IF('ชื่อ-คะแนน'!$D18="พัก","",IF($EC$6="?",$EC$6,$EC$6)))))</f>
        <v/>
      </c>
      <c r="ED19" s="967" t="str">
        <f>IF('ชื่อ-คะแนน'!$C18="","",IF('ชื่อ-คะแนน'!$D18="ออก","",IF('ชื่อ-คะแนน'!$D18="ย้าย","",IF('ชื่อ-คะแนน'!$D18="พัก","",IF($ED$6="?",$ED$6,$ED$6)))))</f>
        <v/>
      </c>
      <c r="EE19" s="967" t="str">
        <f>IF('ชื่อ-คะแนน'!$C18="","",IF('ชื่อ-คะแนน'!$D18="ออก","",IF('ชื่อ-คะแนน'!$D18="ย้าย","",IF('ชื่อ-คะแนน'!$D18="พัก","",IF($EE$6="?",$EE$6,$EE$6)))))</f>
        <v/>
      </c>
      <c r="EF19" s="968" t="str">
        <f>IF('ชื่อ-คะแนน'!$C18="","",IF('ชื่อ-คะแนน'!$D18="ออก","",IF('ชื่อ-คะแนน'!$D18="ย้าย","",IF('ชื่อ-คะแนน'!$D18="พัก","",IF($EF$6="?",$EF$6,$EF$6)))))</f>
        <v/>
      </c>
      <c r="EG19" s="969"/>
      <c r="EH19" s="963" t="str">
        <f>IF('ชื่อ-คะแนน'!C18="","",COUNTIF(E19:EF19,"ป")+COUNTIF(E19:EF19,"ล")+COUNTIF(E19:EF19,"ข")+COUNTIF(E19:EF19,"ร")+COUNTIF(E19:EF19,"อ")+COUNTIF(E19:EF19,"ก")+COUNTIF(E19:EF19,"ฟ")+COUNTIF(E19:EF19,"ด")+COUNTIF(E19:EF19,"ย"))&amp;IF('ชื่อ-คะแนน'!C18="","","/")&amp;IF('ชื่อ-คะแนน'!C18="","",SUM($F$6:$EF$6)-SUM(F19:EF19))</f>
        <v/>
      </c>
      <c r="EI19" s="994" t="str">
        <f>IF('ชื่อ-คะแนน'!C18="","",COUNTIF(E19:EE19,"/")+SUM(E19:EE19))</f>
        <v/>
      </c>
      <c r="EJ19" s="995" t="str">
        <f>IF('ชื่อ-คะแนน'!C18="","",COUNTIF(F19:EF19,"/")+SUM(F19:EF19)+เวลา1!EI19)</f>
        <v/>
      </c>
      <c r="EK19" s="103"/>
      <c r="EL19" s="53" t="str">
        <f>IF('ชื่อ-คะแนน'!C18="","",IF(EJ19&gt;=$EJ$3-$EJ$4,"-",$EJ$3-$EJ$4-EJ19))</f>
        <v/>
      </c>
      <c r="EM19" s="54" t="str">
        <f>IF('ชื่อ-คะแนน'!C18="","",(EJ19/$EJ$3)*100)</f>
        <v/>
      </c>
      <c r="EN19" s="53" t="str">
        <f>IF('ชื่อ-คะแนน'!CM18="ผิด","ผิด",IF('ชื่อ-คะแนน'!CM18="","",IF('ชื่อ-คะแนน'!CP18="-","-",IF(EM19&lt;79.5,"มส","-"))))</f>
        <v/>
      </c>
      <c r="EO19" s="53" t="str">
        <f>IF('ชื่อ-คะแนน'!CM18="ผิด","ผิด",IF('ชื่อ-คะแนน'!CM18="","",IF('ชื่อ-คะแนน'!CP18="-","-",IF(EM19&lt;59.5,"ซ้ำ",IF(EM19&lt;79.5,EL19,"-")))))</f>
        <v/>
      </c>
    </row>
    <row r="20" spans="1:145" s="24" customFormat="1" ht="18" customHeight="1" thickBot="1" x14ac:dyDescent="0.55000000000000004">
      <c r="A20" s="1000" t="str">
        <f>'ชื่อ-คะแนน'!A19</f>
        <v/>
      </c>
      <c r="B20" s="894">
        <f>'ชื่อ-คะแนน'!B19</f>
        <v>0</v>
      </c>
      <c r="C20" s="895" t="str">
        <f>'ชื่อ-คะแนน'!DB19</f>
        <v/>
      </c>
      <c r="D20" s="620" t="str">
        <f>'ชื่อ-คะแนน'!D19</f>
        <v/>
      </c>
      <c r="E20" s="621" t="str">
        <f t="shared" si="0"/>
        <v/>
      </c>
      <c r="F20" s="958" t="str">
        <f>IF('ชื่อ-คะแนน'!$C19="","",IF('ชื่อ-คะแนน'!$D19="ออก","",IF('ชื่อ-คะแนน'!$D19="ย้าย","",IF('ชื่อ-คะแนน'!$D19="พัก","",IF(F$6="?",F$6,F$6)))))</f>
        <v/>
      </c>
      <c r="G20" s="967" t="str">
        <f>IF('ชื่อ-คะแนน'!C19="","",IF('ชื่อ-คะแนน'!$D19="ออก","",IF('ชื่อ-คะแนน'!$D19="ย้าย","",IF('ชื่อ-คะแนน'!$D19="พัก","",IF(G$6="?",G$6,G$6)))))</f>
        <v/>
      </c>
      <c r="H20" s="967" t="str">
        <f>IF('ชื่อ-คะแนน'!C19="","",IF('ชื่อ-คะแนน'!$D19="ออก","",IF('ชื่อ-คะแนน'!$D19="ย้าย","",IF('ชื่อ-คะแนน'!$D19="พัก","",IF(H$6="?",H$6,H$6)))))</f>
        <v/>
      </c>
      <c r="I20" s="967" t="str">
        <f>IF('ชื่อ-คะแนน'!G19="","",IF('ชื่อ-คะแนน'!$D19="ออก","",IF('ชื่อ-คะแนน'!$D19="ย้าย","",IF('ชื่อ-คะแนน'!$D19="พัก","",IF(I$6="?",I$6,$I$6)))))</f>
        <v/>
      </c>
      <c r="J20" s="968" t="str">
        <f>IF('ชื่อ-คะแนน'!$C19="","",IF('ชื่อ-คะแนน'!$D19="ออก","",IF('ชื่อ-คะแนน'!$D19="ย้าย","",IF('ชื่อ-คะแนน'!$D19="พัก","",IF(J$6="?",J$6,J$6)))))</f>
        <v/>
      </c>
      <c r="K20" s="959"/>
      <c r="L20" s="958" t="str">
        <f>IF('ชื่อ-คะแนน'!$C19="","",IF('ชื่อ-คะแนน'!$D19="ออก","",IF('ชื่อ-คะแนน'!$D19="ย้าย","",IF('ชื่อ-คะแนน'!$D19="พัก","",IF(L$6="?",L$6,L$6)))))</f>
        <v/>
      </c>
      <c r="M20" s="967" t="str">
        <f>IF('ชื่อ-คะแนน'!$C19="","",IF('ชื่อ-คะแนน'!$D19="ออก","",IF('ชื่อ-คะแนน'!$D19="ย้าย","",IF('ชื่อ-คะแนน'!$D19="พัก","",IF(M$6="?",M$6,M$6)))))</f>
        <v/>
      </c>
      <c r="N20" s="967" t="str">
        <f>IF('ชื่อ-คะแนน'!$C19="","",IF('ชื่อ-คะแนน'!$D19="ออก","",IF('ชื่อ-คะแนน'!$D19="ย้าย","",IF('ชื่อ-คะแนน'!$D19="พัก","",IF(N$6="?",N$6,N$6)))))</f>
        <v/>
      </c>
      <c r="O20" s="967" t="str">
        <f>IF('ชื่อ-คะแนน'!$C19="","",IF('ชื่อ-คะแนน'!$D19="ออก","",IF('ชื่อ-คะแนน'!$D19="ย้าย","",IF('ชื่อ-คะแนน'!$D19="พัก","",IF(O$6="?",O$6,O$6)))))</f>
        <v/>
      </c>
      <c r="P20" s="968" t="str">
        <f>IF('ชื่อ-คะแนน'!$C19="","",IF('ชื่อ-คะแนน'!$D19="ออก","",IF('ชื่อ-คะแนน'!$D19="ย้าย","",IF('ชื่อ-คะแนน'!$D19="พัก","",IF(P$6="?",P$6,P$6)))))</f>
        <v/>
      </c>
      <c r="Q20" s="959"/>
      <c r="R20" s="958" t="str">
        <f>IF('ชื่อ-คะแนน'!$C19="","",IF('ชื่อ-คะแนน'!$D19="ออก","",IF('ชื่อ-คะแนน'!$D19="ย้าย","",IF('ชื่อ-คะแนน'!$D19="พัก","",IF(R$6="?",R$6,R$6)))))</f>
        <v/>
      </c>
      <c r="S20" s="967" t="str">
        <f>IF('ชื่อ-คะแนน'!$C19="","",IF('ชื่อ-คะแนน'!$D19="ออก","",IF('ชื่อ-คะแนน'!$D19="ย้าย","",IF('ชื่อ-คะแนน'!$D19="พัก","",IF(S$6="?",S$6,S$6)))))</f>
        <v/>
      </c>
      <c r="T20" s="967" t="str">
        <f>IF('ชื่อ-คะแนน'!$C19="","",IF('ชื่อ-คะแนน'!$D19="ออก","",IF('ชื่อ-คะแนน'!$D19="ย้าย","",IF('ชื่อ-คะแนน'!$D19="พัก","",IF(T$6="?",T$6,T$6)))))</f>
        <v/>
      </c>
      <c r="U20" s="967" t="str">
        <f>IF('ชื่อ-คะแนน'!$C19="","",IF('ชื่อ-คะแนน'!$D19="ออก","",IF('ชื่อ-คะแนน'!$D19="ย้าย","",IF('ชื่อ-คะแนน'!$D19="พัก","",IF(U$6="?",U$6,U$6)))))</f>
        <v/>
      </c>
      <c r="V20" s="968" t="str">
        <f>IF('ชื่อ-คะแนน'!$C19="","",IF('ชื่อ-คะแนน'!$D19="ออก","",IF('ชื่อ-คะแนน'!$D19="ย้าย","",IF('ชื่อ-คะแนน'!$D19="พัก","",IF(V$6="?",V$6,V$6)))))</f>
        <v/>
      </c>
      <c r="W20" s="959"/>
      <c r="X20" s="958" t="str">
        <f>IF('ชื่อ-คะแนน'!$C19="","",IF('ชื่อ-คะแนน'!$D19="ออก","",IF('ชื่อ-คะแนน'!$D19="ย้าย","",IF('ชื่อ-คะแนน'!$D19="พัก","",IF(X$6="?",X$6,X$6)))))</f>
        <v/>
      </c>
      <c r="Y20" s="967" t="str">
        <f>IF('ชื่อ-คะแนน'!$C19="","",IF('ชื่อ-คะแนน'!$D19="ออก","",IF('ชื่อ-คะแนน'!$D19="ย้าย","",IF('ชื่อ-คะแนน'!$D19="พัก","",IF(Y$6="?",Y$6,Y$6)))))</f>
        <v/>
      </c>
      <c r="Z20" s="967" t="str">
        <f>IF('ชื่อ-คะแนน'!$C19="","",IF('ชื่อ-คะแนน'!$D19="ออก","",IF('ชื่อ-คะแนน'!$D19="ย้าย","",IF('ชื่อ-คะแนน'!$D19="พัก","",IF(Z$6="?",Z$6,Z$6)))))</f>
        <v/>
      </c>
      <c r="AA20" s="967" t="str">
        <f>IF('ชื่อ-คะแนน'!$C19="","",IF('ชื่อ-คะแนน'!$D19="ออก","",IF('ชื่อ-คะแนน'!$D19="ย้าย","",IF('ชื่อ-คะแนน'!$D19="พัก","",IF(AA$6="?",AA$6,AA$6)))))</f>
        <v/>
      </c>
      <c r="AB20" s="968" t="str">
        <f>IF('ชื่อ-คะแนน'!$C19="","",IF('ชื่อ-คะแนน'!$D19="ออก","",IF('ชื่อ-คะแนน'!$D19="ย้าย","",IF('ชื่อ-คะแนน'!$D19="พัก","",IF(AB$6="?",AB$6,AB$6)))))</f>
        <v/>
      </c>
      <c r="AC20" s="959"/>
      <c r="AD20" s="958" t="str">
        <f>IF('ชื่อ-คะแนน'!$C19="","",IF('ชื่อ-คะแนน'!$D19="ออก","",IF('ชื่อ-คะแนน'!$D19="ย้าย","",IF('ชื่อ-คะแนน'!$D19="พัก","",IF(AD$6="?",AD$6,AD$6)))))</f>
        <v/>
      </c>
      <c r="AE20" s="967" t="str">
        <f>IF('ชื่อ-คะแนน'!$C19="","",IF('ชื่อ-คะแนน'!$D19="ออก","",IF('ชื่อ-คะแนน'!$D19="ย้าย","",IF('ชื่อ-คะแนน'!$D19="พัก","",IF(AE$6="?",AE$6,AE$6)))))</f>
        <v/>
      </c>
      <c r="AF20" s="967" t="str">
        <f>IF('ชื่อ-คะแนน'!$C19="","",IF('ชื่อ-คะแนน'!$D19="ออก","",IF('ชื่อ-คะแนน'!$D19="ย้าย","",IF('ชื่อ-คะแนน'!$D19="พัก","",IF(AF$6="?",AF$6,AF$6)))))</f>
        <v/>
      </c>
      <c r="AG20" s="967" t="str">
        <f>IF('ชื่อ-คะแนน'!$C19="","",IF('ชื่อ-คะแนน'!$D19="ออก","",IF('ชื่อ-คะแนน'!$D19="ย้าย","",IF('ชื่อ-คะแนน'!$D19="พัก","",IF($AG$6="?",$AG$6,$AG$6)))))</f>
        <v/>
      </c>
      <c r="AH20" s="968" t="str">
        <f>IF('ชื่อ-คะแนน'!$C19="","",IF('ชื่อ-คะแนน'!$D19="ออก","",IF('ชื่อ-คะแนน'!$D19="ย้าย","",IF('ชื่อ-คะแนน'!$D19="พัก","",IF($AH$6="?",$AH$6,$AH$6)))))</f>
        <v/>
      </c>
      <c r="AI20" s="959"/>
      <c r="AJ20" s="958" t="str">
        <f>IF('ชื่อ-คะแนน'!$C19="","",IF('ชื่อ-คะแนน'!$D19="ออก","",IF('ชื่อ-คะแนน'!$D19="ย้าย","",IF('ชื่อ-คะแนน'!$D19="พัก","",IF($AJ$6="?",$AJ$6,$AJ$6)))))</f>
        <v/>
      </c>
      <c r="AK20" s="967" t="str">
        <f>IF('ชื่อ-คะแนน'!$C19="","",IF('ชื่อ-คะแนน'!$D19="ออก","",IF('ชื่อ-คะแนน'!$D19="ย้าย","",IF('ชื่อ-คะแนน'!$D19="พัก","",IF($AK$6="?",$AK$6,$AK$6)))))</f>
        <v/>
      </c>
      <c r="AL20" s="967" t="str">
        <f>IF('ชื่อ-คะแนน'!$C19="","",IF('ชื่อ-คะแนน'!$D19="ออก","",IF('ชื่อ-คะแนน'!$D19="ย้าย","",IF('ชื่อ-คะแนน'!$D19="พัก","",IF($AL$6="?",$AL$6,$AL$6)))))</f>
        <v/>
      </c>
      <c r="AM20" s="967" t="str">
        <f>IF('ชื่อ-คะแนน'!$C19="","",IF('ชื่อ-คะแนน'!$D19="ออก","",IF('ชื่อ-คะแนน'!$D19="ย้าย","",IF('ชื่อ-คะแนน'!$D19="พัก","",IF($AM$6="?",$AM$6,$AM$6)))))</f>
        <v/>
      </c>
      <c r="AN20" s="968" t="str">
        <f>IF('ชื่อ-คะแนน'!$C19="","",IF('ชื่อ-คะแนน'!$D19="ออก","",IF('ชื่อ-คะแนน'!$D19="ย้าย","",IF('ชื่อ-คะแนน'!$D19="พัก","",IF($AN$6="?",$AN$6,$AN$6)))))</f>
        <v/>
      </c>
      <c r="AO20" s="959"/>
      <c r="AP20" s="958" t="str">
        <f>IF('ชื่อ-คะแนน'!$C19="","",IF('ชื่อ-คะแนน'!$D19="ออก","",IF('ชื่อ-คะแนน'!$D19="ย้าย","",IF('ชื่อ-คะแนน'!$D19="พัก","",IF($AP$6="?",$AP$6,$AP$6)))))</f>
        <v/>
      </c>
      <c r="AQ20" s="967" t="str">
        <f>IF('ชื่อ-คะแนน'!$C19="","",IF('ชื่อ-คะแนน'!$D19="ออก","",IF('ชื่อ-คะแนน'!$D19="ย้าย","",IF('ชื่อ-คะแนน'!$D19="พัก","",IF($AQ$6="?",$AQ$6,$AQ$6)))))</f>
        <v/>
      </c>
      <c r="AR20" s="967" t="str">
        <f>IF('ชื่อ-คะแนน'!$C19="","",IF('ชื่อ-คะแนน'!$D19="ออก","",IF('ชื่อ-คะแนน'!$D19="ย้าย","",IF('ชื่อ-คะแนน'!$D19="พัก","",IF($AR$6="?",$AR$6,$AR$6)))))</f>
        <v/>
      </c>
      <c r="AS20" s="967" t="str">
        <f>IF('ชื่อ-คะแนน'!$C19="","",IF('ชื่อ-คะแนน'!$D19="ออก","",IF('ชื่อ-คะแนน'!$D19="ย้าย","",IF('ชื่อ-คะแนน'!$D19="พัก","",IF($AS$6="?",$AS$6,$AS$6)))))</f>
        <v/>
      </c>
      <c r="AT20" s="968" t="str">
        <f>IF('ชื่อ-คะแนน'!$C19="","",IF('ชื่อ-คะแนน'!$D19="ออก","",IF('ชื่อ-คะแนน'!$D19="ย้าย","",IF('ชื่อ-คะแนน'!$D19="พัก","",IF($AT$6="?",$AT$6,$AT$6)))))</f>
        <v/>
      </c>
      <c r="AU20" s="959"/>
      <c r="AV20" s="958" t="str">
        <f>IF('ชื่อ-คะแนน'!$C19="","",IF('ชื่อ-คะแนน'!$D19="ออก","",IF('ชื่อ-คะแนน'!$D19="ย้าย","",IF('ชื่อ-คะแนน'!$D19="พัก","",IF($AV$6="?",$AV$6,$AV$6)))))</f>
        <v/>
      </c>
      <c r="AW20" s="967" t="str">
        <f>IF('ชื่อ-คะแนน'!$C19="","",IF('ชื่อ-คะแนน'!$D19="ออก","",IF('ชื่อ-คะแนน'!$D19="ย้าย","",IF('ชื่อ-คะแนน'!$D19="พัก","",IF($AW$6="?",$AW$6,$AW$6)))))</f>
        <v/>
      </c>
      <c r="AX20" s="967" t="str">
        <f>IF('ชื่อ-คะแนน'!$C19="","",IF('ชื่อ-คะแนน'!$D19="ออก","",IF('ชื่อ-คะแนน'!$D19="ย้าย","",IF('ชื่อ-คะแนน'!$D19="พัก","",IF($AX$6="?",$AX$6,$AX$6)))))</f>
        <v/>
      </c>
      <c r="AY20" s="967" t="str">
        <f>IF('ชื่อ-คะแนน'!$C19="","",IF('ชื่อ-คะแนน'!$D19="ออก","",IF('ชื่อ-คะแนน'!$D19="ย้าย","",IF('ชื่อ-คะแนน'!$D19="พัก","",IF($AY$6="?",$AY$6,$AY$6)))))</f>
        <v/>
      </c>
      <c r="AZ20" s="968" t="str">
        <f>IF('ชื่อ-คะแนน'!$C19="","",IF('ชื่อ-คะแนน'!$D19="ออก","",IF('ชื่อ-คะแนน'!$D19="ย้าย","",IF('ชื่อ-คะแนน'!$D19="พัก","",IF($AZ$6="?",$AZ$6,$AZ$6)))))</f>
        <v/>
      </c>
      <c r="BA20" s="959"/>
      <c r="BB20" s="958" t="str">
        <f>IF('ชื่อ-คะแนน'!$C19="","",IF('ชื่อ-คะแนน'!$D19="ออก","",IF('ชื่อ-คะแนน'!$D19="ย้าย","",IF('ชื่อ-คะแนน'!$D19="พัก","",IF($BB$6="?",$BB$6,$BB$6)))))</f>
        <v/>
      </c>
      <c r="BC20" s="967" t="str">
        <f>IF('ชื่อ-คะแนน'!$C19="","",IF('ชื่อ-คะแนน'!$D19="ออก","",IF('ชื่อ-คะแนน'!$D19="ย้าย","",IF('ชื่อ-คะแนน'!$D19="พัก","",IF($BC$6="?",$BC$6,$BC$6)))))</f>
        <v/>
      </c>
      <c r="BD20" s="967" t="str">
        <f>IF('ชื่อ-คะแนน'!$C19="","",IF('ชื่อ-คะแนน'!$D19="ออก","",IF('ชื่อ-คะแนน'!$D19="ย้าย","",IF('ชื่อ-คะแนน'!$D19="พัก","",IF($BD$6="?",$BD$6,$BD$6)))))</f>
        <v/>
      </c>
      <c r="BE20" s="967" t="str">
        <f>IF('ชื่อ-คะแนน'!$C19="","",IF('ชื่อ-คะแนน'!$D19="ออก","",IF('ชื่อ-คะแนน'!$D19="ย้าย","",IF('ชื่อ-คะแนน'!$D19="พัก","",IF($BE$6="?",$BE$6,$BE$6)))))</f>
        <v/>
      </c>
      <c r="BF20" s="968" t="str">
        <f>IF('ชื่อ-คะแนน'!$C19="","",IF('ชื่อ-คะแนน'!$D19="ออก","",IF('ชื่อ-คะแนน'!$D19="ย้าย","",IF('ชื่อ-คะแนน'!$D19="พัก","",IF($BF$6="?",$BF$6,$BF$6)))))</f>
        <v/>
      </c>
      <c r="BG20" s="959"/>
      <c r="BH20" s="958" t="str">
        <f>IF('ชื่อ-คะแนน'!$C19="","",IF('ชื่อ-คะแนน'!$D19="ออก","",IF('ชื่อ-คะแนน'!$D19="ย้าย","",IF('ชื่อ-คะแนน'!$D19="พัก","",IF($BH$6="?",$BH$6,$BH$6)))))</f>
        <v/>
      </c>
      <c r="BI20" s="967" t="str">
        <f>IF('ชื่อ-คะแนน'!$C19="","",IF('ชื่อ-คะแนน'!$D19="ออก","",IF('ชื่อ-คะแนน'!$D19="ย้าย","",IF('ชื่อ-คะแนน'!$D19="พัก","",IF($BI$6="?",$BI$6,$BI$6)))))</f>
        <v/>
      </c>
      <c r="BJ20" s="967" t="str">
        <f>IF('ชื่อ-คะแนน'!$C19="","",IF('ชื่อ-คะแนน'!$D19="ออก","",IF('ชื่อ-คะแนน'!$D19="ย้าย","",IF('ชื่อ-คะแนน'!$D19="พัก","",IF($BJ$6="?",$BJ$6,$BJ$6)))))</f>
        <v/>
      </c>
      <c r="BK20" s="967" t="str">
        <f>IF('ชื่อ-คะแนน'!$C19="","",IF('ชื่อ-คะแนน'!$D19="ออก","",IF('ชื่อ-คะแนน'!$D19="ย้าย","",IF('ชื่อ-คะแนน'!$D19="พัก","",IF($BK$6="?",$BK$6,$BK$6)))))</f>
        <v/>
      </c>
      <c r="BL20" s="968" t="str">
        <f>IF('ชื่อ-คะแนน'!$C19="","",IF('ชื่อ-คะแนน'!$D19="ออก","",IF('ชื่อ-คะแนน'!$D19="ย้าย","",IF('ชื่อ-คะแนน'!$D19="พัก","",IF($BL$6="?",$BL$6,$BL$6)))))</f>
        <v/>
      </c>
      <c r="BM20" s="959"/>
      <c r="BN20" s="958" t="str">
        <f>IF('ชื่อ-คะแนน'!$C19="","",IF('ชื่อ-คะแนน'!$D19="ออก","",IF('ชื่อ-คะแนน'!$D19="ย้าย","",IF('ชื่อ-คะแนน'!$D19="พัก","",IF($BN$6="?",$BN$6,$BN$6)))))</f>
        <v/>
      </c>
      <c r="BO20" s="967" t="str">
        <f>IF('ชื่อ-คะแนน'!$C19="","",IF('ชื่อ-คะแนน'!$D19="ออก","",IF('ชื่อ-คะแนน'!$D19="ย้าย","",IF('ชื่อ-คะแนน'!$D19="พัก","",IF($BO$6="?",$BO$6,$BO$6)))))</f>
        <v/>
      </c>
      <c r="BP20" s="967" t="str">
        <f>IF('ชื่อ-คะแนน'!$C19="","",IF('ชื่อ-คะแนน'!$D19="ออก","",IF('ชื่อ-คะแนน'!$D19="ย้าย","",IF('ชื่อ-คะแนน'!$D19="พัก","",IF($BP$6="?",$BP$6,$BP$6)))))</f>
        <v/>
      </c>
      <c r="BQ20" s="967" t="str">
        <f>IF('ชื่อ-คะแนน'!$C19="","",IF('ชื่อ-คะแนน'!$D19="ออก","",IF('ชื่อ-คะแนน'!$D19="ย้าย","",IF('ชื่อ-คะแนน'!$D19="พัก","",IF($BQ$6="?",$BQ$6,$BQ$6)))))</f>
        <v/>
      </c>
      <c r="BR20" s="968" t="str">
        <f>IF('ชื่อ-คะแนน'!$C19="","",IF('ชื่อ-คะแนน'!$D19="ออก","",IF('ชื่อ-คะแนน'!$D19="ย้าย","",IF('ชื่อ-คะแนน'!$D19="พัก","",IF($BR$6="?",$BR$6,$BR$6)))))</f>
        <v/>
      </c>
      <c r="BS20" s="959"/>
      <c r="BT20" s="958" t="str">
        <f>IF('ชื่อ-คะแนน'!$C19="","",IF('ชื่อ-คะแนน'!$D19="ออก","",IF('ชื่อ-คะแนน'!$D19="ย้าย","",IF('ชื่อ-คะแนน'!$D19="พัก","",IF($BT$6="?",$BT$6,$BT$6)))))</f>
        <v/>
      </c>
      <c r="BU20" s="967" t="str">
        <f>IF('ชื่อ-คะแนน'!$C19="","",IF('ชื่อ-คะแนน'!$D19="ออก","",IF('ชื่อ-คะแนน'!$D19="ย้าย","",IF('ชื่อ-คะแนน'!$D19="พัก","",IF($BU$6="?",$BU$6,$BU$6)))))</f>
        <v/>
      </c>
      <c r="BV20" s="967" t="str">
        <f>IF('ชื่อ-คะแนน'!$C19="","",IF('ชื่อ-คะแนน'!$D19="ออก","",IF('ชื่อ-คะแนน'!$D19="ย้าย","",IF('ชื่อ-คะแนน'!$D19="พัก","",IF($BV$6="?",$BV$6,$BV$6)))))</f>
        <v/>
      </c>
      <c r="BW20" s="967" t="str">
        <f>IF('ชื่อ-คะแนน'!$C19="","",IF('ชื่อ-คะแนน'!$D19="ออก","",IF('ชื่อ-คะแนน'!$D19="ย้าย","",IF('ชื่อ-คะแนน'!$D19="พัก","",IF($BW$6="?",$BW$6,$BW$6)))))</f>
        <v/>
      </c>
      <c r="BX20" s="968" t="str">
        <f>IF('ชื่อ-คะแนน'!$C19="","",IF('ชื่อ-คะแนน'!$D19="ออก","",IF('ชื่อ-คะแนน'!$D19="ย้าย","",IF('ชื่อ-คะแนน'!$D19="พัก","",IF($BX$6="?",$BX$6,$BX$6)))))</f>
        <v/>
      </c>
      <c r="BY20" s="959"/>
      <c r="BZ20" s="958" t="str">
        <f>IF('ชื่อ-คะแนน'!$C19="","",IF('ชื่อ-คะแนน'!$D19="ออก","",IF('ชื่อ-คะแนน'!$D19="ย้าย","",IF('ชื่อ-คะแนน'!$D19="พัก","",IF($BZ$6="?",$BZ$6,$BZ$6)))))</f>
        <v/>
      </c>
      <c r="CA20" s="967" t="str">
        <f>IF('ชื่อ-คะแนน'!$C19="","",IF('ชื่อ-คะแนน'!$D19="ออก","",IF('ชื่อ-คะแนน'!$D19="ย้าย","",IF('ชื่อ-คะแนน'!$D19="พัก","",IF($CA$6="?",$CA$6,$CA$6)))))</f>
        <v/>
      </c>
      <c r="CB20" s="967" t="str">
        <f>IF('ชื่อ-คะแนน'!$C19="","",IF('ชื่อ-คะแนน'!$D19="ออก","",IF('ชื่อ-คะแนน'!$D19="ย้าย","",IF('ชื่อ-คะแนน'!$D19="พัก","",IF($CB$6="?",$CB$6,$CB$6)))))</f>
        <v/>
      </c>
      <c r="CC20" s="967" t="str">
        <f>IF('ชื่อ-คะแนน'!$C19="","",IF('ชื่อ-คะแนน'!$D19="ออก","",IF('ชื่อ-คะแนน'!$D19="ย้าย","",IF('ชื่อ-คะแนน'!$D19="พัก","",IF($CC$6="?",$CC$6,$CC$6)))))</f>
        <v/>
      </c>
      <c r="CD20" s="968" t="str">
        <f>IF('ชื่อ-คะแนน'!$C19="","",IF('ชื่อ-คะแนน'!$D19="ออก","",IF('ชื่อ-คะแนน'!$D19="ย้าย","",IF('ชื่อ-คะแนน'!$D19="พัก","",IF($CD$6="?",$CD$6,$CD$6)))))</f>
        <v/>
      </c>
      <c r="CE20" s="959"/>
      <c r="CF20" s="958" t="str">
        <f>IF('ชื่อ-คะแนน'!$C19="","",IF('ชื่อ-คะแนน'!$D19="ออก","",IF('ชื่อ-คะแนน'!$D19="ย้าย","",IF('ชื่อ-คะแนน'!$D19="พัก","",IF($CF$6="?",$CF$6,$CF$6)))))</f>
        <v/>
      </c>
      <c r="CG20" s="967" t="str">
        <f>IF('ชื่อ-คะแนน'!$C19="","",IF('ชื่อ-คะแนน'!$D19="ออก","",IF('ชื่อ-คะแนน'!$D19="ย้าย","",IF('ชื่อ-คะแนน'!$D19="พัก","",IF($CG$6="?",$CG$6,$CG$6)))))</f>
        <v/>
      </c>
      <c r="CH20" s="967" t="str">
        <f>IF('ชื่อ-คะแนน'!$C19="","",IF('ชื่อ-คะแนน'!$D19="ออก","",IF('ชื่อ-คะแนน'!$D19="ย้าย","",IF('ชื่อ-คะแนน'!$D19="พัก","",IF($CH$6="?",$CH$6,$CH$6)))))</f>
        <v/>
      </c>
      <c r="CI20" s="967" t="str">
        <f>IF('ชื่อ-คะแนน'!$C19="","",IF('ชื่อ-คะแนน'!$D19="ออก","",IF('ชื่อ-คะแนน'!$D19="ย้าย","",IF('ชื่อ-คะแนน'!$D19="พัก","",IF($CI$6="?",$CI$6,$CI$6)))))</f>
        <v/>
      </c>
      <c r="CJ20" s="968" t="str">
        <f>IF('ชื่อ-คะแนน'!$C19="","",IF('ชื่อ-คะแนน'!$D19="ออก","",IF('ชื่อ-คะแนน'!$D19="ย้าย","",IF('ชื่อ-คะแนน'!$D19="พัก","",IF($CJ$6="?",$CJ$6,$CJ$6)))))</f>
        <v/>
      </c>
      <c r="CK20" s="959"/>
      <c r="CL20" s="958" t="str">
        <f>IF('ชื่อ-คะแนน'!$C19="","",IF('ชื่อ-คะแนน'!$D19="ออก","",IF('ชื่อ-คะแนน'!$D19="ย้าย","",IF('ชื่อ-คะแนน'!$D19="พัก","",IF($CL$6="?",$CL$6,$CL$6)))))</f>
        <v/>
      </c>
      <c r="CM20" s="967" t="str">
        <f>IF('ชื่อ-คะแนน'!$C19="","",IF('ชื่อ-คะแนน'!$D19="ออก","",IF('ชื่อ-คะแนน'!$D19="ย้าย","",IF('ชื่อ-คะแนน'!$D19="พัก","",IF($CM$6="?",$CM$6,$CM$6)))))</f>
        <v/>
      </c>
      <c r="CN20" s="967" t="str">
        <f>IF('ชื่อ-คะแนน'!$C19="","",IF('ชื่อ-คะแนน'!$D19="ออก","",IF('ชื่อ-คะแนน'!$D19="ย้าย","",IF('ชื่อ-คะแนน'!$D19="พัก","",IF($CN$6="?",$CN$6,$CN$6)))))</f>
        <v/>
      </c>
      <c r="CO20" s="967" t="str">
        <f>IF('ชื่อ-คะแนน'!$C19="","",IF('ชื่อ-คะแนน'!$D19="ออก","",IF('ชื่อ-คะแนน'!$D19="ย้าย","",IF('ชื่อ-คะแนน'!$D19="พัก","",IF($CO$6="?",$CO$6,$CO$6)))))</f>
        <v/>
      </c>
      <c r="CP20" s="968" t="str">
        <f>IF('ชื่อ-คะแนน'!$C19="","",IF('ชื่อ-คะแนน'!$D19="ออก","",IF('ชื่อ-คะแนน'!$D19="ย้าย","",IF('ชื่อ-คะแนน'!$D19="พัก","",IF($CP$6="?",$CP$6,$CP$6)))))</f>
        <v/>
      </c>
      <c r="CQ20" s="959"/>
      <c r="CR20" s="958" t="str">
        <f>IF('ชื่อ-คะแนน'!$C19="","",IF('ชื่อ-คะแนน'!$D19="ออก","",IF('ชื่อ-คะแนน'!$D19="ย้าย","",IF('ชื่อ-คะแนน'!$D19="พัก","",IF($CR$6="?",$CR$6,$CR$6)))))</f>
        <v/>
      </c>
      <c r="CS20" s="967" t="str">
        <f>IF('ชื่อ-คะแนน'!$C19="","",IF('ชื่อ-คะแนน'!$D19="ออก","",IF('ชื่อ-คะแนน'!$D19="ย้าย","",IF('ชื่อ-คะแนน'!$D19="พัก","",IF($CS$6="?",$CS$6,$CS$6)))))</f>
        <v/>
      </c>
      <c r="CT20" s="967" t="str">
        <f>IF('ชื่อ-คะแนน'!$C19="","",IF('ชื่อ-คะแนน'!$D19="ออก","",IF('ชื่อ-คะแนน'!$D19="ย้าย","",IF('ชื่อ-คะแนน'!$D19="พัก","",IF($CT$6="?",$CT$6,$CT$6)))))</f>
        <v/>
      </c>
      <c r="CU20" s="967" t="str">
        <f>IF('ชื่อ-คะแนน'!$C19="","",IF('ชื่อ-คะแนน'!$D19="ออก","",IF('ชื่อ-คะแนน'!$D19="ย้าย","",IF('ชื่อ-คะแนน'!$D19="พัก","",IF($CU$6="?",$CU$6,$CU$6)))))</f>
        <v/>
      </c>
      <c r="CV20" s="968" t="str">
        <f>IF('ชื่อ-คะแนน'!$C19="","",IF('ชื่อ-คะแนน'!$D19="ออก","",IF('ชื่อ-คะแนน'!$D19="ย้าย","",IF('ชื่อ-คะแนน'!$D19="พัก","",IF($CV$6="?",$CV$6,$CV$6)))))</f>
        <v/>
      </c>
      <c r="CW20" s="959"/>
      <c r="CX20" s="958" t="str">
        <f>IF('ชื่อ-คะแนน'!$C19="","",IF('ชื่อ-คะแนน'!$D19="ออก","",IF('ชื่อ-คะแนน'!$D19="ย้าย","",IF('ชื่อ-คะแนน'!$D19="พัก","",IF($CX$6="?",$CX$6,$CX$6)))))</f>
        <v/>
      </c>
      <c r="CY20" s="967" t="str">
        <f>IF('ชื่อ-คะแนน'!$C19="","",IF('ชื่อ-คะแนน'!$D19="ออก","",IF('ชื่อ-คะแนน'!$D19="ย้าย","",IF('ชื่อ-คะแนน'!$D19="พัก","",IF($CY$6="?",$CY$6,$CY$6)))))</f>
        <v/>
      </c>
      <c r="CZ20" s="967" t="str">
        <f>IF('ชื่อ-คะแนน'!$C19="","",IF('ชื่อ-คะแนน'!$D19="ออก","",IF('ชื่อ-คะแนน'!$D19="ย้าย","",IF('ชื่อ-คะแนน'!$D19="พัก","",IF($CZ$6="?",$CZ$6,$CZ$6)))))</f>
        <v/>
      </c>
      <c r="DA20" s="967" t="str">
        <f>IF('ชื่อ-คะแนน'!$C19="","",IF('ชื่อ-คะแนน'!$D19="ออก","",IF('ชื่อ-คะแนน'!$D19="ย้าย","",IF('ชื่อ-คะแนน'!$D19="พัก","",IF($DA$6="?",$DA$6,$DA$6)))))</f>
        <v/>
      </c>
      <c r="DB20" s="968" t="str">
        <f>IF('ชื่อ-คะแนน'!$C19="","",IF('ชื่อ-คะแนน'!$D19="ออก","",IF('ชื่อ-คะแนน'!$D19="ย้าย","",IF('ชื่อ-คะแนน'!$D19="พัก","",IF($DB$6="?",$DB$6,$DB$6)))))</f>
        <v/>
      </c>
      <c r="DC20" s="959"/>
      <c r="DD20" s="958" t="str">
        <f>IF('ชื่อ-คะแนน'!$C19="","",IF('ชื่อ-คะแนน'!$D19="ออก","",IF('ชื่อ-คะแนน'!$D19="ย้าย","",IF('ชื่อ-คะแนน'!$D19="พัก","",IF($DD$6="?",$DD$6,$DD$6)))))</f>
        <v/>
      </c>
      <c r="DE20" s="967" t="str">
        <f>IF('ชื่อ-คะแนน'!$C19="","",IF('ชื่อ-คะแนน'!$D19="ออก","",IF('ชื่อ-คะแนน'!$D19="ย้าย","",IF('ชื่อ-คะแนน'!$D19="พัก","",IF($DE$6="?",$DE$6,$DE$6)))))</f>
        <v/>
      </c>
      <c r="DF20" s="967" t="str">
        <f>IF('ชื่อ-คะแนน'!$C19="","",IF('ชื่อ-คะแนน'!$D19="ออก","",IF('ชื่อ-คะแนน'!$D19="ย้าย","",IF('ชื่อ-คะแนน'!$D19="พัก","",IF($DF$6="?",$DF$6,$DF$6)))))</f>
        <v/>
      </c>
      <c r="DG20" s="967" t="str">
        <f>IF('ชื่อ-คะแนน'!$C19="","",IF('ชื่อ-คะแนน'!$D19="ออก","",IF('ชื่อ-คะแนน'!$D19="ย้าย","",IF('ชื่อ-คะแนน'!$D19="พัก","",IF($DG$6="?",$DG$6,$DG$6)))))</f>
        <v/>
      </c>
      <c r="DH20" s="968" t="str">
        <f>IF('ชื่อ-คะแนน'!$C19="","",IF('ชื่อ-คะแนน'!$D19="ออก","",IF('ชื่อ-คะแนน'!$D19="ย้าย","",IF('ชื่อ-คะแนน'!$D19="พัก","",IF($DH$6="?",$DH$6,$DH$6)))))</f>
        <v/>
      </c>
      <c r="DI20" s="959"/>
      <c r="DJ20" s="958" t="str">
        <f>IF('ชื่อ-คะแนน'!$C19="","",IF('ชื่อ-คะแนน'!$D19="ออก","",IF('ชื่อ-คะแนน'!$D19="ย้าย","",IF('ชื่อ-คะแนน'!$D19="พัก","",IF($DJ$6="?",$DJ$6,$DJ$6)))))</f>
        <v/>
      </c>
      <c r="DK20" s="967" t="str">
        <f>IF('ชื่อ-คะแนน'!$C19="","",IF('ชื่อ-คะแนน'!$D19="ออก","",IF('ชื่อ-คะแนน'!$D19="ย้าย","",IF('ชื่อ-คะแนน'!$D19="พัก","",IF($DK$6="?",$DK$6,$DK$6)))))</f>
        <v/>
      </c>
      <c r="DL20" s="967" t="str">
        <f>IF('ชื่อ-คะแนน'!$C19="","",IF('ชื่อ-คะแนน'!$D19="ออก","",IF('ชื่อ-คะแนน'!$D19="ย้าย","",IF('ชื่อ-คะแนน'!$D19="พัก","",IF($DL$6="?",$DL$6,$DL$6)))))</f>
        <v/>
      </c>
      <c r="DM20" s="967" t="str">
        <f>IF('ชื่อ-คะแนน'!$C19="","",IF('ชื่อ-คะแนน'!$D19="ออก","",IF('ชื่อ-คะแนน'!$D19="ย้าย","",IF('ชื่อ-คะแนน'!$D19="พัก","",IF($DM$6="?",$DM$6,$DM$6)))))</f>
        <v/>
      </c>
      <c r="DN20" s="968" t="str">
        <f>IF('ชื่อ-คะแนน'!$C19="","",IF('ชื่อ-คะแนน'!$D19="ออก","",IF('ชื่อ-คะแนน'!$D19="ย้าย","",IF('ชื่อ-คะแนน'!$D19="พัก","",IF($DN$6="?",$DN$6,$DN$6)))))</f>
        <v/>
      </c>
      <c r="DO20" s="959"/>
      <c r="DP20" s="958" t="str">
        <f>IF('ชื่อ-คะแนน'!$C19="","",IF('ชื่อ-คะแนน'!$D19="ออก","",IF('ชื่อ-คะแนน'!$D19="ย้าย","",IF('ชื่อ-คะแนน'!$D19="พัก","",IF($DP$6="?",$DP$6,$DP$6)))))</f>
        <v/>
      </c>
      <c r="DQ20" s="967" t="str">
        <f>IF('ชื่อ-คะแนน'!$C19="","",IF('ชื่อ-คะแนน'!$D19="ออก","",IF('ชื่อ-คะแนน'!$D19="ย้าย","",IF('ชื่อ-คะแนน'!$D19="พัก","",IF($DQ$6="?",$DQ$6,$DQ$6)))))</f>
        <v/>
      </c>
      <c r="DR20" s="967" t="str">
        <f>IF('ชื่อ-คะแนน'!$C19="","",IF('ชื่อ-คะแนน'!$D19="ออก","",IF('ชื่อ-คะแนน'!$D19="ย้าย","",IF('ชื่อ-คะแนน'!$D19="พัก","",IF($DR$6="?",$DR$6,$DR$6)))))</f>
        <v/>
      </c>
      <c r="DS20" s="967" t="str">
        <f>IF('ชื่อ-คะแนน'!$C19="","",IF('ชื่อ-คะแนน'!$D19="ออก","",IF('ชื่อ-คะแนน'!$D19="ย้าย","",IF('ชื่อ-คะแนน'!$D19="พัก","",IF($DS$6="?",$DS$6,$DS$6)))))</f>
        <v/>
      </c>
      <c r="DT20" s="968" t="str">
        <f>IF('ชื่อ-คะแนน'!$C19="","",IF('ชื่อ-คะแนน'!$D19="ออก","",IF('ชื่อ-คะแนน'!$D19="ย้าย","",IF('ชื่อ-คะแนน'!$D19="พัก","",IF($DT$6="?",$DT$6,$DT$6)))))</f>
        <v/>
      </c>
      <c r="DU20" s="959"/>
      <c r="DV20" s="958" t="str">
        <f>IF('ชื่อ-คะแนน'!$C19="","",IF('ชื่อ-คะแนน'!$D19="ออก","",IF('ชื่อ-คะแนน'!$D19="ย้าย","",IF('ชื่อ-คะแนน'!$D19="พัก","",IF($DV$6="?",$DV$6,$DV$6)))))</f>
        <v/>
      </c>
      <c r="DW20" s="967" t="str">
        <f>IF('ชื่อ-คะแนน'!$C19="","",IF('ชื่อ-คะแนน'!$D19="ออก","",IF('ชื่อ-คะแนน'!$D19="ย้าย","",IF('ชื่อ-คะแนน'!$D19="พัก","",IF($DW$6="?",$DW$6,$DW$6)))))</f>
        <v/>
      </c>
      <c r="DX20" s="967" t="str">
        <f>IF('ชื่อ-คะแนน'!$C19="","",IF('ชื่อ-คะแนน'!$D19="ออก","",IF('ชื่อ-คะแนน'!$D19="ย้าย","",IF('ชื่อ-คะแนน'!$D19="พัก","",IF($DX$6="?",$DX$6,$DX$6)))))</f>
        <v/>
      </c>
      <c r="DY20" s="967" t="str">
        <f>IF('ชื่อ-คะแนน'!$C19="","",IF('ชื่อ-คะแนน'!$D19="ออก","",IF('ชื่อ-คะแนน'!$D19="ย้าย","",IF('ชื่อ-คะแนน'!$D19="พัก","",IF($DY$6="?",$DY$6,$DY$6)))))</f>
        <v/>
      </c>
      <c r="DZ20" s="968" t="str">
        <f>IF('ชื่อ-คะแนน'!$C19="","",IF('ชื่อ-คะแนน'!$D19="ออก","",IF('ชื่อ-คะแนน'!$D19="ย้าย","",IF('ชื่อ-คะแนน'!$D19="พัก","",IF($DZ$6="?",$DZ$6,$DZ$6)))))</f>
        <v/>
      </c>
      <c r="EA20" s="959"/>
      <c r="EB20" s="958" t="str">
        <f>IF('ชื่อ-คะแนน'!$C19="","",IF('ชื่อ-คะแนน'!$D19="ออก","",IF('ชื่อ-คะแนน'!$D19="ย้าย","",IF('ชื่อ-คะแนน'!$D19="พัก","",IF($EB$6="?",$EB$6,$EB$6)))))</f>
        <v/>
      </c>
      <c r="EC20" s="967" t="str">
        <f>IF('ชื่อ-คะแนน'!$C19="","",IF('ชื่อ-คะแนน'!$D19="ออก","",IF('ชื่อ-คะแนน'!$D19="ย้าย","",IF('ชื่อ-คะแนน'!$D19="พัก","",IF($EC$6="?",$EC$6,$EC$6)))))</f>
        <v/>
      </c>
      <c r="ED20" s="967" t="str">
        <f>IF('ชื่อ-คะแนน'!$C19="","",IF('ชื่อ-คะแนน'!$D19="ออก","",IF('ชื่อ-คะแนน'!$D19="ย้าย","",IF('ชื่อ-คะแนน'!$D19="พัก","",IF($ED$6="?",$ED$6,$ED$6)))))</f>
        <v/>
      </c>
      <c r="EE20" s="967" t="str">
        <f>IF('ชื่อ-คะแนน'!$C19="","",IF('ชื่อ-คะแนน'!$D19="ออก","",IF('ชื่อ-คะแนน'!$D19="ย้าย","",IF('ชื่อ-คะแนน'!$D19="พัก","",IF($EE$6="?",$EE$6,$EE$6)))))</f>
        <v/>
      </c>
      <c r="EF20" s="968" t="str">
        <f>IF('ชื่อ-คะแนน'!$C19="","",IF('ชื่อ-คะแนน'!$D19="ออก","",IF('ชื่อ-คะแนน'!$D19="ย้าย","",IF('ชื่อ-คะแนน'!$D19="พัก","",IF($EF$6="?",$EF$6,$EF$6)))))</f>
        <v/>
      </c>
      <c r="EG20" s="969"/>
      <c r="EH20" s="963" t="str">
        <f>IF('ชื่อ-คะแนน'!C19="","",COUNTIF(E20:EF20,"ป")+COUNTIF(E20:EF20,"ล")+COUNTIF(E20:EF20,"ข")+COUNTIF(E20:EF20,"ร")+COUNTIF(E20:EF20,"อ")+COUNTIF(E20:EF20,"ก")+COUNTIF(E20:EF20,"ฟ")+COUNTIF(E20:EF20,"ด")+COUNTIF(E20:EF20,"ย"))&amp;IF('ชื่อ-คะแนน'!C19="","","/")&amp;IF('ชื่อ-คะแนน'!C19="","",SUM($F$6:$EF$6)-SUM(F20:EF20))</f>
        <v/>
      </c>
      <c r="EI20" s="994" t="str">
        <f>IF('ชื่อ-คะแนน'!C19="","",COUNTIF(E20:EE20,"/")+SUM(E20:EE20))</f>
        <v/>
      </c>
      <c r="EJ20" s="995" t="str">
        <f>IF('ชื่อ-คะแนน'!C19="","",COUNTIF(F20:EF20,"/")+SUM(F20:EF20)+เวลา1!EI20)</f>
        <v/>
      </c>
      <c r="EK20" s="103"/>
      <c r="EL20" s="53" t="str">
        <f>IF('ชื่อ-คะแนน'!C19="","",IF(EJ20&gt;=$EJ$3-$EJ$4,"-",$EJ$3-$EJ$4-EJ20))</f>
        <v/>
      </c>
      <c r="EM20" s="54" t="str">
        <f>IF('ชื่อ-คะแนน'!C19="","",(EJ20/$EJ$3)*100)</f>
        <v/>
      </c>
      <c r="EN20" s="53" t="str">
        <f>IF('ชื่อ-คะแนน'!CM19="ผิด","ผิด",IF('ชื่อ-คะแนน'!CM19="","",IF('ชื่อ-คะแนน'!CP19="-","-",IF(EM20&lt;79.5,"มส","-"))))</f>
        <v/>
      </c>
      <c r="EO20" s="53" t="str">
        <f>IF('ชื่อ-คะแนน'!CM19="ผิด","ผิด",IF('ชื่อ-คะแนน'!CM19="","",IF('ชื่อ-คะแนน'!CP19="-","-",IF(EM20&lt;59.5,"ซ้ำ",IF(EM20&lt;79.5,EL20,"-")))))</f>
        <v/>
      </c>
    </row>
    <row r="21" spans="1:145" s="24" customFormat="1" ht="18" customHeight="1" thickBot="1" x14ac:dyDescent="0.55000000000000004">
      <c r="A21" s="1001" t="str">
        <f>'ชื่อ-คะแนน'!A20</f>
        <v/>
      </c>
      <c r="B21" s="899">
        <f>'ชื่อ-คะแนน'!B20</f>
        <v>0</v>
      </c>
      <c r="C21" s="900" t="str">
        <f>'ชื่อ-คะแนน'!DB20</f>
        <v/>
      </c>
      <c r="D21" s="669" t="str">
        <f>'ชื่อ-คะแนน'!D20</f>
        <v/>
      </c>
      <c r="E21" s="621" t="str">
        <f t="shared" si="0"/>
        <v/>
      </c>
      <c r="F21" s="976" t="str">
        <f>IF('ชื่อ-คะแนน'!$C20="","",IF('ชื่อ-คะแนน'!$D20="ออก","",IF('ชื่อ-คะแนน'!$D20="ย้าย","",IF('ชื่อ-คะแนน'!$D20="พัก","",IF(F$6="?",F$6,F$6)))))</f>
        <v/>
      </c>
      <c r="G21" s="977" t="str">
        <f>IF('ชื่อ-คะแนน'!C20="","",IF('ชื่อ-คะแนน'!$D20="ออก","",IF('ชื่อ-คะแนน'!$D20="ย้าย","",IF('ชื่อ-คะแนน'!$D20="พัก","",IF(G$6="?",G$6,G$6)))))</f>
        <v/>
      </c>
      <c r="H21" s="977" t="str">
        <f>IF('ชื่อ-คะแนน'!C20="","",IF('ชื่อ-คะแนน'!$D20="ออก","",IF('ชื่อ-คะแนน'!$D20="ย้าย","",IF('ชื่อ-คะแนน'!$D20="พัก","",IF(H$6="?",H$6,H$6)))))</f>
        <v/>
      </c>
      <c r="I21" s="977" t="str">
        <f>IF('ชื่อ-คะแนน'!G20="","",IF('ชื่อ-คะแนน'!$D20="ออก","",IF('ชื่อ-คะแนน'!$D20="ย้าย","",IF('ชื่อ-คะแนน'!$D20="พัก","",IF(I$6="?",I$6,$I$6)))))</f>
        <v/>
      </c>
      <c r="J21" s="978" t="str">
        <f>IF('ชื่อ-คะแนน'!$C20="","",IF('ชื่อ-คะแนน'!$D20="ออก","",IF('ชื่อ-คะแนน'!$D20="ย้าย","",IF('ชื่อ-คะแนน'!$D20="พัก","",IF(J$6="?",J$6,J$6)))))</f>
        <v/>
      </c>
      <c r="K21" s="975"/>
      <c r="L21" s="976" t="str">
        <f>IF('ชื่อ-คะแนน'!$C20="","",IF('ชื่อ-คะแนน'!$D20="ออก","",IF('ชื่อ-คะแนน'!$D20="ย้าย","",IF('ชื่อ-คะแนน'!$D20="พัก","",IF(L$6="?",L$6,L$6)))))</f>
        <v/>
      </c>
      <c r="M21" s="977" t="str">
        <f>IF('ชื่อ-คะแนน'!$C20="","",IF('ชื่อ-คะแนน'!$D20="ออก","",IF('ชื่อ-คะแนน'!$D20="ย้าย","",IF('ชื่อ-คะแนน'!$D20="พัก","",IF(M$6="?",M$6,M$6)))))</f>
        <v/>
      </c>
      <c r="N21" s="977" t="str">
        <f>IF('ชื่อ-คะแนน'!$C20="","",IF('ชื่อ-คะแนน'!$D20="ออก","",IF('ชื่อ-คะแนน'!$D20="ย้าย","",IF('ชื่อ-คะแนน'!$D20="พัก","",IF(N$6="?",N$6,N$6)))))</f>
        <v/>
      </c>
      <c r="O21" s="977" t="str">
        <f>IF('ชื่อ-คะแนน'!$C20="","",IF('ชื่อ-คะแนน'!$D20="ออก","",IF('ชื่อ-คะแนน'!$D20="ย้าย","",IF('ชื่อ-คะแนน'!$D20="พัก","",IF(O$6="?",O$6,O$6)))))</f>
        <v/>
      </c>
      <c r="P21" s="978" t="str">
        <f>IF('ชื่อ-คะแนน'!$C20="","",IF('ชื่อ-คะแนน'!$D20="ออก","",IF('ชื่อ-คะแนน'!$D20="ย้าย","",IF('ชื่อ-คะแนน'!$D20="พัก","",IF(P$6="?",P$6,P$6)))))</f>
        <v/>
      </c>
      <c r="Q21" s="975"/>
      <c r="R21" s="976" t="str">
        <f>IF('ชื่อ-คะแนน'!$C20="","",IF('ชื่อ-คะแนน'!$D20="ออก","",IF('ชื่อ-คะแนน'!$D20="ย้าย","",IF('ชื่อ-คะแนน'!$D20="พัก","",IF(R$6="?",R$6,R$6)))))</f>
        <v/>
      </c>
      <c r="S21" s="977" t="str">
        <f>IF('ชื่อ-คะแนน'!$C20="","",IF('ชื่อ-คะแนน'!$D20="ออก","",IF('ชื่อ-คะแนน'!$D20="ย้าย","",IF('ชื่อ-คะแนน'!$D20="พัก","",IF(S$6="?",S$6,S$6)))))</f>
        <v/>
      </c>
      <c r="T21" s="977" t="str">
        <f>IF('ชื่อ-คะแนน'!$C20="","",IF('ชื่อ-คะแนน'!$D20="ออก","",IF('ชื่อ-คะแนน'!$D20="ย้าย","",IF('ชื่อ-คะแนน'!$D20="พัก","",IF(T$6="?",T$6,T$6)))))</f>
        <v/>
      </c>
      <c r="U21" s="977" t="str">
        <f>IF('ชื่อ-คะแนน'!$C20="","",IF('ชื่อ-คะแนน'!$D20="ออก","",IF('ชื่อ-คะแนน'!$D20="ย้าย","",IF('ชื่อ-คะแนน'!$D20="พัก","",IF(U$6="?",U$6,U$6)))))</f>
        <v/>
      </c>
      <c r="V21" s="978" t="str">
        <f>IF('ชื่อ-คะแนน'!$C20="","",IF('ชื่อ-คะแนน'!$D20="ออก","",IF('ชื่อ-คะแนน'!$D20="ย้าย","",IF('ชื่อ-คะแนน'!$D20="พัก","",IF(V$6="?",V$6,V$6)))))</f>
        <v/>
      </c>
      <c r="W21" s="975"/>
      <c r="X21" s="976" t="str">
        <f>IF('ชื่อ-คะแนน'!$C20="","",IF('ชื่อ-คะแนน'!$D20="ออก","",IF('ชื่อ-คะแนน'!$D20="ย้าย","",IF('ชื่อ-คะแนน'!$D20="พัก","",IF(X$6="?",X$6,X$6)))))</f>
        <v/>
      </c>
      <c r="Y21" s="977" t="str">
        <f>IF('ชื่อ-คะแนน'!$C20="","",IF('ชื่อ-คะแนน'!$D20="ออก","",IF('ชื่อ-คะแนน'!$D20="ย้าย","",IF('ชื่อ-คะแนน'!$D20="พัก","",IF(Y$6="?",Y$6,Y$6)))))</f>
        <v/>
      </c>
      <c r="Z21" s="977" t="str">
        <f>IF('ชื่อ-คะแนน'!$C20="","",IF('ชื่อ-คะแนน'!$D20="ออก","",IF('ชื่อ-คะแนน'!$D20="ย้าย","",IF('ชื่อ-คะแนน'!$D20="พัก","",IF(Z$6="?",Z$6,Z$6)))))</f>
        <v/>
      </c>
      <c r="AA21" s="977" t="str">
        <f>IF('ชื่อ-คะแนน'!$C20="","",IF('ชื่อ-คะแนน'!$D20="ออก","",IF('ชื่อ-คะแนน'!$D20="ย้าย","",IF('ชื่อ-คะแนน'!$D20="พัก","",IF(AA$6="?",AA$6,AA$6)))))</f>
        <v/>
      </c>
      <c r="AB21" s="978" t="str">
        <f>IF('ชื่อ-คะแนน'!$C20="","",IF('ชื่อ-คะแนน'!$D20="ออก","",IF('ชื่อ-คะแนน'!$D20="ย้าย","",IF('ชื่อ-คะแนน'!$D20="พัก","",IF(AB$6="?",AB$6,AB$6)))))</f>
        <v/>
      </c>
      <c r="AC21" s="975"/>
      <c r="AD21" s="976" t="str">
        <f>IF('ชื่อ-คะแนน'!$C20="","",IF('ชื่อ-คะแนน'!$D20="ออก","",IF('ชื่อ-คะแนน'!$D20="ย้าย","",IF('ชื่อ-คะแนน'!$D20="พัก","",IF(AD$6="?",AD$6,AD$6)))))</f>
        <v/>
      </c>
      <c r="AE21" s="977" t="str">
        <f>IF('ชื่อ-คะแนน'!$C20="","",IF('ชื่อ-คะแนน'!$D20="ออก","",IF('ชื่อ-คะแนน'!$D20="ย้าย","",IF('ชื่อ-คะแนน'!$D20="พัก","",IF(AE$6="?",AE$6,AE$6)))))</f>
        <v/>
      </c>
      <c r="AF21" s="977" t="str">
        <f>IF('ชื่อ-คะแนน'!$C20="","",IF('ชื่อ-คะแนน'!$D20="ออก","",IF('ชื่อ-คะแนน'!$D20="ย้าย","",IF('ชื่อ-คะแนน'!$D20="พัก","",IF(AF$6="?",AF$6,AF$6)))))</f>
        <v/>
      </c>
      <c r="AG21" s="977" t="str">
        <f>IF('ชื่อ-คะแนน'!$C20="","",IF('ชื่อ-คะแนน'!$D20="ออก","",IF('ชื่อ-คะแนน'!$D20="ย้าย","",IF('ชื่อ-คะแนน'!$D20="พัก","",IF($AG$6="?",$AG$6,$AG$6)))))</f>
        <v/>
      </c>
      <c r="AH21" s="978" t="str">
        <f>IF('ชื่อ-คะแนน'!$C20="","",IF('ชื่อ-คะแนน'!$D20="ออก","",IF('ชื่อ-คะแนน'!$D20="ย้าย","",IF('ชื่อ-คะแนน'!$D20="พัก","",IF($AH$6="?",$AH$6,$AH$6)))))</f>
        <v/>
      </c>
      <c r="AI21" s="975"/>
      <c r="AJ21" s="976" t="str">
        <f>IF('ชื่อ-คะแนน'!$C20="","",IF('ชื่อ-คะแนน'!$D20="ออก","",IF('ชื่อ-คะแนน'!$D20="ย้าย","",IF('ชื่อ-คะแนน'!$D20="พัก","",IF($AJ$6="?",$AJ$6,$AJ$6)))))</f>
        <v/>
      </c>
      <c r="AK21" s="977" t="str">
        <f>IF('ชื่อ-คะแนน'!$C20="","",IF('ชื่อ-คะแนน'!$D20="ออก","",IF('ชื่อ-คะแนน'!$D20="ย้าย","",IF('ชื่อ-คะแนน'!$D20="พัก","",IF($AK$6="?",$AK$6,$AK$6)))))</f>
        <v/>
      </c>
      <c r="AL21" s="977" t="str">
        <f>IF('ชื่อ-คะแนน'!$C20="","",IF('ชื่อ-คะแนน'!$D20="ออก","",IF('ชื่อ-คะแนน'!$D20="ย้าย","",IF('ชื่อ-คะแนน'!$D20="พัก","",IF($AL$6="?",$AL$6,$AL$6)))))</f>
        <v/>
      </c>
      <c r="AM21" s="977" t="str">
        <f>IF('ชื่อ-คะแนน'!$C20="","",IF('ชื่อ-คะแนน'!$D20="ออก","",IF('ชื่อ-คะแนน'!$D20="ย้าย","",IF('ชื่อ-คะแนน'!$D20="พัก","",IF($AM$6="?",$AM$6,$AM$6)))))</f>
        <v/>
      </c>
      <c r="AN21" s="978" t="str">
        <f>IF('ชื่อ-คะแนน'!$C20="","",IF('ชื่อ-คะแนน'!$D20="ออก","",IF('ชื่อ-คะแนน'!$D20="ย้าย","",IF('ชื่อ-คะแนน'!$D20="พัก","",IF($AN$6="?",$AN$6,$AN$6)))))</f>
        <v/>
      </c>
      <c r="AO21" s="975"/>
      <c r="AP21" s="976" t="str">
        <f>IF('ชื่อ-คะแนน'!$C20="","",IF('ชื่อ-คะแนน'!$D20="ออก","",IF('ชื่อ-คะแนน'!$D20="ย้าย","",IF('ชื่อ-คะแนน'!$D20="พัก","",IF($AP$6="?",$AP$6,$AP$6)))))</f>
        <v/>
      </c>
      <c r="AQ21" s="977" t="str">
        <f>IF('ชื่อ-คะแนน'!$C20="","",IF('ชื่อ-คะแนน'!$D20="ออก","",IF('ชื่อ-คะแนน'!$D20="ย้าย","",IF('ชื่อ-คะแนน'!$D20="พัก","",IF($AQ$6="?",$AQ$6,$AQ$6)))))</f>
        <v/>
      </c>
      <c r="AR21" s="977" t="str">
        <f>IF('ชื่อ-คะแนน'!$C20="","",IF('ชื่อ-คะแนน'!$D20="ออก","",IF('ชื่อ-คะแนน'!$D20="ย้าย","",IF('ชื่อ-คะแนน'!$D20="พัก","",IF($AR$6="?",$AR$6,$AR$6)))))</f>
        <v/>
      </c>
      <c r="AS21" s="977" t="str">
        <f>IF('ชื่อ-คะแนน'!$C20="","",IF('ชื่อ-คะแนน'!$D20="ออก","",IF('ชื่อ-คะแนน'!$D20="ย้าย","",IF('ชื่อ-คะแนน'!$D20="พัก","",IF($AS$6="?",$AS$6,$AS$6)))))</f>
        <v/>
      </c>
      <c r="AT21" s="978" t="str">
        <f>IF('ชื่อ-คะแนน'!$C20="","",IF('ชื่อ-คะแนน'!$D20="ออก","",IF('ชื่อ-คะแนน'!$D20="ย้าย","",IF('ชื่อ-คะแนน'!$D20="พัก","",IF($AT$6="?",$AT$6,$AT$6)))))</f>
        <v/>
      </c>
      <c r="AU21" s="975"/>
      <c r="AV21" s="976" t="str">
        <f>IF('ชื่อ-คะแนน'!$C20="","",IF('ชื่อ-คะแนน'!$D20="ออก","",IF('ชื่อ-คะแนน'!$D20="ย้าย","",IF('ชื่อ-คะแนน'!$D20="พัก","",IF($AV$6="?",$AV$6,$AV$6)))))</f>
        <v/>
      </c>
      <c r="AW21" s="977" t="str">
        <f>IF('ชื่อ-คะแนน'!$C20="","",IF('ชื่อ-คะแนน'!$D20="ออก","",IF('ชื่อ-คะแนน'!$D20="ย้าย","",IF('ชื่อ-คะแนน'!$D20="พัก","",IF($AW$6="?",$AW$6,$AW$6)))))</f>
        <v/>
      </c>
      <c r="AX21" s="977" t="str">
        <f>IF('ชื่อ-คะแนน'!$C20="","",IF('ชื่อ-คะแนน'!$D20="ออก","",IF('ชื่อ-คะแนน'!$D20="ย้าย","",IF('ชื่อ-คะแนน'!$D20="พัก","",IF($AX$6="?",$AX$6,$AX$6)))))</f>
        <v/>
      </c>
      <c r="AY21" s="977" t="str">
        <f>IF('ชื่อ-คะแนน'!$C20="","",IF('ชื่อ-คะแนน'!$D20="ออก","",IF('ชื่อ-คะแนน'!$D20="ย้าย","",IF('ชื่อ-คะแนน'!$D20="พัก","",IF($AY$6="?",$AY$6,$AY$6)))))</f>
        <v/>
      </c>
      <c r="AZ21" s="978" t="str">
        <f>IF('ชื่อ-คะแนน'!$C20="","",IF('ชื่อ-คะแนน'!$D20="ออก","",IF('ชื่อ-คะแนน'!$D20="ย้าย","",IF('ชื่อ-คะแนน'!$D20="พัก","",IF($AZ$6="?",$AZ$6,$AZ$6)))))</f>
        <v/>
      </c>
      <c r="BA21" s="975"/>
      <c r="BB21" s="976" t="str">
        <f>IF('ชื่อ-คะแนน'!$C20="","",IF('ชื่อ-คะแนน'!$D20="ออก","",IF('ชื่อ-คะแนน'!$D20="ย้าย","",IF('ชื่อ-คะแนน'!$D20="พัก","",IF($BB$6="?",$BB$6,$BB$6)))))</f>
        <v/>
      </c>
      <c r="BC21" s="977" t="str">
        <f>IF('ชื่อ-คะแนน'!$C20="","",IF('ชื่อ-คะแนน'!$D20="ออก","",IF('ชื่อ-คะแนน'!$D20="ย้าย","",IF('ชื่อ-คะแนน'!$D20="พัก","",IF($BC$6="?",$BC$6,$BC$6)))))</f>
        <v/>
      </c>
      <c r="BD21" s="977" t="str">
        <f>IF('ชื่อ-คะแนน'!$C20="","",IF('ชื่อ-คะแนน'!$D20="ออก","",IF('ชื่อ-คะแนน'!$D20="ย้าย","",IF('ชื่อ-คะแนน'!$D20="พัก","",IF($BD$6="?",$BD$6,$BD$6)))))</f>
        <v/>
      </c>
      <c r="BE21" s="977" t="str">
        <f>IF('ชื่อ-คะแนน'!$C20="","",IF('ชื่อ-คะแนน'!$D20="ออก","",IF('ชื่อ-คะแนน'!$D20="ย้าย","",IF('ชื่อ-คะแนน'!$D20="พัก","",IF($BE$6="?",$BE$6,$BE$6)))))</f>
        <v/>
      </c>
      <c r="BF21" s="978" t="str">
        <f>IF('ชื่อ-คะแนน'!$C20="","",IF('ชื่อ-คะแนน'!$D20="ออก","",IF('ชื่อ-คะแนน'!$D20="ย้าย","",IF('ชื่อ-คะแนน'!$D20="พัก","",IF($BF$6="?",$BF$6,$BF$6)))))</f>
        <v/>
      </c>
      <c r="BG21" s="975"/>
      <c r="BH21" s="976" t="str">
        <f>IF('ชื่อ-คะแนน'!$C20="","",IF('ชื่อ-คะแนน'!$D20="ออก","",IF('ชื่อ-คะแนน'!$D20="ย้าย","",IF('ชื่อ-คะแนน'!$D20="พัก","",IF($BH$6="?",$BH$6,$BH$6)))))</f>
        <v/>
      </c>
      <c r="BI21" s="977" t="str">
        <f>IF('ชื่อ-คะแนน'!$C20="","",IF('ชื่อ-คะแนน'!$D20="ออก","",IF('ชื่อ-คะแนน'!$D20="ย้าย","",IF('ชื่อ-คะแนน'!$D20="พัก","",IF($BI$6="?",$BI$6,$BI$6)))))</f>
        <v/>
      </c>
      <c r="BJ21" s="977" t="str">
        <f>IF('ชื่อ-คะแนน'!$C20="","",IF('ชื่อ-คะแนน'!$D20="ออก","",IF('ชื่อ-คะแนน'!$D20="ย้าย","",IF('ชื่อ-คะแนน'!$D20="พัก","",IF($BJ$6="?",$BJ$6,$BJ$6)))))</f>
        <v/>
      </c>
      <c r="BK21" s="977" t="str">
        <f>IF('ชื่อ-คะแนน'!$C20="","",IF('ชื่อ-คะแนน'!$D20="ออก","",IF('ชื่อ-คะแนน'!$D20="ย้าย","",IF('ชื่อ-คะแนน'!$D20="พัก","",IF($BK$6="?",$BK$6,$BK$6)))))</f>
        <v/>
      </c>
      <c r="BL21" s="978" t="str">
        <f>IF('ชื่อ-คะแนน'!$C20="","",IF('ชื่อ-คะแนน'!$D20="ออก","",IF('ชื่อ-คะแนน'!$D20="ย้าย","",IF('ชื่อ-คะแนน'!$D20="พัก","",IF($BL$6="?",$BL$6,$BL$6)))))</f>
        <v/>
      </c>
      <c r="BM21" s="975"/>
      <c r="BN21" s="976" t="str">
        <f>IF('ชื่อ-คะแนน'!$C20="","",IF('ชื่อ-คะแนน'!$D20="ออก","",IF('ชื่อ-คะแนน'!$D20="ย้าย","",IF('ชื่อ-คะแนน'!$D20="พัก","",IF($BN$6="?",$BN$6,$BN$6)))))</f>
        <v/>
      </c>
      <c r="BO21" s="977" t="str">
        <f>IF('ชื่อ-คะแนน'!$C20="","",IF('ชื่อ-คะแนน'!$D20="ออก","",IF('ชื่อ-คะแนน'!$D20="ย้าย","",IF('ชื่อ-คะแนน'!$D20="พัก","",IF($BO$6="?",$BO$6,$BO$6)))))</f>
        <v/>
      </c>
      <c r="BP21" s="977" t="str">
        <f>IF('ชื่อ-คะแนน'!$C20="","",IF('ชื่อ-คะแนน'!$D20="ออก","",IF('ชื่อ-คะแนน'!$D20="ย้าย","",IF('ชื่อ-คะแนน'!$D20="พัก","",IF($BP$6="?",$BP$6,$BP$6)))))</f>
        <v/>
      </c>
      <c r="BQ21" s="977" t="str">
        <f>IF('ชื่อ-คะแนน'!$C20="","",IF('ชื่อ-คะแนน'!$D20="ออก","",IF('ชื่อ-คะแนน'!$D20="ย้าย","",IF('ชื่อ-คะแนน'!$D20="พัก","",IF($BQ$6="?",$BQ$6,$BQ$6)))))</f>
        <v/>
      </c>
      <c r="BR21" s="978" t="str">
        <f>IF('ชื่อ-คะแนน'!$C20="","",IF('ชื่อ-คะแนน'!$D20="ออก","",IF('ชื่อ-คะแนน'!$D20="ย้าย","",IF('ชื่อ-คะแนน'!$D20="พัก","",IF($BR$6="?",$BR$6,$BR$6)))))</f>
        <v/>
      </c>
      <c r="BS21" s="975"/>
      <c r="BT21" s="976" t="str">
        <f>IF('ชื่อ-คะแนน'!$C20="","",IF('ชื่อ-คะแนน'!$D20="ออก","",IF('ชื่อ-คะแนน'!$D20="ย้าย","",IF('ชื่อ-คะแนน'!$D20="พัก","",IF($BT$6="?",$BT$6,$BT$6)))))</f>
        <v/>
      </c>
      <c r="BU21" s="977" t="str">
        <f>IF('ชื่อ-คะแนน'!$C20="","",IF('ชื่อ-คะแนน'!$D20="ออก","",IF('ชื่อ-คะแนน'!$D20="ย้าย","",IF('ชื่อ-คะแนน'!$D20="พัก","",IF($BU$6="?",$BU$6,$BU$6)))))</f>
        <v/>
      </c>
      <c r="BV21" s="977" t="str">
        <f>IF('ชื่อ-คะแนน'!$C20="","",IF('ชื่อ-คะแนน'!$D20="ออก","",IF('ชื่อ-คะแนน'!$D20="ย้าย","",IF('ชื่อ-คะแนน'!$D20="พัก","",IF($BV$6="?",$BV$6,$BV$6)))))</f>
        <v/>
      </c>
      <c r="BW21" s="977" t="str">
        <f>IF('ชื่อ-คะแนน'!$C20="","",IF('ชื่อ-คะแนน'!$D20="ออก","",IF('ชื่อ-คะแนน'!$D20="ย้าย","",IF('ชื่อ-คะแนน'!$D20="พัก","",IF($BW$6="?",$BW$6,$BW$6)))))</f>
        <v/>
      </c>
      <c r="BX21" s="978" t="str">
        <f>IF('ชื่อ-คะแนน'!$C20="","",IF('ชื่อ-คะแนน'!$D20="ออก","",IF('ชื่อ-คะแนน'!$D20="ย้าย","",IF('ชื่อ-คะแนน'!$D20="พัก","",IF($BX$6="?",$BX$6,$BX$6)))))</f>
        <v/>
      </c>
      <c r="BY21" s="975"/>
      <c r="BZ21" s="976" t="str">
        <f>IF('ชื่อ-คะแนน'!$C20="","",IF('ชื่อ-คะแนน'!$D20="ออก","",IF('ชื่อ-คะแนน'!$D20="ย้าย","",IF('ชื่อ-คะแนน'!$D20="พัก","",IF($BZ$6="?",$BZ$6,$BZ$6)))))</f>
        <v/>
      </c>
      <c r="CA21" s="977" t="str">
        <f>IF('ชื่อ-คะแนน'!$C20="","",IF('ชื่อ-คะแนน'!$D20="ออก","",IF('ชื่อ-คะแนน'!$D20="ย้าย","",IF('ชื่อ-คะแนน'!$D20="พัก","",IF($CA$6="?",$CA$6,$CA$6)))))</f>
        <v/>
      </c>
      <c r="CB21" s="977" t="str">
        <f>IF('ชื่อ-คะแนน'!$C20="","",IF('ชื่อ-คะแนน'!$D20="ออก","",IF('ชื่อ-คะแนน'!$D20="ย้าย","",IF('ชื่อ-คะแนน'!$D20="พัก","",IF($CB$6="?",$CB$6,$CB$6)))))</f>
        <v/>
      </c>
      <c r="CC21" s="977" t="str">
        <f>IF('ชื่อ-คะแนน'!$C20="","",IF('ชื่อ-คะแนน'!$D20="ออก","",IF('ชื่อ-คะแนน'!$D20="ย้าย","",IF('ชื่อ-คะแนน'!$D20="พัก","",IF($CC$6="?",$CC$6,$CC$6)))))</f>
        <v/>
      </c>
      <c r="CD21" s="978" t="str">
        <f>IF('ชื่อ-คะแนน'!$C20="","",IF('ชื่อ-คะแนน'!$D20="ออก","",IF('ชื่อ-คะแนน'!$D20="ย้าย","",IF('ชื่อ-คะแนน'!$D20="พัก","",IF($CD$6="?",$CD$6,$CD$6)))))</f>
        <v/>
      </c>
      <c r="CE21" s="975"/>
      <c r="CF21" s="976" t="str">
        <f>IF('ชื่อ-คะแนน'!$C20="","",IF('ชื่อ-คะแนน'!$D20="ออก","",IF('ชื่อ-คะแนน'!$D20="ย้าย","",IF('ชื่อ-คะแนน'!$D20="พัก","",IF($CF$6="?",$CF$6,$CF$6)))))</f>
        <v/>
      </c>
      <c r="CG21" s="977" t="str">
        <f>IF('ชื่อ-คะแนน'!$C20="","",IF('ชื่อ-คะแนน'!$D20="ออก","",IF('ชื่อ-คะแนน'!$D20="ย้าย","",IF('ชื่อ-คะแนน'!$D20="พัก","",IF($CG$6="?",$CG$6,$CG$6)))))</f>
        <v/>
      </c>
      <c r="CH21" s="977" t="str">
        <f>IF('ชื่อ-คะแนน'!$C20="","",IF('ชื่อ-คะแนน'!$D20="ออก","",IF('ชื่อ-คะแนน'!$D20="ย้าย","",IF('ชื่อ-คะแนน'!$D20="พัก","",IF($CH$6="?",$CH$6,$CH$6)))))</f>
        <v/>
      </c>
      <c r="CI21" s="977" t="str">
        <f>IF('ชื่อ-คะแนน'!$C20="","",IF('ชื่อ-คะแนน'!$D20="ออก","",IF('ชื่อ-คะแนน'!$D20="ย้าย","",IF('ชื่อ-คะแนน'!$D20="พัก","",IF($CI$6="?",$CI$6,$CI$6)))))</f>
        <v/>
      </c>
      <c r="CJ21" s="978" t="str">
        <f>IF('ชื่อ-คะแนน'!$C20="","",IF('ชื่อ-คะแนน'!$D20="ออก","",IF('ชื่อ-คะแนน'!$D20="ย้าย","",IF('ชื่อ-คะแนน'!$D20="พัก","",IF($CJ$6="?",$CJ$6,$CJ$6)))))</f>
        <v/>
      </c>
      <c r="CK21" s="975"/>
      <c r="CL21" s="976" t="str">
        <f>IF('ชื่อ-คะแนน'!$C20="","",IF('ชื่อ-คะแนน'!$D20="ออก","",IF('ชื่อ-คะแนน'!$D20="ย้าย","",IF('ชื่อ-คะแนน'!$D20="พัก","",IF($CL$6="?",$CL$6,$CL$6)))))</f>
        <v/>
      </c>
      <c r="CM21" s="977" t="str">
        <f>IF('ชื่อ-คะแนน'!$C20="","",IF('ชื่อ-คะแนน'!$D20="ออก","",IF('ชื่อ-คะแนน'!$D20="ย้าย","",IF('ชื่อ-คะแนน'!$D20="พัก","",IF($CM$6="?",$CM$6,$CM$6)))))</f>
        <v/>
      </c>
      <c r="CN21" s="977" t="str">
        <f>IF('ชื่อ-คะแนน'!$C20="","",IF('ชื่อ-คะแนน'!$D20="ออก","",IF('ชื่อ-คะแนน'!$D20="ย้าย","",IF('ชื่อ-คะแนน'!$D20="พัก","",IF($CN$6="?",$CN$6,$CN$6)))))</f>
        <v/>
      </c>
      <c r="CO21" s="977" t="str">
        <f>IF('ชื่อ-คะแนน'!$C20="","",IF('ชื่อ-คะแนน'!$D20="ออก","",IF('ชื่อ-คะแนน'!$D20="ย้าย","",IF('ชื่อ-คะแนน'!$D20="พัก","",IF($CO$6="?",$CO$6,$CO$6)))))</f>
        <v/>
      </c>
      <c r="CP21" s="978" t="str">
        <f>IF('ชื่อ-คะแนน'!$C20="","",IF('ชื่อ-คะแนน'!$D20="ออก","",IF('ชื่อ-คะแนน'!$D20="ย้าย","",IF('ชื่อ-คะแนน'!$D20="พัก","",IF($CP$6="?",$CP$6,$CP$6)))))</f>
        <v/>
      </c>
      <c r="CQ21" s="975"/>
      <c r="CR21" s="976" t="str">
        <f>IF('ชื่อ-คะแนน'!$C20="","",IF('ชื่อ-คะแนน'!$D20="ออก","",IF('ชื่อ-คะแนน'!$D20="ย้าย","",IF('ชื่อ-คะแนน'!$D20="พัก","",IF($CR$6="?",$CR$6,$CR$6)))))</f>
        <v/>
      </c>
      <c r="CS21" s="977" t="str">
        <f>IF('ชื่อ-คะแนน'!$C20="","",IF('ชื่อ-คะแนน'!$D20="ออก","",IF('ชื่อ-คะแนน'!$D20="ย้าย","",IF('ชื่อ-คะแนน'!$D20="พัก","",IF($CS$6="?",$CS$6,$CS$6)))))</f>
        <v/>
      </c>
      <c r="CT21" s="977" t="str">
        <f>IF('ชื่อ-คะแนน'!$C20="","",IF('ชื่อ-คะแนน'!$D20="ออก","",IF('ชื่อ-คะแนน'!$D20="ย้าย","",IF('ชื่อ-คะแนน'!$D20="พัก","",IF($CT$6="?",$CT$6,$CT$6)))))</f>
        <v/>
      </c>
      <c r="CU21" s="977" t="str">
        <f>IF('ชื่อ-คะแนน'!$C20="","",IF('ชื่อ-คะแนน'!$D20="ออก","",IF('ชื่อ-คะแนน'!$D20="ย้าย","",IF('ชื่อ-คะแนน'!$D20="พัก","",IF($CU$6="?",$CU$6,$CU$6)))))</f>
        <v/>
      </c>
      <c r="CV21" s="978" t="str">
        <f>IF('ชื่อ-คะแนน'!$C20="","",IF('ชื่อ-คะแนน'!$D20="ออก","",IF('ชื่อ-คะแนน'!$D20="ย้าย","",IF('ชื่อ-คะแนน'!$D20="พัก","",IF($CV$6="?",$CV$6,$CV$6)))))</f>
        <v/>
      </c>
      <c r="CW21" s="975"/>
      <c r="CX21" s="976" t="str">
        <f>IF('ชื่อ-คะแนน'!$C20="","",IF('ชื่อ-คะแนน'!$D20="ออก","",IF('ชื่อ-คะแนน'!$D20="ย้าย","",IF('ชื่อ-คะแนน'!$D20="พัก","",IF($CX$6="?",$CX$6,$CX$6)))))</f>
        <v/>
      </c>
      <c r="CY21" s="977" t="str">
        <f>IF('ชื่อ-คะแนน'!$C20="","",IF('ชื่อ-คะแนน'!$D20="ออก","",IF('ชื่อ-คะแนน'!$D20="ย้าย","",IF('ชื่อ-คะแนน'!$D20="พัก","",IF($CY$6="?",$CY$6,$CY$6)))))</f>
        <v/>
      </c>
      <c r="CZ21" s="977" t="str">
        <f>IF('ชื่อ-คะแนน'!$C20="","",IF('ชื่อ-คะแนน'!$D20="ออก","",IF('ชื่อ-คะแนน'!$D20="ย้าย","",IF('ชื่อ-คะแนน'!$D20="พัก","",IF($CZ$6="?",$CZ$6,$CZ$6)))))</f>
        <v/>
      </c>
      <c r="DA21" s="977" t="str">
        <f>IF('ชื่อ-คะแนน'!$C20="","",IF('ชื่อ-คะแนน'!$D20="ออก","",IF('ชื่อ-คะแนน'!$D20="ย้าย","",IF('ชื่อ-คะแนน'!$D20="พัก","",IF($DA$6="?",$DA$6,$DA$6)))))</f>
        <v/>
      </c>
      <c r="DB21" s="978" t="str">
        <f>IF('ชื่อ-คะแนน'!$C20="","",IF('ชื่อ-คะแนน'!$D20="ออก","",IF('ชื่อ-คะแนน'!$D20="ย้าย","",IF('ชื่อ-คะแนน'!$D20="พัก","",IF($DB$6="?",$DB$6,$DB$6)))))</f>
        <v/>
      </c>
      <c r="DC21" s="975"/>
      <c r="DD21" s="976" t="str">
        <f>IF('ชื่อ-คะแนน'!$C20="","",IF('ชื่อ-คะแนน'!$D20="ออก","",IF('ชื่อ-คะแนน'!$D20="ย้าย","",IF('ชื่อ-คะแนน'!$D20="พัก","",IF($DD$6="?",$DD$6,$DD$6)))))</f>
        <v/>
      </c>
      <c r="DE21" s="977" t="str">
        <f>IF('ชื่อ-คะแนน'!$C20="","",IF('ชื่อ-คะแนน'!$D20="ออก","",IF('ชื่อ-คะแนน'!$D20="ย้าย","",IF('ชื่อ-คะแนน'!$D20="พัก","",IF($DE$6="?",$DE$6,$DE$6)))))</f>
        <v/>
      </c>
      <c r="DF21" s="977" t="str">
        <f>IF('ชื่อ-คะแนน'!$C20="","",IF('ชื่อ-คะแนน'!$D20="ออก","",IF('ชื่อ-คะแนน'!$D20="ย้าย","",IF('ชื่อ-คะแนน'!$D20="พัก","",IF($DF$6="?",$DF$6,$DF$6)))))</f>
        <v/>
      </c>
      <c r="DG21" s="977" t="str">
        <f>IF('ชื่อ-คะแนน'!$C20="","",IF('ชื่อ-คะแนน'!$D20="ออก","",IF('ชื่อ-คะแนน'!$D20="ย้าย","",IF('ชื่อ-คะแนน'!$D20="พัก","",IF($DG$6="?",$DG$6,$DG$6)))))</f>
        <v/>
      </c>
      <c r="DH21" s="978" t="str">
        <f>IF('ชื่อ-คะแนน'!$C20="","",IF('ชื่อ-คะแนน'!$D20="ออก","",IF('ชื่อ-คะแนน'!$D20="ย้าย","",IF('ชื่อ-คะแนน'!$D20="พัก","",IF($DH$6="?",$DH$6,$DH$6)))))</f>
        <v/>
      </c>
      <c r="DI21" s="975"/>
      <c r="DJ21" s="976" t="str">
        <f>IF('ชื่อ-คะแนน'!$C20="","",IF('ชื่อ-คะแนน'!$D20="ออก","",IF('ชื่อ-คะแนน'!$D20="ย้าย","",IF('ชื่อ-คะแนน'!$D20="พัก","",IF($DJ$6="?",$DJ$6,$DJ$6)))))</f>
        <v/>
      </c>
      <c r="DK21" s="977" t="str">
        <f>IF('ชื่อ-คะแนน'!$C20="","",IF('ชื่อ-คะแนน'!$D20="ออก","",IF('ชื่อ-คะแนน'!$D20="ย้าย","",IF('ชื่อ-คะแนน'!$D20="พัก","",IF($DK$6="?",$DK$6,$DK$6)))))</f>
        <v/>
      </c>
      <c r="DL21" s="977" t="str">
        <f>IF('ชื่อ-คะแนน'!$C20="","",IF('ชื่อ-คะแนน'!$D20="ออก","",IF('ชื่อ-คะแนน'!$D20="ย้าย","",IF('ชื่อ-คะแนน'!$D20="พัก","",IF($DL$6="?",$DL$6,$DL$6)))))</f>
        <v/>
      </c>
      <c r="DM21" s="977" t="str">
        <f>IF('ชื่อ-คะแนน'!$C20="","",IF('ชื่อ-คะแนน'!$D20="ออก","",IF('ชื่อ-คะแนน'!$D20="ย้าย","",IF('ชื่อ-คะแนน'!$D20="พัก","",IF($DM$6="?",$DM$6,$DM$6)))))</f>
        <v/>
      </c>
      <c r="DN21" s="978" t="str">
        <f>IF('ชื่อ-คะแนน'!$C20="","",IF('ชื่อ-คะแนน'!$D20="ออก","",IF('ชื่อ-คะแนน'!$D20="ย้าย","",IF('ชื่อ-คะแนน'!$D20="พัก","",IF($DN$6="?",$DN$6,$DN$6)))))</f>
        <v/>
      </c>
      <c r="DO21" s="975"/>
      <c r="DP21" s="976" t="str">
        <f>IF('ชื่อ-คะแนน'!$C20="","",IF('ชื่อ-คะแนน'!$D20="ออก","",IF('ชื่อ-คะแนน'!$D20="ย้าย","",IF('ชื่อ-คะแนน'!$D20="พัก","",IF($DP$6="?",$DP$6,$DP$6)))))</f>
        <v/>
      </c>
      <c r="DQ21" s="977" t="str">
        <f>IF('ชื่อ-คะแนน'!$C20="","",IF('ชื่อ-คะแนน'!$D20="ออก","",IF('ชื่อ-คะแนน'!$D20="ย้าย","",IF('ชื่อ-คะแนน'!$D20="พัก","",IF($DQ$6="?",$DQ$6,$DQ$6)))))</f>
        <v/>
      </c>
      <c r="DR21" s="977" t="str">
        <f>IF('ชื่อ-คะแนน'!$C20="","",IF('ชื่อ-คะแนน'!$D20="ออก","",IF('ชื่อ-คะแนน'!$D20="ย้าย","",IF('ชื่อ-คะแนน'!$D20="พัก","",IF($DR$6="?",$DR$6,$DR$6)))))</f>
        <v/>
      </c>
      <c r="DS21" s="977" t="str">
        <f>IF('ชื่อ-คะแนน'!$C20="","",IF('ชื่อ-คะแนน'!$D20="ออก","",IF('ชื่อ-คะแนน'!$D20="ย้าย","",IF('ชื่อ-คะแนน'!$D20="พัก","",IF($DS$6="?",$DS$6,$DS$6)))))</f>
        <v/>
      </c>
      <c r="DT21" s="978" t="str">
        <f>IF('ชื่อ-คะแนน'!$C20="","",IF('ชื่อ-คะแนน'!$D20="ออก","",IF('ชื่อ-คะแนน'!$D20="ย้าย","",IF('ชื่อ-คะแนน'!$D20="พัก","",IF($DT$6="?",$DT$6,$DT$6)))))</f>
        <v/>
      </c>
      <c r="DU21" s="975"/>
      <c r="DV21" s="976" t="str">
        <f>IF('ชื่อ-คะแนน'!$C20="","",IF('ชื่อ-คะแนน'!$D20="ออก","",IF('ชื่อ-คะแนน'!$D20="ย้าย","",IF('ชื่อ-คะแนน'!$D20="พัก","",IF($DV$6="?",$DV$6,$DV$6)))))</f>
        <v/>
      </c>
      <c r="DW21" s="977" t="str">
        <f>IF('ชื่อ-คะแนน'!$C20="","",IF('ชื่อ-คะแนน'!$D20="ออก","",IF('ชื่อ-คะแนน'!$D20="ย้าย","",IF('ชื่อ-คะแนน'!$D20="พัก","",IF($DW$6="?",$DW$6,$DW$6)))))</f>
        <v/>
      </c>
      <c r="DX21" s="977" t="str">
        <f>IF('ชื่อ-คะแนน'!$C20="","",IF('ชื่อ-คะแนน'!$D20="ออก","",IF('ชื่อ-คะแนน'!$D20="ย้าย","",IF('ชื่อ-คะแนน'!$D20="พัก","",IF($DX$6="?",$DX$6,$DX$6)))))</f>
        <v/>
      </c>
      <c r="DY21" s="977" t="str">
        <f>IF('ชื่อ-คะแนน'!$C20="","",IF('ชื่อ-คะแนน'!$D20="ออก","",IF('ชื่อ-คะแนน'!$D20="ย้าย","",IF('ชื่อ-คะแนน'!$D20="พัก","",IF($DY$6="?",$DY$6,$DY$6)))))</f>
        <v/>
      </c>
      <c r="DZ21" s="978" t="str">
        <f>IF('ชื่อ-คะแนน'!$C20="","",IF('ชื่อ-คะแนน'!$D20="ออก","",IF('ชื่อ-คะแนน'!$D20="ย้าย","",IF('ชื่อ-คะแนน'!$D20="พัก","",IF($DZ$6="?",$DZ$6,$DZ$6)))))</f>
        <v/>
      </c>
      <c r="EA21" s="975"/>
      <c r="EB21" s="976" t="str">
        <f>IF('ชื่อ-คะแนน'!$C20="","",IF('ชื่อ-คะแนน'!$D20="ออก","",IF('ชื่อ-คะแนน'!$D20="ย้าย","",IF('ชื่อ-คะแนน'!$D20="พัก","",IF($EB$6="?",$EB$6,$EB$6)))))</f>
        <v/>
      </c>
      <c r="EC21" s="977" t="str">
        <f>IF('ชื่อ-คะแนน'!$C20="","",IF('ชื่อ-คะแนน'!$D20="ออก","",IF('ชื่อ-คะแนน'!$D20="ย้าย","",IF('ชื่อ-คะแนน'!$D20="พัก","",IF($EC$6="?",$EC$6,$EC$6)))))</f>
        <v/>
      </c>
      <c r="ED21" s="977" t="str">
        <f>IF('ชื่อ-คะแนน'!$C20="","",IF('ชื่อ-คะแนน'!$D20="ออก","",IF('ชื่อ-คะแนน'!$D20="ย้าย","",IF('ชื่อ-คะแนน'!$D20="พัก","",IF($ED$6="?",$ED$6,$ED$6)))))</f>
        <v/>
      </c>
      <c r="EE21" s="977" t="str">
        <f>IF('ชื่อ-คะแนน'!$C20="","",IF('ชื่อ-คะแนน'!$D20="ออก","",IF('ชื่อ-คะแนน'!$D20="ย้าย","",IF('ชื่อ-คะแนน'!$D20="พัก","",IF($EE$6="?",$EE$6,$EE$6)))))</f>
        <v/>
      </c>
      <c r="EF21" s="978" t="str">
        <f>IF('ชื่อ-คะแนน'!$C20="","",IF('ชื่อ-คะแนน'!$D20="ออก","",IF('ชื่อ-คะแนน'!$D20="ย้าย","",IF('ชื่อ-คะแนน'!$D20="พัก","",IF($EF$6="?",$EF$6,$EF$6)))))</f>
        <v/>
      </c>
      <c r="EG21" s="979"/>
      <c r="EH21" s="971" t="str">
        <f>IF('ชื่อ-คะแนน'!C20="","",COUNTIF(E21:EF21,"ป")+COUNTIF(E21:EF21,"ล")+COUNTIF(E21:EF21,"ข")+COUNTIF(E21:EF21,"ร")+COUNTIF(E21:EF21,"อ")+COUNTIF(E21:EF21,"ก")+COUNTIF(E21:EF21,"ฟ")+COUNTIF(E21:EF21,"ด")+COUNTIF(E21:EF21,"ย"))&amp;IF('ชื่อ-คะแนน'!C20="","","/")&amp;IF('ชื่อ-คะแนน'!C20="","",SUM($F$6:$EF$6)-SUM(F21:EF21))</f>
        <v/>
      </c>
      <c r="EI21" s="997" t="str">
        <f>IF('ชื่อ-คะแนน'!C20="","",COUNTIF(E21:EE21,"/")+SUM(E21:EE21))</f>
        <v/>
      </c>
      <c r="EJ21" s="998" t="str">
        <f>IF('ชื่อ-คะแนน'!C20="","",COUNTIF(F21:EF21,"/")+SUM(F21:EF21)+เวลา1!EI21)</f>
        <v/>
      </c>
      <c r="EK21" s="103"/>
      <c r="EL21" s="53" t="str">
        <f>IF('ชื่อ-คะแนน'!C20="","",IF(EJ21&gt;=$EJ$3-$EJ$4,"-",$EJ$3-$EJ$4-EJ21))</f>
        <v/>
      </c>
      <c r="EM21" s="54" t="str">
        <f>IF('ชื่อ-คะแนน'!C20="","",(EJ21/$EJ$3)*100)</f>
        <v/>
      </c>
      <c r="EN21" s="53" t="str">
        <f>IF('ชื่อ-คะแนน'!CM20="ผิด","ผิด",IF('ชื่อ-คะแนน'!CM20="","",IF('ชื่อ-คะแนน'!CP20="-","-",IF(EM21&lt;79.5,"มส","-"))))</f>
        <v/>
      </c>
      <c r="EO21" s="53" t="str">
        <f>IF('ชื่อ-คะแนน'!CM20="ผิด","ผิด",IF('ชื่อ-คะแนน'!CM20="","",IF('ชื่อ-คะแนน'!CP20="-","-",IF(EM21&lt;59.5,"ซ้ำ",IF(EM21&lt;79.5,EL21,"-")))))</f>
        <v/>
      </c>
    </row>
    <row r="22" spans="1:145" s="24" customFormat="1" ht="18" customHeight="1" thickBot="1" x14ac:dyDescent="0.55000000000000004">
      <c r="A22" s="999" t="str">
        <f>'ชื่อ-คะแนน'!A21</f>
        <v/>
      </c>
      <c r="B22" s="888">
        <f>'ชื่อ-คะแนน'!B21</f>
        <v>0</v>
      </c>
      <c r="C22" s="889" t="str">
        <f>'ชื่อ-คะแนน'!DB21</f>
        <v/>
      </c>
      <c r="D22" s="890" t="str">
        <f>'ชื่อ-คะแนน'!D21</f>
        <v/>
      </c>
      <c r="E22" s="621" t="str">
        <f t="shared" si="0"/>
        <v/>
      </c>
      <c r="F22" s="954" t="str">
        <f>IF('ชื่อ-คะแนน'!$C21="","",IF('ชื่อ-คะแนน'!$D21="ออก","",IF('ชื่อ-คะแนน'!$D21="ย้าย","",IF('ชื่อ-คะแนน'!$D21="พัก","",IF(F$6="?",F$6,F$6)))))</f>
        <v/>
      </c>
      <c r="G22" s="955" t="str">
        <f>IF('ชื่อ-คะแนน'!C21="","",IF('ชื่อ-คะแนน'!$D21="ออก","",IF('ชื่อ-คะแนน'!$D21="ย้าย","",IF('ชื่อ-คะแนน'!$D21="พัก","",IF(G$6="?",G$6,G$6)))))</f>
        <v/>
      </c>
      <c r="H22" s="955" t="str">
        <f>IF('ชื่อ-คะแนน'!C21="","",IF('ชื่อ-คะแนน'!$D21="ออก","",IF('ชื่อ-คะแนน'!$D21="ย้าย","",IF('ชื่อ-คะแนน'!$D21="พัก","",IF(H$6="?",H$6,H$6)))))</f>
        <v/>
      </c>
      <c r="I22" s="955" t="str">
        <f>IF('ชื่อ-คะแนน'!G21="","",IF('ชื่อ-คะแนน'!$D21="ออก","",IF('ชื่อ-คะแนน'!$D21="ย้าย","",IF('ชื่อ-คะแนน'!$D21="พัก","",IF(I$6="?",I$6,$I$6)))))</f>
        <v/>
      </c>
      <c r="J22" s="956" t="str">
        <f>IF('ชื่อ-คะแนน'!$C21="","",IF('ชื่อ-คะแนน'!$D21="ออก","",IF('ชื่อ-คะแนน'!$D21="ย้าย","",IF('ชื่อ-คะแนน'!$D21="พัก","",IF(J$6="?",J$6,J$6)))))</f>
        <v/>
      </c>
      <c r="K22" s="957"/>
      <c r="L22" s="954" t="str">
        <f>IF('ชื่อ-คะแนน'!$C21="","",IF('ชื่อ-คะแนน'!$D21="ออก","",IF('ชื่อ-คะแนน'!$D21="ย้าย","",IF('ชื่อ-คะแนน'!$D21="พัก","",IF(L$6="?",L$6,L$6)))))</f>
        <v/>
      </c>
      <c r="M22" s="955" t="str">
        <f>IF('ชื่อ-คะแนน'!$C21="","",IF('ชื่อ-คะแนน'!$D21="ออก","",IF('ชื่อ-คะแนน'!$D21="ย้าย","",IF('ชื่อ-คะแนน'!$D21="พัก","",IF(M$6="?",M$6,M$6)))))</f>
        <v/>
      </c>
      <c r="N22" s="955" t="str">
        <f>IF('ชื่อ-คะแนน'!$C21="","",IF('ชื่อ-คะแนน'!$D21="ออก","",IF('ชื่อ-คะแนน'!$D21="ย้าย","",IF('ชื่อ-คะแนน'!$D21="พัก","",IF(N$6="?",N$6,N$6)))))</f>
        <v/>
      </c>
      <c r="O22" s="955" t="str">
        <f>IF('ชื่อ-คะแนน'!$C21="","",IF('ชื่อ-คะแนน'!$D21="ออก","",IF('ชื่อ-คะแนน'!$D21="ย้าย","",IF('ชื่อ-คะแนน'!$D21="พัก","",IF(O$6="?",O$6,O$6)))))</f>
        <v/>
      </c>
      <c r="P22" s="956" t="str">
        <f>IF('ชื่อ-คะแนน'!$C21="","",IF('ชื่อ-คะแนน'!$D21="ออก","",IF('ชื่อ-คะแนน'!$D21="ย้าย","",IF('ชื่อ-คะแนน'!$D21="พัก","",IF(P$6="?",P$6,P$6)))))</f>
        <v/>
      </c>
      <c r="Q22" s="957"/>
      <c r="R22" s="954" t="str">
        <f>IF('ชื่อ-คะแนน'!$C21="","",IF('ชื่อ-คะแนน'!$D21="ออก","",IF('ชื่อ-คะแนน'!$D21="ย้าย","",IF('ชื่อ-คะแนน'!$D21="พัก","",IF(R$6="?",R$6,R$6)))))</f>
        <v/>
      </c>
      <c r="S22" s="955" t="str">
        <f>IF('ชื่อ-คะแนน'!$C21="","",IF('ชื่อ-คะแนน'!$D21="ออก","",IF('ชื่อ-คะแนน'!$D21="ย้าย","",IF('ชื่อ-คะแนน'!$D21="พัก","",IF(S$6="?",S$6,S$6)))))</f>
        <v/>
      </c>
      <c r="T22" s="955" t="str">
        <f>IF('ชื่อ-คะแนน'!$C21="","",IF('ชื่อ-คะแนน'!$D21="ออก","",IF('ชื่อ-คะแนน'!$D21="ย้าย","",IF('ชื่อ-คะแนน'!$D21="พัก","",IF(T$6="?",T$6,T$6)))))</f>
        <v/>
      </c>
      <c r="U22" s="955" t="str">
        <f>IF('ชื่อ-คะแนน'!$C21="","",IF('ชื่อ-คะแนน'!$D21="ออก","",IF('ชื่อ-คะแนน'!$D21="ย้าย","",IF('ชื่อ-คะแนน'!$D21="พัก","",IF(U$6="?",U$6,U$6)))))</f>
        <v/>
      </c>
      <c r="V22" s="956" t="str">
        <f>IF('ชื่อ-คะแนน'!$C21="","",IF('ชื่อ-คะแนน'!$D21="ออก","",IF('ชื่อ-คะแนน'!$D21="ย้าย","",IF('ชื่อ-คะแนน'!$D21="พัก","",IF(V$6="?",V$6,V$6)))))</f>
        <v/>
      </c>
      <c r="W22" s="957"/>
      <c r="X22" s="954" t="str">
        <f>IF('ชื่อ-คะแนน'!$C21="","",IF('ชื่อ-คะแนน'!$D21="ออก","",IF('ชื่อ-คะแนน'!$D21="ย้าย","",IF('ชื่อ-คะแนน'!$D21="พัก","",IF(X$6="?",X$6,X$6)))))</f>
        <v/>
      </c>
      <c r="Y22" s="955" t="str">
        <f>IF('ชื่อ-คะแนน'!$C21="","",IF('ชื่อ-คะแนน'!$D21="ออก","",IF('ชื่อ-คะแนน'!$D21="ย้าย","",IF('ชื่อ-คะแนน'!$D21="พัก","",IF(Y$6="?",Y$6,Y$6)))))</f>
        <v/>
      </c>
      <c r="Z22" s="955" t="str">
        <f>IF('ชื่อ-คะแนน'!$C21="","",IF('ชื่อ-คะแนน'!$D21="ออก","",IF('ชื่อ-คะแนน'!$D21="ย้าย","",IF('ชื่อ-คะแนน'!$D21="พัก","",IF(Z$6="?",Z$6,Z$6)))))</f>
        <v/>
      </c>
      <c r="AA22" s="955" t="str">
        <f>IF('ชื่อ-คะแนน'!$C21="","",IF('ชื่อ-คะแนน'!$D21="ออก","",IF('ชื่อ-คะแนน'!$D21="ย้าย","",IF('ชื่อ-คะแนน'!$D21="พัก","",IF(AA$6="?",AA$6,AA$6)))))</f>
        <v/>
      </c>
      <c r="AB22" s="956" t="str">
        <f>IF('ชื่อ-คะแนน'!$C21="","",IF('ชื่อ-คะแนน'!$D21="ออก","",IF('ชื่อ-คะแนน'!$D21="ย้าย","",IF('ชื่อ-คะแนน'!$D21="พัก","",IF(AB$6="?",AB$6,AB$6)))))</f>
        <v/>
      </c>
      <c r="AC22" s="957"/>
      <c r="AD22" s="954" t="str">
        <f>IF('ชื่อ-คะแนน'!$C21="","",IF('ชื่อ-คะแนน'!$D21="ออก","",IF('ชื่อ-คะแนน'!$D21="ย้าย","",IF('ชื่อ-คะแนน'!$D21="พัก","",IF(AD$6="?",AD$6,AD$6)))))</f>
        <v/>
      </c>
      <c r="AE22" s="955" t="str">
        <f>IF('ชื่อ-คะแนน'!$C21="","",IF('ชื่อ-คะแนน'!$D21="ออก","",IF('ชื่อ-คะแนน'!$D21="ย้าย","",IF('ชื่อ-คะแนน'!$D21="พัก","",IF(AE$6="?",AE$6,AE$6)))))</f>
        <v/>
      </c>
      <c r="AF22" s="955" t="str">
        <f>IF('ชื่อ-คะแนน'!$C21="","",IF('ชื่อ-คะแนน'!$D21="ออก","",IF('ชื่อ-คะแนน'!$D21="ย้าย","",IF('ชื่อ-คะแนน'!$D21="พัก","",IF(AF$6="?",AF$6,AF$6)))))</f>
        <v/>
      </c>
      <c r="AG22" s="955" t="str">
        <f>IF('ชื่อ-คะแนน'!$C21="","",IF('ชื่อ-คะแนน'!$D21="ออก","",IF('ชื่อ-คะแนน'!$D21="ย้าย","",IF('ชื่อ-คะแนน'!$D21="พัก","",IF($AG$6="?",$AG$6,$AG$6)))))</f>
        <v/>
      </c>
      <c r="AH22" s="956" t="str">
        <f>IF('ชื่อ-คะแนน'!$C21="","",IF('ชื่อ-คะแนน'!$D21="ออก","",IF('ชื่อ-คะแนน'!$D21="ย้าย","",IF('ชื่อ-คะแนน'!$D21="พัก","",IF($AH$6="?",$AH$6,$AH$6)))))</f>
        <v/>
      </c>
      <c r="AI22" s="957"/>
      <c r="AJ22" s="954" t="str">
        <f>IF('ชื่อ-คะแนน'!$C21="","",IF('ชื่อ-คะแนน'!$D21="ออก","",IF('ชื่อ-คะแนน'!$D21="ย้าย","",IF('ชื่อ-คะแนน'!$D21="พัก","",IF($AJ$6="?",$AJ$6,$AJ$6)))))</f>
        <v/>
      </c>
      <c r="AK22" s="955" t="str">
        <f>IF('ชื่อ-คะแนน'!$C21="","",IF('ชื่อ-คะแนน'!$D21="ออก","",IF('ชื่อ-คะแนน'!$D21="ย้าย","",IF('ชื่อ-คะแนน'!$D21="พัก","",IF($AK$6="?",$AK$6,$AK$6)))))</f>
        <v/>
      </c>
      <c r="AL22" s="955" t="str">
        <f>IF('ชื่อ-คะแนน'!$C21="","",IF('ชื่อ-คะแนน'!$D21="ออก","",IF('ชื่อ-คะแนน'!$D21="ย้าย","",IF('ชื่อ-คะแนน'!$D21="พัก","",IF($AL$6="?",$AL$6,$AL$6)))))</f>
        <v/>
      </c>
      <c r="AM22" s="955" t="str">
        <f>IF('ชื่อ-คะแนน'!$C21="","",IF('ชื่อ-คะแนน'!$D21="ออก","",IF('ชื่อ-คะแนน'!$D21="ย้าย","",IF('ชื่อ-คะแนน'!$D21="พัก","",IF($AM$6="?",$AM$6,$AM$6)))))</f>
        <v/>
      </c>
      <c r="AN22" s="956" t="str">
        <f>IF('ชื่อ-คะแนน'!$C21="","",IF('ชื่อ-คะแนน'!$D21="ออก","",IF('ชื่อ-คะแนน'!$D21="ย้าย","",IF('ชื่อ-คะแนน'!$D21="พัก","",IF($AN$6="?",$AN$6,$AN$6)))))</f>
        <v/>
      </c>
      <c r="AO22" s="957"/>
      <c r="AP22" s="954" t="str">
        <f>IF('ชื่อ-คะแนน'!$C21="","",IF('ชื่อ-คะแนน'!$D21="ออก","",IF('ชื่อ-คะแนน'!$D21="ย้าย","",IF('ชื่อ-คะแนน'!$D21="พัก","",IF($AP$6="?",$AP$6,$AP$6)))))</f>
        <v/>
      </c>
      <c r="AQ22" s="955" t="str">
        <f>IF('ชื่อ-คะแนน'!$C21="","",IF('ชื่อ-คะแนน'!$D21="ออก","",IF('ชื่อ-คะแนน'!$D21="ย้าย","",IF('ชื่อ-คะแนน'!$D21="พัก","",IF($AQ$6="?",$AQ$6,$AQ$6)))))</f>
        <v/>
      </c>
      <c r="AR22" s="955" t="str">
        <f>IF('ชื่อ-คะแนน'!$C21="","",IF('ชื่อ-คะแนน'!$D21="ออก","",IF('ชื่อ-คะแนน'!$D21="ย้าย","",IF('ชื่อ-คะแนน'!$D21="พัก","",IF($AR$6="?",$AR$6,$AR$6)))))</f>
        <v/>
      </c>
      <c r="AS22" s="955" t="str">
        <f>IF('ชื่อ-คะแนน'!$C21="","",IF('ชื่อ-คะแนน'!$D21="ออก","",IF('ชื่อ-คะแนน'!$D21="ย้าย","",IF('ชื่อ-คะแนน'!$D21="พัก","",IF($AS$6="?",$AS$6,$AS$6)))))</f>
        <v/>
      </c>
      <c r="AT22" s="956" t="str">
        <f>IF('ชื่อ-คะแนน'!$C21="","",IF('ชื่อ-คะแนน'!$D21="ออก","",IF('ชื่อ-คะแนน'!$D21="ย้าย","",IF('ชื่อ-คะแนน'!$D21="พัก","",IF($AT$6="?",$AT$6,$AT$6)))))</f>
        <v/>
      </c>
      <c r="AU22" s="957"/>
      <c r="AV22" s="954" t="str">
        <f>IF('ชื่อ-คะแนน'!$C21="","",IF('ชื่อ-คะแนน'!$D21="ออก","",IF('ชื่อ-คะแนน'!$D21="ย้าย","",IF('ชื่อ-คะแนน'!$D21="พัก","",IF($AV$6="?",$AV$6,$AV$6)))))</f>
        <v/>
      </c>
      <c r="AW22" s="955" t="str">
        <f>IF('ชื่อ-คะแนน'!$C21="","",IF('ชื่อ-คะแนน'!$D21="ออก","",IF('ชื่อ-คะแนน'!$D21="ย้าย","",IF('ชื่อ-คะแนน'!$D21="พัก","",IF($AW$6="?",$AW$6,$AW$6)))))</f>
        <v/>
      </c>
      <c r="AX22" s="955" t="str">
        <f>IF('ชื่อ-คะแนน'!$C21="","",IF('ชื่อ-คะแนน'!$D21="ออก","",IF('ชื่อ-คะแนน'!$D21="ย้าย","",IF('ชื่อ-คะแนน'!$D21="พัก","",IF($AX$6="?",$AX$6,$AX$6)))))</f>
        <v/>
      </c>
      <c r="AY22" s="955" t="str">
        <f>IF('ชื่อ-คะแนน'!$C21="","",IF('ชื่อ-คะแนน'!$D21="ออก","",IF('ชื่อ-คะแนน'!$D21="ย้าย","",IF('ชื่อ-คะแนน'!$D21="พัก","",IF($AY$6="?",$AY$6,$AY$6)))))</f>
        <v/>
      </c>
      <c r="AZ22" s="956" t="str">
        <f>IF('ชื่อ-คะแนน'!$C21="","",IF('ชื่อ-คะแนน'!$D21="ออก","",IF('ชื่อ-คะแนน'!$D21="ย้าย","",IF('ชื่อ-คะแนน'!$D21="พัก","",IF($AZ$6="?",$AZ$6,$AZ$6)))))</f>
        <v/>
      </c>
      <c r="BA22" s="957"/>
      <c r="BB22" s="954" t="str">
        <f>IF('ชื่อ-คะแนน'!$C21="","",IF('ชื่อ-คะแนน'!$D21="ออก","",IF('ชื่อ-คะแนน'!$D21="ย้าย","",IF('ชื่อ-คะแนน'!$D21="พัก","",IF($BB$6="?",$BB$6,$BB$6)))))</f>
        <v/>
      </c>
      <c r="BC22" s="955" t="str">
        <f>IF('ชื่อ-คะแนน'!$C21="","",IF('ชื่อ-คะแนน'!$D21="ออก","",IF('ชื่อ-คะแนน'!$D21="ย้าย","",IF('ชื่อ-คะแนน'!$D21="พัก","",IF($BC$6="?",$BC$6,$BC$6)))))</f>
        <v/>
      </c>
      <c r="BD22" s="955" t="str">
        <f>IF('ชื่อ-คะแนน'!$C21="","",IF('ชื่อ-คะแนน'!$D21="ออก","",IF('ชื่อ-คะแนน'!$D21="ย้าย","",IF('ชื่อ-คะแนน'!$D21="พัก","",IF($BD$6="?",$BD$6,$BD$6)))))</f>
        <v/>
      </c>
      <c r="BE22" s="955" t="str">
        <f>IF('ชื่อ-คะแนน'!$C21="","",IF('ชื่อ-คะแนน'!$D21="ออก","",IF('ชื่อ-คะแนน'!$D21="ย้าย","",IF('ชื่อ-คะแนน'!$D21="พัก","",IF($BE$6="?",$BE$6,$BE$6)))))</f>
        <v/>
      </c>
      <c r="BF22" s="956" t="str">
        <f>IF('ชื่อ-คะแนน'!$C21="","",IF('ชื่อ-คะแนน'!$D21="ออก","",IF('ชื่อ-คะแนน'!$D21="ย้าย","",IF('ชื่อ-คะแนน'!$D21="พัก","",IF($BF$6="?",$BF$6,$BF$6)))))</f>
        <v/>
      </c>
      <c r="BG22" s="957"/>
      <c r="BH22" s="954" t="str">
        <f>IF('ชื่อ-คะแนน'!$C21="","",IF('ชื่อ-คะแนน'!$D21="ออก","",IF('ชื่อ-คะแนน'!$D21="ย้าย","",IF('ชื่อ-คะแนน'!$D21="พัก","",IF($BH$6="?",$BH$6,$BH$6)))))</f>
        <v/>
      </c>
      <c r="BI22" s="955" t="str">
        <f>IF('ชื่อ-คะแนน'!$C21="","",IF('ชื่อ-คะแนน'!$D21="ออก","",IF('ชื่อ-คะแนน'!$D21="ย้าย","",IF('ชื่อ-คะแนน'!$D21="พัก","",IF($BI$6="?",$BI$6,$BI$6)))))</f>
        <v/>
      </c>
      <c r="BJ22" s="955" t="str">
        <f>IF('ชื่อ-คะแนน'!$C21="","",IF('ชื่อ-คะแนน'!$D21="ออก","",IF('ชื่อ-คะแนน'!$D21="ย้าย","",IF('ชื่อ-คะแนน'!$D21="พัก","",IF($BJ$6="?",$BJ$6,$BJ$6)))))</f>
        <v/>
      </c>
      <c r="BK22" s="955" t="str">
        <f>IF('ชื่อ-คะแนน'!$C21="","",IF('ชื่อ-คะแนน'!$D21="ออก","",IF('ชื่อ-คะแนน'!$D21="ย้าย","",IF('ชื่อ-คะแนน'!$D21="พัก","",IF($BK$6="?",$BK$6,$BK$6)))))</f>
        <v/>
      </c>
      <c r="BL22" s="956" t="str">
        <f>IF('ชื่อ-คะแนน'!$C21="","",IF('ชื่อ-คะแนน'!$D21="ออก","",IF('ชื่อ-คะแนน'!$D21="ย้าย","",IF('ชื่อ-คะแนน'!$D21="พัก","",IF($BL$6="?",$BL$6,$BL$6)))))</f>
        <v/>
      </c>
      <c r="BM22" s="957"/>
      <c r="BN22" s="954" t="str">
        <f>IF('ชื่อ-คะแนน'!$C21="","",IF('ชื่อ-คะแนน'!$D21="ออก","",IF('ชื่อ-คะแนน'!$D21="ย้าย","",IF('ชื่อ-คะแนน'!$D21="พัก","",IF($BN$6="?",$BN$6,$BN$6)))))</f>
        <v/>
      </c>
      <c r="BO22" s="955" t="str">
        <f>IF('ชื่อ-คะแนน'!$C21="","",IF('ชื่อ-คะแนน'!$D21="ออก","",IF('ชื่อ-คะแนน'!$D21="ย้าย","",IF('ชื่อ-คะแนน'!$D21="พัก","",IF($BO$6="?",$BO$6,$BO$6)))))</f>
        <v/>
      </c>
      <c r="BP22" s="955" t="str">
        <f>IF('ชื่อ-คะแนน'!$C21="","",IF('ชื่อ-คะแนน'!$D21="ออก","",IF('ชื่อ-คะแนน'!$D21="ย้าย","",IF('ชื่อ-คะแนน'!$D21="พัก","",IF($BP$6="?",$BP$6,$BP$6)))))</f>
        <v/>
      </c>
      <c r="BQ22" s="955" t="str">
        <f>IF('ชื่อ-คะแนน'!$C21="","",IF('ชื่อ-คะแนน'!$D21="ออก","",IF('ชื่อ-คะแนน'!$D21="ย้าย","",IF('ชื่อ-คะแนน'!$D21="พัก","",IF($BQ$6="?",$BQ$6,$BQ$6)))))</f>
        <v/>
      </c>
      <c r="BR22" s="956" t="str">
        <f>IF('ชื่อ-คะแนน'!$C21="","",IF('ชื่อ-คะแนน'!$D21="ออก","",IF('ชื่อ-คะแนน'!$D21="ย้าย","",IF('ชื่อ-คะแนน'!$D21="พัก","",IF($BR$6="?",$BR$6,$BR$6)))))</f>
        <v/>
      </c>
      <c r="BS22" s="957"/>
      <c r="BT22" s="954" t="str">
        <f>IF('ชื่อ-คะแนน'!$C21="","",IF('ชื่อ-คะแนน'!$D21="ออก","",IF('ชื่อ-คะแนน'!$D21="ย้าย","",IF('ชื่อ-คะแนน'!$D21="พัก","",IF($BT$6="?",$BT$6,$BT$6)))))</f>
        <v/>
      </c>
      <c r="BU22" s="955" t="str">
        <f>IF('ชื่อ-คะแนน'!$C21="","",IF('ชื่อ-คะแนน'!$D21="ออก","",IF('ชื่อ-คะแนน'!$D21="ย้าย","",IF('ชื่อ-คะแนน'!$D21="พัก","",IF($BU$6="?",$BU$6,$BU$6)))))</f>
        <v/>
      </c>
      <c r="BV22" s="955" t="str">
        <f>IF('ชื่อ-คะแนน'!$C21="","",IF('ชื่อ-คะแนน'!$D21="ออก","",IF('ชื่อ-คะแนน'!$D21="ย้าย","",IF('ชื่อ-คะแนน'!$D21="พัก","",IF($BV$6="?",$BV$6,$BV$6)))))</f>
        <v/>
      </c>
      <c r="BW22" s="955" t="str">
        <f>IF('ชื่อ-คะแนน'!$C21="","",IF('ชื่อ-คะแนน'!$D21="ออก","",IF('ชื่อ-คะแนน'!$D21="ย้าย","",IF('ชื่อ-คะแนน'!$D21="พัก","",IF($BW$6="?",$BW$6,$BW$6)))))</f>
        <v/>
      </c>
      <c r="BX22" s="956" t="str">
        <f>IF('ชื่อ-คะแนน'!$C21="","",IF('ชื่อ-คะแนน'!$D21="ออก","",IF('ชื่อ-คะแนน'!$D21="ย้าย","",IF('ชื่อ-คะแนน'!$D21="พัก","",IF($BX$6="?",$BX$6,$BX$6)))))</f>
        <v/>
      </c>
      <c r="BY22" s="957"/>
      <c r="BZ22" s="954" t="str">
        <f>IF('ชื่อ-คะแนน'!$C21="","",IF('ชื่อ-คะแนน'!$D21="ออก","",IF('ชื่อ-คะแนน'!$D21="ย้าย","",IF('ชื่อ-คะแนน'!$D21="พัก","",IF($BZ$6="?",$BZ$6,$BZ$6)))))</f>
        <v/>
      </c>
      <c r="CA22" s="955" t="str">
        <f>IF('ชื่อ-คะแนน'!$C21="","",IF('ชื่อ-คะแนน'!$D21="ออก","",IF('ชื่อ-คะแนน'!$D21="ย้าย","",IF('ชื่อ-คะแนน'!$D21="พัก","",IF($CA$6="?",$CA$6,$CA$6)))))</f>
        <v/>
      </c>
      <c r="CB22" s="955" t="str">
        <f>IF('ชื่อ-คะแนน'!$C21="","",IF('ชื่อ-คะแนน'!$D21="ออก","",IF('ชื่อ-คะแนน'!$D21="ย้าย","",IF('ชื่อ-คะแนน'!$D21="พัก","",IF($CB$6="?",$CB$6,$CB$6)))))</f>
        <v/>
      </c>
      <c r="CC22" s="955" t="str">
        <f>IF('ชื่อ-คะแนน'!$C21="","",IF('ชื่อ-คะแนน'!$D21="ออก","",IF('ชื่อ-คะแนน'!$D21="ย้าย","",IF('ชื่อ-คะแนน'!$D21="พัก","",IF($CC$6="?",$CC$6,$CC$6)))))</f>
        <v/>
      </c>
      <c r="CD22" s="956" t="str">
        <f>IF('ชื่อ-คะแนน'!$C21="","",IF('ชื่อ-คะแนน'!$D21="ออก","",IF('ชื่อ-คะแนน'!$D21="ย้าย","",IF('ชื่อ-คะแนน'!$D21="พัก","",IF($CD$6="?",$CD$6,$CD$6)))))</f>
        <v/>
      </c>
      <c r="CE22" s="957"/>
      <c r="CF22" s="954" t="str">
        <f>IF('ชื่อ-คะแนน'!$C21="","",IF('ชื่อ-คะแนน'!$D21="ออก","",IF('ชื่อ-คะแนน'!$D21="ย้าย","",IF('ชื่อ-คะแนน'!$D21="พัก","",IF($CF$6="?",$CF$6,$CF$6)))))</f>
        <v/>
      </c>
      <c r="CG22" s="955" t="str">
        <f>IF('ชื่อ-คะแนน'!$C21="","",IF('ชื่อ-คะแนน'!$D21="ออก","",IF('ชื่อ-คะแนน'!$D21="ย้าย","",IF('ชื่อ-คะแนน'!$D21="พัก","",IF($CG$6="?",$CG$6,$CG$6)))))</f>
        <v/>
      </c>
      <c r="CH22" s="955" t="str">
        <f>IF('ชื่อ-คะแนน'!$C21="","",IF('ชื่อ-คะแนน'!$D21="ออก","",IF('ชื่อ-คะแนน'!$D21="ย้าย","",IF('ชื่อ-คะแนน'!$D21="พัก","",IF($CH$6="?",$CH$6,$CH$6)))))</f>
        <v/>
      </c>
      <c r="CI22" s="955" t="str">
        <f>IF('ชื่อ-คะแนน'!$C21="","",IF('ชื่อ-คะแนน'!$D21="ออก","",IF('ชื่อ-คะแนน'!$D21="ย้าย","",IF('ชื่อ-คะแนน'!$D21="พัก","",IF($CI$6="?",$CI$6,$CI$6)))))</f>
        <v/>
      </c>
      <c r="CJ22" s="956" t="str">
        <f>IF('ชื่อ-คะแนน'!$C21="","",IF('ชื่อ-คะแนน'!$D21="ออก","",IF('ชื่อ-คะแนน'!$D21="ย้าย","",IF('ชื่อ-คะแนน'!$D21="พัก","",IF($CJ$6="?",$CJ$6,$CJ$6)))))</f>
        <v/>
      </c>
      <c r="CK22" s="957"/>
      <c r="CL22" s="954" t="str">
        <f>IF('ชื่อ-คะแนน'!$C21="","",IF('ชื่อ-คะแนน'!$D21="ออก","",IF('ชื่อ-คะแนน'!$D21="ย้าย","",IF('ชื่อ-คะแนน'!$D21="พัก","",IF($CL$6="?",$CL$6,$CL$6)))))</f>
        <v/>
      </c>
      <c r="CM22" s="955" t="str">
        <f>IF('ชื่อ-คะแนน'!$C21="","",IF('ชื่อ-คะแนน'!$D21="ออก","",IF('ชื่อ-คะแนน'!$D21="ย้าย","",IF('ชื่อ-คะแนน'!$D21="พัก","",IF($CM$6="?",$CM$6,$CM$6)))))</f>
        <v/>
      </c>
      <c r="CN22" s="955" t="str">
        <f>IF('ชื่อ-คะแนน'!$C21="","",IF('ชื่อ-คะแนน'!$D21="ออก","",IF('ชื่อ-คะแนน'!$D21="ย้าย","",IF('ชื่อ-คะแนน'!$D21="พัก","",IF($CN$6="?",$CN$6,$CN$6)))))</f>
        <v/>
      </c>
      <c r="CO22" s="955" t="str">
        <f>IF('ชื่อ-คะแนน'!$C21="","",IF('ชื่อ-คะแนน'!$D21="ออก","",IF('ชื่อ-คะแนน'!$D21="ย้าย","",IF('ชื่อ-คะแนน'!$D21="พัก","",IF($CO$6="?",$CO$6,$CO$6)))))</f>
        <v/>
      </c>
      <c r="CP22" s="956" t="str">
        <f>IF('ชื่อ-คะแนน'!$C21="","",IF('ชื่อ-คะแนน'!$D21="ออก","",IF('ชื่อ-คะแนน'!$D21="ย้าย","",IF('ชื่อ-คะแนน'!$D21="พัก","",IF($CP$6="?",$CP$6,$CP$6)))))</f>
        <v/>
      </c>
      <c r="CQ22" s="957"/>
      <c r="CR22" s="954" t="str">
        <f>IF('ชื่อ-คะแนน'!$C21="","",IF('ชื่อ-คะแนน'!$D21="ออก","",IF('ชื่อ-คะแนน'!$D21="ย้าย","",IF('ชื่อ-คะแนน'!$D21="พัก","",IF($CR$6="?",$CR$6,$CR$6)))))</f>
        <v/>
      </c>
      <c r="CS22" s="955" t="str">
        <f>IF('ชื่อ-คะแนน'!$C21="","",IF('ชื่อ-คะแนน'!$D21="ออก","",IF('ชื่อ-คะแนน'!$D21="ย้าย","",IF('ชื่อ-คะแนน'!$D21="พัก","",IF($CS$6="?",$CS$6,$CS$6)))))</f>
        <v/>
      </c>
      <c r="CT22" s="955" t="str">
        <f>IF('ชื่อ-คะแนน'!$C21="","",IF('ชื่อ-คะแนน'!$D21="ออก","",IF('ชื่อ-คะแนน'!$D21="ย้าย","",IF('ชื่อ-คะแนน'!$D21="พัก","",IF($CT$6="?",$CT$6,$CT$6)))))</f>
        <v/>
      </c>
      <c r="CU22" s="955" t="str">
        <f>IF('ชื่อ-คะแนน'!$C21="","",IF('ชื่อ-คะแนน'!$D21="ออก","",IF('ชื่อ-คะแนน'!$D21="ย้าย","",IF('ชื่อ-คะแนน'!$D21="พัก","",IF($CU$6="?",$CU$6,$CU$6)))))</f>
        <v/>
      </c>
      <c r="CV22" s="956" t="str">
        <f>IF('ชื่อ-คะแนน'!$C21="","",IF('ชื่อ-คะแนน'!$D21="ออก","",IF('ชื่อ-คะแนน'!$D21="ย้าย","",IF('ชื่อ-คะแนน'!$D21="พัก","",IF($CV$6="?",$CV$6,$CV$6)))))</f>
        <v/>
      </c>
      <c r="CW22" s="957"/>
      <c r="CX22" s="954" t="str">
        <f>IF('ชื่อ-คะแนน'!$C21="","",IF('ชื่อ-คะแนน'!$D21="ออก","",IF('ชื่อ-คะแนน'!$D21="ย้าย","",IF('ชื่อ-คะแนน'!$D21="พัก","",IF($CX$6="?",$CX$6,$CX$6)))))</f>
        <v/>
      </c>
      <c r="CY22" s="955" t="str">
        <f>IF('ชื่อ-คะแนน'!$C21="","",IF('ชื่อ-คะแนน'!$D21="ออก","",IF('ชื่อ-คะแนน'!$D21="ย้าย","",IF('ชื่อ-คะแนน'!$D21="พัก","",IF($CY$6="?",$CY$6,$CY$6)))))</f>
        <v/>
      </c>
      <c r="CZ22" s="955" t="str">
        <f>IF('ชื่อ-คะแนน'!$C21="","",IF('ชื่อ-คะแนน'!$D21="ออก","",IF('ชื่อ-คะแนน'!$D21="ย้าย","",IF('ชื่อ-คะแนน'!$D21="พัก","",IF($CZ$6="?",$CZ$6,$CZ$6)))))</f>
        <v/>
      </c>
      <c r="DA22" s="955" t="str">
        <f>IF('ชื่อ-คะแนน'!$C21="","",IF('ชื่อ-คะแนน'!$D21="ออก","",IF('ชื่อ-คะแนน'!$D21="ย้าย","",IF('ชื่อ-คะแนน'!$D21="พัก","",IF($DA$6="?",$DA$6,$DA$6)))))</f>
        <v/>
      </c>
      <c r="DB22" s="956" t="str">
        <f>IF('ชื่อ-คะแนน'!$C21="","",IF('ชื่อ-คะแนน'!$D21="ออก","",IF('ชื่อ-คะแนน'!$D21="ย้าย","",IF('ชื่อ-คะแนน'!$D21="พัก","",IF($DB$6="?",$DB$6,$DB$6)))))</f>
        <v/>
      </c>
      <c r="DC22" s="957"/>
      <c r="DD22" s="954" t="str">
        <f>IF('ชื่อ-คะแนน'!$C21="","",IF('ชื่อ-คะแนน'!$D21="ออก","",IF('ชื่อ-คะแนน'!$D21="ย้าย","",IF('ชื่อ-คะแนน'!$D21="พัก","",IF($DD$6="?",$DD$6,$DD$6)))))</f>
        <v/>
      </c>
      <c r="DE22" s="955" t="str">
        <f>IF('ชื่อ-คะแนน'!$C21="","",IF('ชื่อ-คะแนน'!$D21="ออก","",IF('ชื่อ-คะแนน'!$D21="ย้าย","",IF('ชื่อ-คะแนน'!$D21="พัก","",IF($DE$6="?",$DE$6,$DE$6)))))</f>
        <v/>
      </c>
      <c r="DF22" s="955" t="str">
        <f>IF('ชื่อ-คะแนน'!$C21="","",IF('ชื่อ-คะแนน'!$D21="ออก","",IF('ชื่อ-คะแนน'!$D21="ย้าย","",IF('ชื่อ-คะแนน'!$D21="พัก","",IF($DF$6="?",$DF$6,$DF$6)))))</f>
        <v/>
      </c>
      <c r="DG22" s="955" t="str">
        <f>IF('ชื่อ-คะแนน'!$C21="","",IF('ชื่อ-คะแนน'!$D21="ออก","",IF('ชื่อ-คะแนน'!$D21="ย้าย","",IF('ชื่อ-คะแนน'!$D21="พัก","",IF($DG$6="?",$DG$6,$DG$6)))))</f>
        <v/>
      </c>
      <c r="DH22" s="956" t="str">
        <f>IF('ชื่อ-คะแนน'!$C21="","",IF('ชื่อ-คะแนน'!$D21="ออก","",IF('ชื่อ-คะแนน'!$D21="ย้าย","",IF('ชื่อ-คะแนน'!$D21="พัก","",IF($DH$6="?",$DH$6,$DH$6)))))</f>
        <v/>
      </c>
      <c r="DI22" s="957"/>
      <c r="DJ22" s="954" t="str">
        <f>IF('ชื่อ-คะแนน'!$C21="","",IF('ชื่อ-คะแนน'!$D21="ออก","",IF('ชื่อ-คะแนน'!$D21="ย้าย","",IF('ชื่อ-คะแนน'!$D21="พัก","",IF($DJ$6="?",$DJ$6,$DJ$6)))))</f>
        <v/>
      </c>
      <c r="DK22" s="955" t="str">
        <f>IF('ชื่อ-คะแนน'!$C21="","",IF('ชื่อ-คะแนน'!$D21="ออก","",IF('ชื่อ-คะแนน'!$D21="ย้าย","",IF('ชื่อ-คะแนน'!$D21="พัก","",IF($DK$6="?",$DK$6,$DK$6)))))</f>
        <v/>
      </c>
      <c r="DL22" s="955" t="str">
        <f>IF('ชื่อ-คะแนน'!$C21="","",IF('ชื่อ-คะแนน'!$D21="ออก","",IF('ชื่อ-คะแนน'!$D21="ย้าย","",IF('ชื่อ-คะแนน'!$D21="พัก","",IF($DL$6="?",$DL$6,$DL$6)))))</f>
        <v/>
      </c>
      <c r="DM22" s="955" t="str">
        <f>IF('ชื่อ-คะแนน'!$C21="","",IF('ชื่อ-คะแนน'!$D21="ออก","",IF('ชื่อ-คะแนน'!$D21="ย้าย","",IF('ชื่อ-คะแนน'!$D21="พัก","",IF($DM$6="?",$DM$6,$DM$6)))))</f>
        <v/>
      </c>
      <c r="DN22" s="956" t="str">
        <f>IF('ชื่อ-คะแนน'!$C21="","",IF('ชื่อ-คะแนน'!$D21="ออก","",IF('ชื่อ-คะแนน'!$D21="ย้าย","",IF('ชื่อ-คะแนน'!$D21="พัก","",IF($DN$6="?",$DN$6,$DN$6)))))</f>
        <v/>
      </c>
      <c r="DO22" s="957"/>
      <c r="DP22" s="954" t="str">
        <f>IF('ชื่อ-คะแนน'!$C21="","",IF('ชื่อ-คะแนน'!$D21="ออก","",IF('ชื่อ-คะแนน'!$D21="ย้าย","",IF('ชื่อ-คะแนน'!$D21="พัก","",IF($DP$6="?",$DP$6,$DP$6)))))</f>
        <v/>
      </c>
      <c r="DQ22" s="955" t="str">
        <f>IF('ชื่อ-คะแนน'!$C21="","",IF('ชื่อ-คะแนน'!$D21="ออก","",IF('ชื่อ-คะแนน'!$D21="ย้าย","",IF('ชื่อ-คะแนน'!$D21="พัก","",IF($DQ$6="?",$DQ$6,$DQ$6)))))</f>
        <v/>
      </c>
      <c r="DR22" s="955" t="str">
        <f>IF('ชื่อ-คะแนน'!$C21="","",IF('ชื่อ-คะแนน'!$D21="ออก","",IF('ชื่อ-คะแนน'!$D21="ย้าย","",IF('ชื่อ-คะแนน'!$D21="พัก","",IF($DR$6="?",$DR$6,$DR$6)))))</f>
        <v/>
      </c>
      <c r="DS22" s="955" t="str">
        <f>IF('ชื่อ-คะแนน'!$C21="","",IF('ชื่อ-คะแนน'!$D21="ออก","",IF('ชื่อ-คะแนน'!$D21="ย้าย","",IF('ชื่อ-คะแนน'!$D21="พัก","",IF($DS$6="?",$DS$6,$DS$6)))))</f>
        <v/>
      </c>
      <c r="DT22" s="956" t="str">
        <f>IF('ชื่อ-คะแนน'!$C21="","",IF('ชื่อ-คะแนน'!$D21="ออก","",IF('ชื่อ-คะแนน'!$D21="ย้าย","",IF('ชื่อ-คะแนน'!$D21="พัก","",IF($DT$6="?",$DT$6,$DT$6)))))</f>
        <v/>
      </c>
      <c r="DU22" s="957"/>
      <c r="DV22" s="954" t="str">
        <f>IF('ชื่อ-คะแนน'!$C21="","",IF('ชื่อ-คะแนน'!$D21="ออก","",IF('ชื่อ-คะแนน'!$D21="ย้าย","",IF('ชื่อ-คะแนน'!$D21="พัก","",IF($DV$6="?",$DV$6,$DV$6)))))</f>
        <v/>
      </c>
      <c r="DW22" s="955" t="str">
        <f>IF('ชื่อ-คะแนน'!$C21="","",IF('ชื่อ-คะแนน'!$D21="ออก","",IF('ชื่อ-คะแนน'!$D21="ย้าย","",IF('ชื่อ-คะแนน'!$D21="พัก","",IF($DW$6="?",$DW$6,$DW$6)))))</f>
        <v/>
      </c>
      <c r="DX22" s="955" t="str">
        <f>IF('ชื่อ-คะแนน'!$C21="","",IF('ชื่อ-คะแนน'!$D21="ออก","",IF('ชื่อ-คะแนน'!$D21="ย้าย","",IF('ชื่อ-คะแนน'!$D21="พัก","",IF($DX$6="?",$DX$6,$DX$6)))))</f>
        <v/>
      </c>
      <c r="DY22" s="955" t="str">
        <f>IF('ชื่อ-คะแนน'!$C21="","",IF('ชื่อ-คะแนน'!$D21="ออก","",IF('ชื่อ-คะแนน'!$D21="ย้าย","",IF('ชื่อ-คะแนน'!$D21="พัก","",IF($DY$6="?",$DY$6,$DY$6)))))</f>
        <v/>
      </c>
      <c r="DZ22" s="956" t="str">
        <f>IF('ชื่อ-คะแนน'!$C21="","",IF('ชื่อ-คะแนน'!$D21="ออก","",IF('ชื่อ-คะแนน'!$D21="ย้าย","",IF('ชื่อ-คะแนน'!$D21="พัก","",IF($DZ$6="?",$DZ$6,$DZ$6)))))</f>
        <v/>
      </c>
      <c r="EA22" s="957"/>
      <c r="EB22" s="954" t="str">
        <f>IF('ชื่อ-คะแนน'!$C21="","",IF('ชื่อ-คะแนน'!$D21="ออก","",IF('ชื่อ-คะแนน'!$D21="ย้าย","",IF('ชื่อ-คะแนน'!$D21="พัก","",IF($EB$6="?",$EB$6,$EB$6)))))</f>
        <v/>
      </c>
      <c r="EC22" s="955" t="str">
        <f>IF('ชื่อ-คะแนน'!$C21="","",IF('ชื่อ-คะแนน'!$D21="ออก","",IF('ชื่อ-คะแนน'!$D21="ย้าย","",IF('ชื่อ-คะแนน'!$D21="พัก","",IF($EC$6="?",$EC$6,$EC$6)))))</f>
        <v/>
      </c>
      <c r="ED22" s="955" t="str">
        <f>IF('ชื่อ-คะแนน'!$C21="","",IF('ชื่อ-คะแนน'!$D21="ออก","",IF('ชื่อ-คะแนน'!$D21="ย้าย","",IF('ชื่อ-คะแนน'!$D21="พัก","",IF($ED$6="?",$ED$6,$ED$6)))))</f>
        <v/>
      </c>
      <c r="EE22" s="955" t="str">
        <f>IF('ชื่อ-คะแนน'!$C21="","",IF('ชื่อ-คะแนน'!$D21="ออก","",IF('ชื่อ-คะแนน'!$D21="ย้าย","",IF('ชื่อ-คะแนน'!$D21="พัก","",IF($EE$6="?",$EE$6,$EE$6)))))</f>
        <v/>
      </c>
      <c r="EF22" s="956" t="str">
        <f>IF('ชื่อ-คะแนน'!$C21="","",IF('ชื่อ-คะแนน'!$D21="ออก","",IF('ชื่อ-คะแนน'!$D21="ย้าย","",IF('ชื่อ-คะแนน'!$D21="พัก","",IF($EF$6="?",$EF$6,$EF$6)))))</f>
        <v/>
      </c>
      <c r="EG22" s="960"/>
      <c r="EH22" s="961" t="str">
        <f>IF('ชื่อ-คะแนน'!C21="","",COUNTIF(E22:EF22,"ป")+COUNTIF(E22:EF22,"ล")+COUNTIF(E22:EF22,"ข")+COUNTIF(E22:EF22,"ร")+COUNTIF(E22:EF22,"อ")+COUNTIF(E22:EF22,"ก")+COUNTIF(E22:EF22,"ฟ")+COUNTIF(E22:EF22,"ด")+COUNTIF(E22:EF22,"ย"))&amp;IF('ชื่อ-คะแนน'!C21="","","/")&amp;IF('ชื่อ-คะแนน'!C21="","",SUM($F$6:$EF$6)-SUM(F22:EF22))</f>
        <v/>
      </c>
      <c r="EI22" s="992" t="str">
        <f>IF('ชื่อ-คะแนน'!C21="","",COUNTIF(E22:EE22,"/")+SUM(E22:EE22))</f>
        <v/>
      </c>
      <c r="EJ22" s="962" t="str">
        <f>IF('ชื่อ-คะแนน'!C21="","",COUNTIF(F22:EF22,"/")+SUM(F22:EF22)+เวลา1!EI22)</f>
        <v/>
      </c>
      <c r="EK22" s="111">
        <f>COUNTIF(F6:J6,"0")+OR(COUNTIF(F6:J6,"&gt;0"))+COUNTIF(L6:P6,"0")+OR(COUNTIF(L6:P6,"&gt;0"))+COUNTIF(R6:V6,"0")+OR(COUNTIF(R6:V6,"&gt;0"))+COUNTIF(X6:AB6,"0")+OR(COUNTIF(X6:AB6,"&gt;0"))+COUNTIF(AD6:AH6,"0")+OR(COUNTIF(AD6:AH6,"&gt;0"))+COUNTIF(AJ6:AN6,"0")+OR(COUNTIF(AJ6:AN6,"&gt;0"))+COUNTIF(AP6:AT6,"0")+OR(COUNTIF(AP6:AT6,"&gt;0"))+COUNTIF(AV6:AZ6,"0")+OR(COUNTIF(AV6:AZ6,"&gt;0"))+COUNTIF(BB6:BF6,"0")+OR(COUNTIF(BB6:BF6,"&gt;0"))+COUNTIF(BH6:BL6,"0")+OR(COUNTIF(BH6:BL6,"&gt;0"))+COUNTIF(BN6:BR6,"0")+OR(COUNTIF(BN6:BR6,"&gt;0"))+COUNTIF(BT6:BX6,"0")+OR(COUNTIF(BT6:BX6,"&gt;0"))+COUNTIF(BZ6:CD6,"0")+OR(COUNTIF(BZ6:CD6,"&gt;0"))+COUNTIF(CF6:CJ6,"0")+OR(COUNTIF(CF6:CJ6,"&gt;0"))+COUNTIF(CL6:CP6,"0")+OR(COUNTIF(CL6:CP6,"&gt;0"))+COUNTIF(CR6:CV6,"0")+OR(COUNTIF(CR6:CV6,"&gt;0"))+COUNTIF(CX6:DB6,"0")+OR(COUNTIF(CX6:DB6,"&gt;0"))+COUNTIF(DD6:DH6,"0")+OR(COUNTIF(DD6:DH6,"&gt;0"))+COUNTIF(DJ6:DN6,"0")+OR(COUNTIF(DJ6:DN6,"&gt;0"))+COUNTIF(DP6:DT6,"0")+OR(COUNTIF(DP6:DT6,"&gt;0"))+COUNTIF(DV6:DZ6,"0")+OR(COUNTIF(DV6:DZ6,"&gt;0"))</f>
        <v>16</v>
      </c>
      <c r="EL22" s="53" t="str">
        <f>IF('ชื่อ-คะแนน'!C21="","",IF(EJ22&gt;=$EJ$3-$EJ$4,"-",$EJ$3-$EJ$4-EJ22))</f>
        <v/>
      </c>
      <c r="EM22" s="54" t="str">
        <f>IF('ชื่อ-คะแนน'!C21="","",(EJ22/$EJ$3)*100)</f>
        <v/>
      </c>
      <c r="EN22" s="53" t="str">
        <f>IF('ชื่อ-คะแนน'!CM21="ผิด","ผิด",IF('ชื่อ-คะแนน'!CM21="","",IF('ชื่อ-คะแนน'!CP21="-","-",IF(EM22&lt;79.5,"มส","-"))))</f>
        <v/>
      </c>
      <c r="EO22" s="53" t="str">
        <f>IF('ชื่อ-คะแนน'!CM21="ผิด","ผิด",IF('ชื่อ-คะแนน'!CM21="","",IF('ชื่อ-คะแนน'!CP21="-","-",IF(EM22&lt;59.5,"ซ้ำ",IF(EM22&lt;79.5,EL22,"-")))))</f>
        <v/>
      </c>
    </row>
    <row r="23" spans="1:145" s="24" customFormat="1" ht="18" customHeight="1" thickBot="1" x14ac:dyDescent="0.55000000000000004">
      <c r="A23" s="1000" t="str">
        <f>'ชื่อ-คะแนน'!A22</f>
        <v/>
      </c>
      <c r="B23" s="894">
        <f>'ชื่อ-คะแนน'!B22</f>
        <v>0</v>
      </c>
      <c r="C23" s="895" t="str">
        <f>'ชื่อ-คะแนน'!DB22</f>
        <v/>
      </c>
      <c r="D23" s="620" t="str">
        <f>'ชื่อ-คะแนน'!D22</f>
        <v/>
      </c>
      <c r="E23" s="621" t="str">
        <f t="shared" si="0"/>
        <v/>
      </c>
      <c r="F23" s="958" t="str">
        <f>IF('ชื่อ-คะแนน'!$C22="","",IF('ชื่อ-คะแนน'!$D22="ออก","",IF('ชื่อ-คะแนน'!$D22="ย้าย","",IF('ชื่อ-คะแนน'!$D22="พัก","",IF(F$6="?",F$6,F$6)))))</f>
        <v/>
      </c>
      <c r="G23" s="967" t="str">
        <f>IF('ชื่อ-คะแนน'!C22="","",IF('ชื่อ-คะแนน'!$D22="ออก","",IF('ชื่อ-คะแนน'!$D22="ย้าย","",IF('ชื่อ-คะแนน'!$D22="พัก","",IF(G$6="?",G$6,G$6)))))</f>
        <v/>
      </c>
      <c r="H23" s="967" t="str">
        <f>IF('ชื่อ-คะแนน'!C22="","",IF('ชื่อ-คะแนน'!$D22="ออก","",IF('ชื่อ-คะแนน'!$D22="ย้าย","",IF('ชื่อ-คะแนน'!$D22="พัก","",IF(H$6="?",H$6,H$6)))))</f>
        <v/>
      </c>
      <c r="I23" s="967" t="str">
        <f>IF('ชื่อ-คะแนน'!G22="","",IF('ชื่อ-คะแนน'!$D22="ออก","",IF('ชื่อ-คะแนน'!$D22="ย้าย","",IF('ชื่อ-คะแนน'!$D22="พัก","",IF(I$6="?",I$6,$I$6)))))</f>
        <v/>
      </c>
      <c r="J23" s="968" t="str">
        <f>IF('ชื่อ-คะแนน'!$C22="","",IF('ชื่อ-คะแนน'!$D22="ออก","",IF('ชื่อ-คะแนน'!$D22="ย้าย","",IF('ชื่อ-คะแนน'!$D22="พัก","",IF(J$6="?",J$6,J$6)))))</f>
        <v/>
      </c>
      <c r="K23" s="959"/>
      <c r="L23" s="958" t="str">
        <f>IF('ชื่อ-คะแนน'!$C22="","",IF('ชื่อ-คะแนน'!$D22="ออก","",IF('ชื่อ-คะแนน'!$D22="ย้าย","",IF('ชื่อ-คะแนน'!$D22="พัก","",IF(L$6="?",L$6,L$6)))))</f>
        <v/>
      </c>
      <c r="M23" s="967" t="str">
        <f>IF('ชื่อ-คะแนน'!$C22="","",IF('ชื่อ-คะแนน'!$D22="ออก","",IF('ชื่อ-คะแนน'!$D22="ย้าย","",IF('ชื่อ-คะแนน'!$D22="พัก","",IF(M$6="?",M$6,M$6)))))</f>
        <v/>
      </c>
      <c r="N23" s="967" t="str">
        <f>IF('ชื่อ-คะแนน'!$C22="","",IF('ชื่อ-คะแนน'!$D22="ออก","",IF('ชื่อ-คะแนน'!$D22="ย้าย","",IF('ชื่อ-คะแนน'!$D22="พัก","",IF(N$6="?",N$6,N$6)))))</f>
        <v/>
      </c>
      <c r="O23" s="967" t="str">
        <f>IF('ชื่อ-คะแนน'!$C22="","",IF('ชื่อ-คะแนน'!$D22="ออก","",IF('ชื่อ-คะแนน'!$D22="ย้าย","",IF('ชื่อ-คะแนน'!$D22="พัก","",IF(O$6="?",O$6,O$6)))))</f>
        <v/>
      </c>
      <c r="P23" s="968" t="str">
        <f>IF('ชื่อ-คะแนน'!$C22="","",IF('ชื่อ-คะแนน'!$D22="ออก","",IF('ชื่อ-คะแนน'!$D22="ย้าย","",IF('ชื่อ-คะแนน'!$D22="พัก","",IF(P$6="?",P$6,P$6)))))</f>
        <v/>
      </c>
      <c r="Q23" s="959"/>
      <c r="R23" s="958" t="str">
        <f>IF('ชื่อ-คะแนน'!$C22="","",IF('ชื่อ-คะแนน'!$D22="ออก","",IF('ชื่อ-คะแนน'!$D22="ย้าย","",IF('ชื่อ-คะแนน'!$D22="พัก","",IF(R$6="?",R$6,R$6)))))</f>
        <v/>
      </c>
      <c r="S23" s="967" t="str">
        <f>IF('ชื่อ-คะแนน'!$C22="","",IF('ชื่อ-คะแนน'!$D22="ออก","",IF('ชื่อ-คะแนน'!$D22="ย้าย","",IF('ชื่อ-คะแนน'!$D22="พัก","",IF(S$6="?",S$6,S$6)))))</f>
        <v/>
      </c>
      <c r="T23" s="967" t="str">
        <f>IF('ชื่อ-คะแนน'!$C22="","",IF('ชื่อ-คะแนน'!$D22="ออก","",IF('ชื่อ-คะแนน'!$D22="ย้าย","",IF('ชื่อ-คะแนน'!$D22="พัก","",IF(T$6="?",T$6,T$6)))))</f>
        <v/>
      </c>
      <c r="U23" s="967" t="str">
        <f>IF('ชื่อ-คะแนน'!$C22="","",IF('ชื่อ-คะแนน'!$D22="ออก","",IF('ชื่อ-คะแนน'!$D22="ย้าย","",IF('ชื่อ-คะแนน'!$D22="พัก","",IF(U$6="?",U$6,U$6)))))</f>
        <v/>
      </c>
      <c r="V23" s="968" t="str">
        <f>IF('ชื่อ-คะแนน'!$C22="","",IF('ชื่อ-คะแนน'!$D22="ออก","",IF('ชื่อ-คะแนน'!$D22="ย้าย","",IF('ชื่อ-คะแนน'!$D22="พัก","",IF(V$6="?",V$6,V$6)))))</f>
        <v/>
      </c>
      <c r="W23" s="959"/>
      <c r="X23" s="958" t="str">
        <f>IF('ชื่อ-คะแนน'!$C22="","",IF('ชื่อ-คะแนน'!$D22="ออก","",IF('ชื่อ-คะแนน'!$D22="ย้าย","",IF('ชื่อ-คะแนน'!$D22="พัก","",IF(X$6="?",X$6,X$6)))))</f>
        <v/>
      </c>
      <c r="Y23" s="967" t="str">
        <f>IF('ชื่อ-คะแนน'!$C22="","",IF('ชื่อ-คะแนน'!$D22="ออก","",IF('ชื่อ-คะแนน'!$D22="ย้าย","",IF('ชื่อ-คะแนน'!$D22="พัก","",IF(Y$6="?",Y$6,Y$6)))))</f>
        <v/>
      </c>
      <c r="Z23" s="967" t="str">
        <f>IF('ชื่อ-คะแนน'!$C22="","",IF('ชื่อ-คะแนน'!$D22="ออก","",IF('ชื่อ-คะแนน'!$D22="ย้าย","",IF('ชื่อ-คะแนน'!$D22="พัก","",IF(Z$6="?",Z$6,Z$6)))))</f>
        <v/>
      </c>
      <c r="AA23" s="967" t="str">
        <f>IF('ชื่อ-คะแนน'!$C22="","",IF('ชื่อ-คะแนน'!$D22="ออก","",IF('ชื่อ-คะแนน'!$D22="ย้าย","",IF('ชื่อ-คะแนน'!$D22="พัก","",IF(AA$6="?",AA$6,AA$6)))))</f>
        <v/>
      </c>
      <c r="AB23" s="968" t="str">
        <f>IF('ชื่อ-คะแนน'!$C22="","",IF('ชื่อ-คะแนน'!$D22="ออก","",IF('ชื่อ-คะแนน'!$D22="ย้าย","",IF('ชื่อ-คะแนน'!$D22="พัก","",IF(AB$6="?",AB$6,AB$6)))))</f>
        <v/>
      </c>
      <c r="AC23" s="959"/>
      <c r="AD23" s="958" t="str">
        <f>IF('ชื่อ-คะแนน'!$C22="","",IF('ชื่อ-คะแนน'!$D22="ออก","",IF('ชื่อ-คะแนน'!$D22="ย้าย","",IF('ชื่อ-คะแนน'!$D22="พัก","",IF(AD$6="?",AD$6,AD$6)))))</f>
        <v/>
      </c>
      <c r="AE23" s="967" t="str">
        <f>IF('ชื่อ-คะแนน'!$C22="","",IF('ชื่อ-คะแนน'!$D22="ออก","",IF('ชื่อ-คะแนน'!$D22="ย้าย","",IF('ชื่อ-คะแนน'!$D22="พัก","",IF(AE$6="?",AE$6,AE$6)))))</f>
        <v/>
      </c>
      <c r="AF23" s="967" t="str">
        <f>IF('ชื่อ-คะแนน'!$C22="","",IF('ชื่อ-คะแนน'!$D22="ออก","",IF('ชื่อ-คะแนน'!$D22="ย้าย","",IF('ชื่อ-คะแนน'!$D22="พัก","",IF(AF$6="?",AF$6,AF$6)))))</f>
        <v/>
      </c>
      <c r="AG23" s="967" t="str">
        <f>IF('ชื่อ-คะแนน'!$C22="","",IF('ชื่อ-คะแนน'!$D22="ออก","",IF('ชื่อ-คะแนน'!$D22="ย้าย","",IF('ชื่อ-คะแนน'!$D22="พัก","",IF($AG$6="?",$AG$6,$AG$6)))))</f>
        <v/>
      </c>
      <c r="AH23" s="968" t="str">
        <f>IF('ชื่อ-คะแนน'!$C22="","",IF('ชื่อ-คะแนน'!$D22="ออก","",IF('ชื่อ-คะแนน'!$D22="ย้าย","",IF('ชื่อ-คะแนน'!$D22="พัก","",IF($AH$6="?",$AH$6,$AH$6)))))</f>
        <v/>
      </c>
      <c r="AI23" s="959"/>
      <c r="AJ23" s="958" t="str">
        <f>IF('ชื่อ-คะแนน'!$C22="","",IF('ชื่อ-คะแนน'!$D22="ออก","",IF('ชื่อ-คะแนน'!$D22="ย้าย","",IF('ชื่อ-คะแนน'!$D22="พัก","",IF($AJ$6="?",$AJ$6,$AJ$6)))))</f>
        <v/>
      </c>
      <c r="AK23" s="967" t="str">
        <f>IF('ชื่อ-คะแนน'!$C22="","",IF('ชื่อ-คะแนน'!$D22="ออก","",IF('ชื่อ-คะแนน'!$D22="ย้าย","",IF('ชื่อ-คะแนน'!$D22="พัก","",IF($AK$6="?",$AK$6,$AK$6)))))</f>
        <v/>
      </c>
      <c r="AL23" s="967" t="str">
        <f>IF('ชื่อ-คะแนน'!$C22="","",IF('ชื่อ-คะแนน'!$D22="ออก","",IF('ชื่อ-คะแนน'!$D22="ย้าย","",IF('ชื่อ-คะแนน'!$D22="พัก","",IF($AL$6="?",$AL$6,$AL$6)))))</f>
        <v/>
      </c>
      <c r="AM23" s="967" t="str">
        <f>IF('ชื่อ-คะแนน'!$C22="","",IF('ชื่อ-คะแนน'!$D22="ออก","",IF('ชื่อ-คะแนน'!$D22="ย้าย","",IF('ชื่อ-คะแนน'!$D22="พัก","",IF($AM$6="?",$AM$6,$AM$6)))))</f>
        <v/>
      </c>
      <c r="AN23" s="968" t="str">
        <f>IF('ชื่อ-คะแนน'!$C22="","",IF('ชื่อ-คะแนน'!$D22="ออก","",IF('ชื่อ-คะแนน'!$D22="ย้าย","",IF('ชื่อ-คะแนน'!$D22="พัก","",IF($AN$6="?",$AN$6,$AN$6)))))</f>
        <v/>
      </c>
      <c r="AO23" s="959"/>
      <c r="AP23" s="958" t="str">
        <f>IF('ชื่อ-คะแนน'!$C22="","",IF('ชื่อ-คะแนน'!$D22="ออก","",IF('ชื่อ-คะแนน'!$D22="ย้าย","",IF('ชื่อ-คะแนน'!$D22="พัก","",IF($AP$6="?",$AP$6,$AP$6)))))</f>
        <v/>
      </c>
      <c r="AQ23" s="967" t="str">
        <f>IF('ชื่อ-คะแนน'!$C22="","",IF('ชื่อ-คะแนน'!$D22="ออก","",IF('ชื่อ-คะแนน'!$D22="ย้าย","",IF('ชื่อ-คะแนน'!$D22="พัก","",IF($AQ$6="?",$AQ$6,$AQ$6)))))</f>
        <v/>
      </c>
      <c r="AR23" s="967" t="str">
        <f>IF('ชื่อ-คะแนน'!$C22="","",IF('ชื่อ-คะแนน'!$D22="ออก","",IF('ชื่อ-คะแนน'!$D22="ย้าย","",IF('ชื่อ-คะแนน'!$D22="พัก","",IF($AR$6="?",$AR$6,$AR$6)))))</f>
        <v/>
      </c>
      <c r="AS23" s="967" t="str">
        <f>IF('ชื่อ-คะแนน'!$C22="","",IF('ชื่อ-คะแนน'!$D22="ออก","",IF('ชื่อ-คะแนน'!$D22="ย้าย","",IF('ชื่อ-คะแนน'!$D22="พัก","",IF($AS$6="?",$AS$6,$AS$6)))))</f>
        <v/>
      </c>
      <c r="AT23" s="968" t="str">
        <f>IF('ชื่อ-คะแนน'!$C22="","",IF('ชื่อ-คะแนน'!$D22="ออก","",IF('ชื่อ-คะแนน'!$D22="ย้าย","",IF('ชื่อ-คะแนน'!$D22="พัก","",IF($AT$6="?",$AT$6,$AT$6)))))</f>
        <v/>
      </c>
      <c r="AU23" s="959"/>
      <c r="AV23" s="958" t="str">
        <f>IF('ชื่อ-คะแนน'!$C22="","",IF('ชื่อ-คะแนน'!$D22="ออก","",IF('ชื่อ-คะแนน'!$D22="ย้าย","",IF('ชื่อ-คะแนน'!$D22="พัก","",IF($AV$6="?",$AV$6,$AV$6)))))</f>
        <v/>
      </c>
      <c r="AW23" s="967" t="str">
        <f>IF('ชื่อ-คะแนน'!$C22="","",IF('ชื่อ-คะแนน'!$D22="ออก","",IF('ชื่อ-คะแนน'!$D22="ย้าย","",IF('ชื่อ-คะแนน'!$D22="พัก","",IF($AW$6="?",$AW$6,$AW$6)))))</f>
        <v/>
      </c>
      <c r="AX23" s="967" t="str">
        <f>IF('ชื่อ-คะแนน'!$C22="","",IF('ชื่อ-คะแนน'!$D22="ออก","",IF('ชื่อ-คะแนน'!$D22="ย้าย","",IF('ชื่อ-คะแนน'!$D22="พัก","",IF($AX$6="?",$AX$6,$AX$6)))))</f>
        <v/>
      </c>
      <c r="AY23" s="967" t="str">
        <f>IF('ชื่อ-คะแนน'!$C22="","",IF('ชื่อ-คะแนน'!$D22="ออก","",IF('ชื่อ-คะแนน'!$D22="ย้าย","",IF('ชื่อ-คะแนน'!$D22="พัก","",IF($AY$6="?",$AY$6,$AY$6)))))</f>
        <v/>
      </c>
      <c r="AZ23" s="968" t="str">
        <f>IF('ชื่อ-คะแนน'!$C22="","",IF('ชื่อ-คะแนน'!$D22="ออก","",IF('ชื่อ-คะแนน'!$D22="ย้าย","",IF('ชื่อ-คะแนน'!$D22="พัก","",IF($AZ$6="?",$AZ$6,$AZ$6)))))</f>
        <v/>
      </c>
      <c r="BA23" s="959"/>
      <c r="BB23" s="958" t="str">
        <f>IF('ชื่อ-คะแนน'!$C22="","",IF('ชื่อ-คะแนน'!$D22="ออก","",IF('ชื่อ-คะแนน'!$D22="ย้าย","",IF('ชื่อ-คะแนน'!$D22="พัก","",IF($BB$6="?",$BB$6,$BB$6)))))</f>
        <v/>
      </c>
      <c r="BC23" s="967" t="str">
        <f>IF('ชื่อ-คะแนน'!$C22="","",IF('ชื่อ-คะแนน'!$D22="ออก","",IF('ชื่อ-คะแนน'!$D22="ย้าย","",IF('ชื่อ-คะแนน'!$D22="พัก","",IF($BC$6="?",$BC$6,$BC$6)))))</f>
        <v/>
      </c>
      <c r="BD23" s="967" t="str">
        <f>IF('ชื่อ-คะแนน'!$C22="","",IF('ชื่อ-คะแนน'!$D22="ออก","",IF('ชื่อ-คะแนน'!$D22="ย้าย","",IF('ชื่อ-คะแนน'!$D22="พัก","",IF($BD$6="?",$BD$6,$BD$6)))))</f>
        <v/>
      </c>
      <c r="BE23" s="967" t="str">
        <f>IF('ชื่อ-คะแนน'!$C22="","",IF('ชื่อ-คะแนน'!$D22="ออก","",IF('ชื่อ-คะแนน'!$D22="ย้าย","",IF('ชื่อ-คะแนน'!$D22="พัก","",IF($BE$6="?",$BE$6,$BE$6)))))</f>
        <v/>
      </c>
      <c r="BF23" s="968" t="str">
        <f>IF('ชื่อ-คะแนน'!$C22="","",IF('ชื่อ-คะแนน'!$D22="ออก","",IF('ชื่อ-คะแนน'!$D22="ย้าย","",IF('ชื่อ-คะแนน'!$D22="พัก","",IF($BF$6="?",$BF$6,$BF$6)))))</f>
        <v/>
      </c>
      <c r="BG23" s="959"/>
      <c r="BH23" s="958" t="str">
        <f>IF('ชื่อ-คะแนน'!$C22="","",IF('ชื่อ-คะแนน'!$D22="ออก","",IF('ชื่อ-คะแนน'!$D22="ย้าย","",IF('ชื่อ-คะแนน'!$D22="พัก","",IF($BH$6="?",$BH$6,$BH$6)))))</f>
        <v/>
      </c>
      <c r="BI23" s="967" t="str">
        <f>IF('ชื่อ-คะแนน'!$C22="","",IF('ชื่อ-คะแนน'!$D22="ออก","",IF('ชื่อ-คะแนน'!$D22="ย้าย","",IF('ชื่อ-คะแนน'!$D22="พัก","",IF($BI$6="?",$BI$6,$BI$6)))))</f>
        <v/>
      </c>
      <c r="BJ23" s="967" t="str">
        <f>IF('ชื่อ-คะแนน'!$C22="","",IF('ชื่อ-คะแนน'!$D22="ออก","",IF('ชื่อ-คะแนน'!$D22="ย้าย","",IF('ชื่อ-คะแนน'!$D22="พัก","",IF($BJ$6="?",$BJ$6,$BJ$6)))))</f>
        <v/>
      </c>
      <c r="BK23" s="967" t="str">
        <f>IF('ชื่อ-คะแนน'!$C22="","",IF('ชื่อ-คะแนน'!$D22="ออก","",IF('ชื่อ-คะแนน'!$D22="ย้าย","",IF('ชื่อ-คะแนน'!$D22="พัก","",IF($BK$6="?",$BK$6,$BK$6)))))</f>
        <v/>
      </c>
      <c r="BL23" s="968" t="str">
        <f>IF('ชื่อ-คะแนน'!$C22="","",IF('ชื่อ-คะแนน'!$D22="ออก","",IF('ชื่อ-คะแนน'!$D22="ย้าย","",IF('ชื่อ-คะแนน'!$D22="พัก","",IF($BL$6="?",$BL$6,$BL$6)))))</f>
        <v/>
      </c>
      <c r="BM23" s="959"/>
      <c r="BN23" s="958" t="str">
        <f>IF('ชื่อ-คะแนน'!$C22="","",IF('ชื่อ-คะแนน'!$D22="ออก","",IF('ชื่อ-คะแนน'!$D22="ย้าย","",IF('ชื่อ-คะแนน'!$D22="พัก","",IF($BN$6="?",$BN$6,$BN$6)))))</f>
        <v/>
      </c>
      <c r="BO23" s="967" t="str">
        <f>IF('ชื่อ-คะแนน'!$C22="","",IF('ชื่อ-คะแนน'!$D22="ออก","",IF('ชื่อ-คะแนน'!$D22="ย้าย","",IF('ชื่อ-คะแนน'!$D22="พัก","",IF($BO$6="?",$BO$6,$BO$6)))))</f>
        <v/>
      </c>
      <c r="BP23" s="967" t="str">
        <f>IF('ชื่อ-คะแนน'!$C22="","",IF('ชื่อ-คะแนน'!$D22="ออก","",IF('ชื่อ-คะแนน'!$D22="ย้าย","",IF('ชื่อ-คะแนน'!$D22="พัก","",IF($BP$6="?",$BP$6,$BP$6)))))</f>
        <v/>
      </c>
      <c r="BQ23" s="967" t="str">
        <f>IF('ชื่อ-คะแนน'!$C22="","",IF('ชื่อ-คะแนน'!$D22="ออก","",IF('ชื่อ-คะแนน'!$D22="ย้าย","",IF('ชื่อ-คะแนน'!$D22="พัก","",IF($BQ$6="?",$BQ$6,$BQ$6)))))</f>
        <v/>
      </c>
      <c r="BR23" s="968" t="str">
        <f>IF('ชื่อ-คะแนน'!$C22="","",IF('ชื่อ-คะแนน'!$D22="ออก","",IF('ชื่อ-คะแนน'!$D22="ย้าย","",IF('ชื่อ-คะแนน'!$D22="พัก","",IF($BR$6="?",$BR$6,$BR$6)))))</f>
        <v/>
      </c>
      <c r="BS23" s="959"/>
      <c r="BT23" s="958" t="str">
        <f>IF('ชื่อ-คะแนน'!$C22="","",IF('ชื่อ-คะแนน'!$D22="ออก","",IF('ชื่อ-คะแนน'!$D22="ย้าย","",IF('ชื่อ-คะแนน'!$D22="พัก","",IF($BT$6="?",$BT$6,$BT$6)))))</f>
        <v/>
      </c>
      <c r="BU23" s="967" t="str">
        <f>IF('ชื่อ-คะแนน'!$C22="","",IF('ชื่อ-คะแนน'!$D22="ออก","",IF('ชื่อ-คะแนน'!$D22="ย้าย","",IF('ชื่อ-คะแนน'!$D22="พัก","",IF($BU$6="?",$BU$6,$BU$6)))))</f>
        <v/>
      </c>
      <c r="BV23" s="967" t="str">
        <f>IF('ชื่อ-คะแนน'!$C22="","",IF('ชื่อ-คะแนน'!$D22="ออก","",IF('ชื่อ-คะแนน'!$D22="ย้าย","",IF('ชื่อ-คะแนน'!$D22="พัก","",IF($BV$6="?",$BV$6,$BV$6)))))</f>
        <v/>
      </c>
      <c r="BW23" s="967" t="str">
        <f>IF('ชื่อ-คะแนน'!$C22="","",IF('ชื่อ-คะแนน'!$D22="ออก","",IF('ชื่อ-คะแนน'!$D22="ย้าย","",IF('ชื่อ-คะแนน'!$D22="พัก","",IF($BW$6="?",$BW$6,$BW$6)))))</f>
        <v/>
      </c>
      <c r="BX23" s="968" t="str">
        <f>IF('ชื่อ-คะแนน'!$C22="","",IF('ชื่อ-คะแนน'!$D22="ออก","",IF('ชื่อ-คะแนน'!$D22="ย้าย","",IF('ชื่อ-คะแนน'!$D22="พัก","",IF($BX$6="?",$BX$6,$BX$6)))))</f>
        <v/>
      </c>
      <c r="BY23" s="959"/>
      <c r="BZ23" s="958" t="str">
        <f>IF('ชื่อ-คะแนน'!$C22="","",IF('ชื่อ-คะแนน'!$D22="ออก","",IF('ชื่อ-คะแนน'!$D22="ย้าย","",IF('ชื่อ-คะแนน'!$D22="พัก","",IF($BZ$6="?",$BZ$6,$BZ$6)))))</f>
        <v/>
      </c>
      <c r="CA23" s="967" t="str">
        <f>IF('ชื่อ-คะแนน'!$C22="","",IF('ชื่อ-คะแนน'!$D22="ออก","",IF('ชื่อ-คะแนน'!$D22="ย้าย","",IF('ชื่อ-คะแนน'!$D22="พัก","",IF($CA$6="?",$CA$6,$CA$6)))))</f>
        <v/>
      </c>
      <c r="CB23" s="967" t="str">
        <f>IF('ชื่อ-คะแนน'!$C22="","",IF('ชื่อ-คะแนน'!$D22="ออก","",IF('ชื่อ-คะแนน'!$D22="ย้าย","",IF('ชื่อ-คะแนน'!$D22="พัก","",IF($CB$6="?",$CB$6,$CB$6)))))</f>
        <v/>
      </c>
      <c r="CC23" s="967" t="str">
        <f>IF('ชื่อ-คะแนน'!$C22="","",IF('ชื่อ-คะแนน'!$D22="ออก","",IF('ชื่อ-คะแนน'!$D22="ย้าย","",IF('ชื่อ-คะแนน'!$D22="พัก","",IF($CC$6="?",$CC$6,$CC$6)))))</f>
        <v/>
      </c>
      <c r="CD23" s="968" t="str">
        <f>IF('ชื่อ-คะแนน'!$C22="","",IF('ชื่อ-คะแนน'!$D22="ออก","",IF('ชื่อ-คะแนน'!$D22="ย้าย","",IF('ชื่อ-คะแนน'!$D22="พัก","",IF($CD$6="?",$CD$6,$CD$6)))))</f>
        <v/>
      </c>
      <c r="CE23" s="959"/>
      <c r="CF23" s="958" t="str">
        <f>IF('ชื่อ-คะแนน'!$C22="","",IF('ชื่อ-คะแนน'!$D22="ออก","",IF('ชื่อ-คะแนน'!$D22="ย้าย","",IF('ชื่อ-คะแนน'!$D22="พัก","",IF($CF$6="?",$CF$6,$CF$6)))))</f>
        <v/>
      </c>
      <c r="CG23" s="967" t="str">
        <f>IF('ชื่อ-คะแนน'!$C22="","",IF('ชื่อ-คะแนน'!$D22="ออก","",IF('ชื่อ-คะแนน'!$D22="ย้าย","",IF('ชื่อ-คะแนน'!$D22="พัก","",IF($CG$6="?",$CG$6,$CG$6)))))</f>
        <v/>
      </c>
      <c r="CH23" s="967" t="str">
        <f>IF('ชื่อ-คะแนน'!$C22="","",IF('ชื่อ-คะแนน'!$D22="ออก","",IF('ชื่อ-คะแนน'!$D22="ย้าย","",IF('ชื่อ-คะแนน'!$D22="พัก","",IF($CH$6="?",$CH$6,$CH$6)))))</f>
        <v/>
      </c>
      <c r="CI23" s="967" t="str">
        <f>IF('ชื่อ-คะแนน'!$C22="","",IF('ชื่อ-คะแนน'!$D22="ออก","",IF('ชื่อ-คะแนน'!$D22="ย้าย","",IF('ชื่อ-คะแนน'!$D22="พัก","",IF($CI$6="?",$CI$6,$CI$6)))))</f>
        <v/>
      </c>
      <c r="CJ23" s="968" t="str">
        <f>IF('ชื่อ-คะแนน'!$C22="","",IF('ชื่อ-คะแนน'!$D22="ออก","",IF('ชื่อ-คะแนน'!$D22="ย้าย","",IF('ชื่อ-คะแนน'!$D22="พัก","",IF($CJ$6="?",$CJ$6,$CJ$6)))))</f>
        <v/>
      </c>
      <c r="CK23" s="959"/>
      <c r="CL23" s="958" t="str">
        <f>IF('ชื่อ-คะแนน'!$C22="","",IF('ชื่อ-คะแนน'!$D22="ออก","",IF('ชื่อ-คะแนน'!$D22="ย้าย","",IF('ชื่อ-คะแนน'!$D22="พัก","",IF($CL$6="?",$CL$6,$CL$6)))))</f>
        <v/>
      </c>
      <c r="CM23" s="967" t="str">
        <f>IF('ชื่อ-คะแนน'!$C22="","",IF('ชื่อ-คะแนน'!$D22="ออก","",IF('ชื่อ-คะแนน'!$D22="ย้าย","",IF('ชื่อ-คะแนน'!$D22="พัก","",IF($CM$6="?",$CM$6,$CM$6)))))</f>
        <v/>
      </c>
      <c r="CN23" s="967" t="str">
        <f>IF('ชื่อ-คะแนน'!$C22="","",IF('ชื่อ-คะแนน'!$D22="ออก","",IF('ชื่อ-คะแนน'!$D22="ย้าย","",IF('ชื่อ-คะแนน'!$D22="พัก","",IF($CN$6="?",$CN$6,$CN$6)))))</f>
        <v/>
      </c>
      <c r="CO23" s="967" t="str">
        <f>IF('ชื่อ-คะแนน'!$C22="","",IF('ชื่อ-คะแนน'!$D22="ออก","",IF('ชื่อ-คะแนน'!$D22="ย้าย","",IF('ชื่อ-คะแนน'!$D22="พัก","",IF($CO$6="?",$CO$6,$CO$6)))))</f>
        <v/>
      </c>
      <c r="CP23" s="968" t="str">
        <f>IF('ชื่อ-คะแนน'!$C22="","",IF('ชื่อ-คะแนน'!$D22="ออก","",IF('ชื่อ-คะแนน'!$D22="ย้าย","",IF('ชื่อ-คะแนน'!$D22="พัก","",IF($CP$6="?",$CP$6,$CP$6)))))</f>
        <v/>
      </c>
      <c r="CQ23" s="959"/>
      <c r="CR23" s="958" t="str">
        <f>IF('ชื่อ-คะแนน'!$C22="","",IF('ชื่อ-คะแนน'!$D22="ออก","",IF('ชื่อ-คะแนน'!$D22="ย้าย","",IF('ชื่อ-คะแนน'!$D22="พัก","",IF($CR$6="?",$CR$6,$CR$6)))))</f>
        <v/>
      </c>
      <c r="CS23" s="967" t="str">
        <f>IF('ชื่อ-คะแนน'!$C22="","",IF('ชื่อ-คะแนน'!$D22="ออก","",IF('ชื่อ-คะแนน'!$D22="ย้าย","",IF('ชื่อ-คะแนน'!$D22="พัก","",IF($CS$6="?",$CS$6,$CS$6)))))</f>
        <v/>
      </c>
      <c r="CT23" s="967" t="str">
        <f>IF('ชื่อ-คะแนน'!$C22="","",IF('ชื่อ-คะแนน'!$D22="ออก","",IF('ชื่อ-คะแนน'!$D22="ย้าย","",IF('ชื่อ-คะแนน'!$D22="พัก","",IF($CT$6="?",$CT$6,$CT$6)))))</f>
        <v/>
      </c>
      <c r="CU23" s="967" t="str">
        <f>IF('ชื่อ-คะแนน'!$C22="","",IF('ชื่อ-คะแนน'!$D22="ออก","",IF('ชื่อ-คะแนน'!$D22="ย้าย","",IF('ชื่อ-คะแนน'!$D22="พัก","",IF($CU$6="?",$CU$6,$CU$6)))))</f>
        <v/>
      </c>
      <c r="CV23" s="968" t="str">
        <f>IF('ชื่อ-คะแนน'!$C22="","",IF('ชื่อ-คะแนน'!$D22="ออก","",IF('ชื่อ-คะแนน'!$D22="ย้าย","",IF('ชื่อ-คะแนน'!$D22="พัก","",IF($CV$6="?",$CV$6,$CV$6)))))</f>
        <v/>
      </c>
      <c r="CW23" s="959"/>
      <c r="CX23" s="958" t="str">
        <f>IF('ชื่อ-คะแนน'!$C22="","",IF('ชื่อ-คะแนน'!$D22="ออก","",IF('ชื่อ-คะแนน'!$D22="ย้าย","",IF('ชื่อ-คะแนน'!$D22="พัก","",IF($CX$6="?",$CX$6,$CX$6)))))</f>
        <v/>
      </c>
      <c r="CY23" s="967" t="str">
        <f>IF('ชื่อ-คะแนน'!$C22="","",IF('ชื่อ-คะแนน'!$D22="ออก","",IF('ชื่อ-คะแนน'!$D22="ย้าย","",IF('ชื่อ-คะแนน'!$D22="พัก","",IF($CY$6="?",$CY$6,$CY$6)))))</f>
        <v/>
      </c>
      <c r="CZ23" s="967" t="str">
        <f>IF('ชื่อ-คะแนน'!$C22="","",IF('ชื่อ-คะแนน'!$D22="ออก","",IF('ชื่อ-คะแนน'!$D22="ย้าย","",IF('ชื่อ-คะแนน'!$D22="พัก","",IF($CZ$6="?",$CZ$6,$CZ$6)))))</f>
        <v/>
      </c>
      <c r="DA23" s="967" t="str">
        <f>IF('ชื่อ-คะแนน'!$C22="","",IF('ชื่อ-คะแนน'!$D22="ออก","",IF('ชื่อ-คะแนน'!$D22="ย้าย","",IF('ชื่อ-คะแนน'!$D22="พัก","",IF($DA$6="?",$DA$6,$DA$6)))))</f>
        <v/>
      </c>
      <c r="DB23" s="968" t="str">
        <f>IF('ชื่อ-คะแนน'!$C22="","",IF('ชื่อ-คะแนน'!$D22="ออก","",IF('ชื่อ-คะแนน'!$D22="ย้าย","",IF('ชื่อ-คะแนน'!$D22="พัก","",IF($DB$6="?",$DB$6,$DB$6)))))</f>
        <v/>
      </c>
      <c r="DC23" s="959"/>
      <c r="DD23" s="958" t="str">
        <f>IF('ชื่อ-คะแนน'!$C22="","",IF('ชื่อ-คะแนน'!$D22="ออก","",IF('ชื่อ-คะแนน'!$D22="ย้าย","",IF('ชื่อ-คะแนน'!$D22="พัก","",IF($DD$6="?",$DD$6,$DD$6)))))</f>
        <v/>
      </c>
      <c r="DE23" s="967" t="str">
        <f>IF('ชื่อ-คะแนน'!$C22="","",IF('ชื่อ-คะแนน'!$D22="ออก","",IF('ชื่อ-คะแนน'!$D22="ย้าย","",IF('ชื่อ-คะแนน'!$D22="พัก","",IF($DE$6="?",$DE$6,$DE$6)))))</f>
        <v/>
      </c>
      <c r="DF23" s="967" t="str">
        <f>IF('ชื่อ-คะแนน'!$C22="","",IF('ชื่อ-คะแนน'!$D22="ออก","",IF('ชื่อ-คะแนน'!$D22="ย้าย","",IF('ชื่อ-คะแนน'!$D22="พัก","",IF($DF$6="?",$DF$6,$DF$6)))))</f>
        <v/>
      </c>
      <c r="DG23" s="967" t="str">
        <f>IF('ชื่อ-คะแนน'!$C22="","",IF('ชื่อ-คะแนน'!$D22="ออก","",IF('ชื่อ-คะแนน'!$D22="ย้าย","",IF('ชื่อ-คะแนน'!$D22="พัก","",IF($DG$6="?",$DG$6,$DG$6)))))</f>
        <v/>
      </c>
      <c r="DH23" s="968" t="str">
        <f>IF('ชื่อ-คะแนน'!$C22="","",IF('ชื่อ-คะแนน'!$D22="ออก","",IF('ชื่อ-คะแนน'!$D22="ย้าย","",IF('ชื่อ-คะแนน'!$D22="พัก","",IF($DH$6="?",$DH$6,$DH$6)))))</f>
        <v/>
      </c>
      <c r="DI23" s="959"/>
      <c r="DJ23" s="958" t="str">
        <f>IF('ชื่อ-คะแนน'!$C22="","",IF('ชื่อ-คะแนน'!$D22="ออก","",IF('ชื่อ-คะแนน'!$D22="ย้าย","",IF('ชื่อ-คะแนน'!$D22="พัก","",IF($DJ$6="?",$DJ$6,$DJ$6)))))</f>
        <v/>
      </c>
      <c r="DK23" s="967" t="str">
        <f>IF('ชื่อ-คะแนน'!$C22="","",IF('ชื่อ-คะแนน'!$D22="ออก","",IF('ชื่อ-คะแนน'!$D22="ย้าย","",IF('ชื่อ-คะแนน'!$D22="พัก","",IF($DK$6="?",$DK$6,$DK$6)))))</f>
        <v/>
      </c>
      <c r="DL23" s="967" t="str">
        <f>IF('ชื่อ-คะแนน'!$C22="","",IF('ชื่อ-คะแนน'!$D22="ออก","",IF('ชื่อ-คะแนน'!$D22="ย้าย","",IF('ชื่อ-คะแนน'!$D22="พัก","",IF($DL$6="?",$DL$6,$DL$6)))))</f>
        <v/>
      </c>
      <c r="DM23" s="967" t="str">
        <f>IF('ชื่อ-คะแนน'!$C22="","",IF('ชื่อ-คะแนน'!$D22="ออก","",IF('ชื่อ-คะแนน'!$D22="ย้าย","",IF('ชื่อ-คะแนน'!$D22="พัก","",IF($DM$6="?",$DM$6,$DM$6)))))</f>
        <v/>
      </c>
      <c r="DN23" s="968" t="str">
        <f>IF('ชื่อ-คะแนน'!$C22="","",IF('ชื่อ-คะแนน'!$D22="ออก","",IF('ชื่อ-คะแนน'!$D22="ย้าย","",IF('ชื่อ-คะแนน'!$D22="พัก","",IF($DN$6="?",$DN$6,$DN$6)))))</f>
        <v/>
      </c>
      <c r="DO23" s="959"/>
      <c r="DP23" s="958" t="str">
        <f>IF('ชื่อ-คะแนน'!$C22="","",IF('ชื่อ-คะแนน'!$D22="ออก","",IF('ชื่อ-คะแนน'!$D22="ย้าย","",IF('ชื่อ-คะแนน'!$D22="พัก","",IF($DP$6="?",$DP$6,$DP$6)))))</f>
        <v/>
      </c>
      <c r="DQ23" s="967" t="str">
        <f>IF('ชื่อ-คะแนน'!$C22="","",IF('ชื่อ-คะแนน'!$D22="ออก","",IF('ชื่อ-คะแนน'!$D22="ย้าย","",IF('ชื่อ-คะแนน'!$D22="พัก","",IF($DQ$6="?",$DQ$6,$DQ$6)))))</f>
        <v/>
      </c>
      <c r="DR23" s="967" t="str">
        <f>IF('ชื่อ-คะแนน'!$C22="","",IF('ชื่อ-คะแนน'!$D22="ออก","",IF('ชื่อ-คะแนน'!$D22="ย้าย","",IF('ชื่อ-คะแนน'!$D22="พัก","",IF($DR$6="?",$DR$6,$DR$6)))))</f>
        <v/>
      </c>
      <c r="DS23" s="967" t="str">
        <f>IF('ชื่อ-คะแนน'!$C22="","",IF('ชื่อ-คะแนน'!$D22="ออก","",IF('ชื่อ-คะแนน'!$D22="ย้าย","",IF('ชื่อ-คะแนน'!$D22="พัก","",IF($DS$6="?",$DS$6,$DS$6)))))</f>
        <v/>
      </c>
      <c r="DT23" s="968" t="str">
        <f>IF('ชื่อ-คะแนน'!$C22="","",IF('ชื่อ-คะแนน'!$D22="ออก","",IF('ชื่อ-คะแนน'!$D22="ย้าย","",IF('ชื่อ-คะแนน'!$D22="พัก","",IF($DT$6="?",$DT$6,$DT$6)))))</f>
        <v/>
      </c>
      <c r="DU23" s="959"/>
      <c r="DV23" s="958" t="str">
        <f>IF('ชื่อ-คะแนน'!$C22="","",IF('ชื่อ-คะแนน'!$D22="ออก","",IF('ชื่อ-คะแนน'!$D22="ย้าย","",IF('ชื่อ-คะแนน'!$D22="พัก","",IF($DV$6="?",$DV$6,$DV$6)))))</f>
        <v/>
      </c>
      <c r="DW23" s="967" t="str">
        <f>IF('ชื่อ-คะแนน'!$C22="","",IF('ชื่อ-คะแนน'!$D22="ออก","",IF('ชื่อ-คะแนน'!$D22="ย้าย","",IF('ชื่อ-คะแนน'!$D22="พัก","",IF($DW$6="?",$DW$6,$DW$6)))))</f>
        <v/>
      </c>
      <c r="DX23" s="967" t="str">
        <f>IF('ชื่อ-คะแนน'!$C22="","",IF('ชื่อ-คะแนน'!$D22="ออก","",IF('ชื่อ-คะแนน'!$D22="ย้าย","",IF('ชื่อ-คะแนน'!$D22="พัก","",IF($DX$6="?",$DX$6,$DX$6)))))</f>
        <v/>
      </c>
      <c r="DY23" s="967" t="str">
        <f>IF('ชื่อ-คะแนน'!$C22="","",IF('ชื่อ-คะแนน'!$D22="ออก","",IF('ชื่อ-คะแนน'!$D22="ย้าย","",IF('ชื่อ-คะแนน'!$D22="พัก","",IF($DY$6="?",$DY$6,$DY$6)))))</f>
        <v/>
      </c>
      <c r="DZ23" s="968" t="str">
        <f>IF('ชื่อ-คะแนน'!$C22="","",IF('ชื่อ-คะแนน'!$D22="ออก","",IF('ชื่อ-คะแนน'!$D22="ย้าย","",IF('ชื่อ-คะแนน'!$D22="พัก","",IF($DZ$6="?",$DZ$6,$DZ$6)))))</f>
        <v/>
      </c>
      <c r="EA23" s="959"/>
      <c r="EB23" s="958" t="str">
        <f>IF('ชื่อ-คะแนน'!$C22="","",IF('ชื่อ-คะแนน'!$D22="ออก","",IF('ชื่อ-คะแนน'!$D22="ย้าย","",IF('ชื่อ-คะแนน'!$D22="พัก","",IF($EB$6="?",$EB$6,$EB$6)))))</f>
        <v/>
      </c>
      <c r="EC23" s="967" t="str">
        <f>IF('ชื่อ-คะแนน'!$C22="","",IF('ชื่อ-คะแนน'!$D22="ออก","",IF('ชื่อ-คะแนน'!$D22="ย้าย","",IF('ชื่อ-คะแนน'!$D22="พัก","",IF($EC$6="?",$EC$6,$EC$6)))))</f>
        <v/>
      </c>
      <c r="ED23" s="967" t="str">
        <f>IF('ชื่อ-คะแนน'!$C22="","",IF('ชื่อ-คะแนน'!$D22="ออก","",IF('ชื่อ-คะแนน'!$D22="ย้าย","",IF('ชื่อ-คะแนน'!$D22="พัก","",IF($ED$6="?",$ED$6,$ED$6)))))</f>
        <v/>
      </c>
      <c r="EE23" s="967" t="str">
        <f>IF('ชื่อ-คะแนน'!$C22="","",IF('ชื่อ-คะแนน'!$D22="ออก","",IF('ชื่อ-คะแนน'!$D22="ย้าย","",IF('ชื่อ-คะแนน'!$D22="พัก","",IF($EE$6="?",$EE$6,$EE$6)))))</f>
        <v/>
      </c>
      <c r="EF23" s="968" t="str">
        <f>IF('ชื่อ-คะแนน'!$C22="","",IF('ชื่อ-คะแนน'!$D22="ออก","",IF('ชื่อ-คะแนน'!$D22="ย้าย","",IF('ชื่อ-คะแนน'!$D22="พัก","",IF($EF$6="?",$EF$6,$EF$6)))))</f>
        <v/>
      </c>
      <c r="EG23" s="969"/>
      <c r="EH23" s="963" t="str">
        <f>IF('ชื่อ-คะแนน'!C22="","",COUNTIF(E23:EF23,"ป")+COUNTIF(E23:EF23,"ล")+COUNTIF(E23:EF23,"ข")+COUNTIF(E23:EF23,"ร")+COUNTIF(E23:EF23,"อ")+COUNTIF(E23:EF23,"ก")+COUNTIF(E23:EF23,"ฟ")+COUNTIF(E23:EF23,"ด")+COUNTIF(E23:EF23,"ย"))&amp;IF('ชื่อ-คะแนน'!C22="","","/")&amp;IF('ชื่อ-คะแนน'!C22="","",SUM($F$6:$EF$6)-SUM(F23:EF23))</f>
        <v/>
      </c>
      <c r="EI23" s="994" t="str">
        <f>IF('ชื่อ-คะแนน'!C22="","",COUNTIF(E23:EE23,"/")+SUM(E23:EE23))</f>
        <v/>
      </c>
      <c r="EJ23" s="995" t="str">
        <f>IF('ชื่อ-คะแนน'!C22="","",COUNTIF(F23:EF23,"/")+SUM(F23:EF23)+เวลา1!EI23)</f>
        <v/>
      </c>
      <c r="EK23" s="103"/>
      <c r="EL23" s="53" t="str">
        <f>IF('ชื่อ-คะแนน'!C22="","",IF(EJ23&gt;=$EJ$3-$EJ$4,"-",$EJ$3-$EJ$4-EJ23))</f>
        <v/>
      </c>
      <c r="EM23" s="54" t="str">
        <f>IF('ชื่อ-คะแนน'!C22="","",(EJ23/$EJ$3)*100)</f>
        <v/>
      </c>
      <c r="EN23" s="53" t="str">
        <f>IF('ชื่อ-คะแนน'!CM22="ผิด","ผิด",IF('ชื่อ-คะแนน'!CM22="","",IF('ชื่อ-คะแนน'!CP22="-","-",IF(EM23&lt;79.5,"มส","-"))))</f>
        <v/>
      </c>
      <c r="EO23" s="53" t="str">
        <f>IF('ชื่อ-คะแนน'!CM22="ผิด","ผิด",IF('ชื่อ-คะแนน'!CM22="","",IF('ชื่อ-คะแนน'!CP22="-","-",IF(EM23&lt;59.5,"ซ้ำ",IF(EM23&lt;79.5,EL23,"-")))))</f>
        <v/>
      </c>
    </row>
    <row r="24" spans="1:145" s="24" customFormat="1" ht="18" customHeight="1" thickBot="1" x14ac:dyDescent="0.55000000000000004">
      <c r="A24" s="1000" t="str">
        <f>'ชื่อ-คะแนน'!A23</f>
        <v/>
      </c>
      <c r="B24" s="894">
        <f>'ชื่อ-คะแนน'!B23</f>
        <v>0</v>
      </c>
      <c r="C24" s="895" t="str">
        <f>'ชื่อ-คะแนน'!DB23</f>
        <v/>
      </c>
      <c r="D24" s="620" t="str">
        <f>'ชื่อ-คะแนน'!D23</f>
        <v/>
      </c>
      <c r="E24" s="621" t="str">
        <f t="shared" si="0"/>
        <v/>
      </c>
      <c r="F24" s="958" t="str">
        <f>IF('ชื่อ-คะแนน'!$C23="","",IF('ชื่อ-คะแนน'!$D23="ออก","",IF('ชื่อ-คะแนน'!$D23="ย้าย","",IF('ชื่อ-คะแนน'!$D23="พัก","",IF(F$6="?",F$6,F$6)))))</f>
        <v/>
      </c>
      <c r="G24" s="967" t="str">
        <f>IF('ชื่อ-คะแนน'!C23="","",IF('ชื่อ-คะแนน'!$D23="ออก","",IF('ชื่อ-คะแนน'!$D23="ย้าย","",IF('ชื่อ-คะแนน'!$D23="พัก","",IF(G$6="?",G$6,G$6)))))</f>
        <v/>
      </c>
      <c r="H24" s="967" t="str">
        <f>IF('ชื่อ-คะแนน'!C23="","",IF('ชื่อ-คะแนน'!$D23="ออก","",IF('ชื่อ-คะแนน'!$D23="ย้าย","",IF('ชื่อ-คะแนน'!$D23="พัก","",IF(H$6="?",H$6,H$6)))))</f>
        <v/>
      </c>
      <c r="I24" s="967" t="str">
        <f>IF('ชื่อ-คะแนน'!G23="","",IF('ชื่อ-คะแนน'!$D23="ออก","",IF('ชื่อ-คะแนน'!$D23="ย้าย","",IF('ชื่อ-คะแนน'!$D23="พัก","",IF(I$6="?",I$6,$I$6)))))</f>
        <v/>
      </c>
      <c r="J24" s="968" t="str">
        <f>IF('ชื่อ-คะแนน'!$C23="","",IF('ชื่อ-คะแนน'!$D23="ออก","",IF('ชื่อ-คะแนน'!$D23="ย้าย","",IF('ชื่อ-คะแนน'!$D23="พัก","",IF(J$6="?",J$6,J$6)))))</f>
        <v/>
      </c>
      <c r="K24" s="959"/>
      <c r="L24" s="958" t="str">
        <f>IF('ชื่อ-คะแนน'!$C23="","",IF('ชื่อ-คะแนน'!$D23="ออก","",IF('ชื่อ-คะแนน'!$D23="ย้าย","",IF('ชื่อ-คะแนน'!$D23="พัก","",IF(L$6="?",L$6,L$6)))))</f>
        <v/>
      </c>
      <c r="M24" s="967" t="str">
        <f>IF('ชื่อ-คะแนน'!$C23="","",IF('ชื่อ-คะแนน'!$D23="ออก","",IF('ชื่อ-คะแนน'!$D23="ย้าย","",IF('ชื่อ-คะแนน'!$D23="พัก","",IF(M$6="?",M$6,M$6)))))</f>
        <v/>
      </c>
      <c r="N24" s="967" t="str">
        <f>IF('ชื่อ-คะแนน'!$C23="","",IF('ชื่อ-คะแนน'!$D23="ออก","",IF('ชื่อ-คะแนน'!$D23="ย้าย","",IF('ชื่อ-คะแนน'!$D23="พัก","",IF(N$6="?",N$6,N$6)))))</f>
        <v/>
      </c>
      <c r="O24" s="967" t="str">
        <f>IF('ชื่อ-คะแนน'!$C23="","",IF('ชื่อ-คะแนน'!$D23="ออก","",IF('ชื่อ-คะแนน'!$D23="ย้าย","",IF('ชื่อ-คะแนน'!$D23="พัก","",IF(O$6="?",O$6,O$6)))))</f>
        <v/>
      </c>
      <c r="P24" s="968" t="str">
        <f>IF('ชื่อ-คะแนน'!$C23="","",IF('ชื่อ-คะแนน'!$D23="ออก","",IF('ชื่อ-คะแนน'!$D23="ย้าย","",IF('ชื่อ-คะแนน'!$D23="พัก","",IF(P$6="?",P$6,P$6)))))</f>
        <v/>
      </c>
      <c r="Q24" s="959"/>
      <c r="R24" s="958" t="str">
        <f>IF('ชื่อ-คะแนน'!$C23="","",IF('ชื่อ-คะแนน'!$D23="ออก","",IF('ชื่อ-คะแนน'!$D23="ย้าย","",IF('ชื่อ-คะแนน'!$D23="พัก","",IF(R$6="?",R$6,R$6)))))</f>
        <v/>
      </c>
      <c r="S24" s="967" t="str">
        <f>IF('ชื่อ-คะแนน'!$C23="","",IF('ชื่อ-คะแนน'!$D23="ออก","",IF('ชื่อ-คะแนน'!$D23="ย้าย","",IF('ชื่อ-คะแนน'!$D23="พัก","",IF(S$6="?",S$6,S$6)))))</f>
        <v/>
      </c>
      <c r="T24" s="967" t="str">
        <f>IF('ชื่อ-คะแนน'!$C23="","",IF('ชื่อ-คะแนน'!$D23="ออก","",IF('ชื่อ-คะแนน'!$D23="ย้าย","",IF('ชื่อ-คะแนน'!$D23="พัก","",IF(T$6="?",T$6,T$6)))))</f>
        <v/>
      </c>
      <c r="U24" s="967" t="str">
        <f>IF('ชื่อ-คะแนน'!$C23="","",IF('ชื่อ-คะแนน'!$D23="ออก","",IF('ชื่อ-คะแนน'!$D23="ย้าย","",IF('ชื่อ-คะแนน'!$D23="พัก","",IF(U$6="?",U$6,U$6)))))</f>
        <v/>
      </c>
      <c r="V24" s="968" t="str">
        <f>IF('ชื่อ-คะแนน'!$C23="","",IF('ชื่อ-คะแนน'!$D23="ออก","",IF('ชื่อ-คะแนน'!$D23="ย้าย","",IF('ชื่อ-คะแนน'!$D23="พัก","",IF(V$6="?",V$6,V$6)))))</f>
        <v/>
      </c>
      <c r="W24" s="959"/>
      <c r="X24" s="958" t="str">
        <f>IF('ชื่อ-คะแนน'!$C23="","",IF('ชื่อ-คะแนน'!$D23="ออก","",IF('ชื่อ-คะแนน'!$D23="ย้าย","",IF('ชื่อ-คะแนน'!$D23="พัก","",IF(X$6="?",X$6,X$6)))))</f>
        <v/>
      </c>
      <c r="Y24" s="967" t="str">
        <f>IF('ชื่อ-คะแนน'!$C23="","",IF('ชื่อ-คะแนน'!$D23="ออก","",IF('ชื่อ-คะแนน'!$D23="ย้าย","",IF('ชื่อ-คะแนน'!$D23="พัก","",IF(Y$6="?",Y$6,Y$6)))))</f>
        <v/>
      </c>
      <c r="Z24" s="967" t="str">
        <f>IF('ชื่อ-คะแนน'!$C23="","",IF('ชื่อ-คะแนน'!$D23="ออก","",IF('ชื่อ-คะแนน'!$D23="ย้าย","",IF('ชื่อ-คะแนน'!$D23="พัก","",IF(Z$6="?",Z$6,Z$6)))))</f>
        <v/>
      </c>
      <c r="AA24" s="967" t="str">
        <f>IF('ชื่อ-คะแนน'!$C23="","",IF('ชื่อ-คะแนน'!$D23="ออก","",IF('ชื่อ-คะแนน'!$D23="ย้าย","",IF('ชื่อ-คะแนน'!$D23="พัก","",IF(AA$6="?",AA$6,AA$6)))))</f>
        <v/>
      </c>
      <c r="AB24" s="968" t="str">
        <f>IF('ชื่อ-คะแนน'!$C23="","",IF('ชื่อ-คะแนน'!$D23="ออก","",IF('ชื่อ-คะแนน'!$D23="ย้าย","",IF('ชื่อ-คะแนน'!$D23="พัก","",IF(AB$6="?",AB$6,AB$6)))))</f>
        <v/>
      </c>
      <c r="AC24" s="959"/>
      <c r="AD24" s="958" t="str">
        <f>IF('ชื่อ-คะแนน'!$C23="","",IF('ชื่อ-คะแนน'!$D23="ออก","",IF('ชื่อ-คะแนน'!$D23="ย้าย","",IF('ชื่อ-คะแนน'!$D23="พัก","",IF(AD$6="?",AD$6,AD$6)))))</f>
        <v/>
      </c>
      <c r="AE24" s="967" t="str">
        <f>IF('ชื่อ-คะแนน'!$C23="","",IF('ชื่อ-คะแนน'!$D23="ออก","",IF('ชื่อ-คะแนน'!$D23="ย้าย","",IF('ชื่อ-คะแนน'!$D23="พัก","",IF(AE$6="?",AE$6,AE$6)))))</f>
        <v/>
      </c>
      <c r="AF24" s="967" t="str">
        <f>IF('ชื่อ-คะแนน'!$C23="","",IF('ชื่อ-คะแนน'!$D23="ออก","",IF('ชื่อ-คะแนน'!$D23="ย้าย","",IF('ชื่อ-คะแนน'!$D23="พัก","",IF(AF$6="?",AF$6,AF$6)))))</f>
        <v/>
      </c>
      <c r="AG24" s="967" t="str">
        <f>IF('ชื่อ-คะแนน'!$C23="","",IF('ชื่อ-คะแนน'!$D23="ออก","",IF('ชื่อ-คะแนน'!$D23="ย้าย","",IF('ชื่อ-คะแนน'!$D23="พัก","",IF($AG$6="?",$AG$6,$AG$6)))))</f>
        <v/>
      </c>
      <c r="AH24" s="968" t="str">
        <f>IF('ชื่อ-คะแนน'!$C23="","",IF('ชื่อ-คะแนน'!$D23="ออก","",IF('ชื่อ-คะแนน'!$D23="ย้าย","",IF('ชื่อ-คะแนน'!$D23="พัก","",IF($AH$6="?",$AH$6,$AH$6)))))</f>
        <v/>
      </c>
      <c r="AI24" s="959"/>
      <c r="AJ24" s="958" t="str">
        <f>IF('ชื่อ-คะแนน'!$C23="","",IF('ชื่อ-คะแนน'!$D23="ออก","",IF('ชื่อ-คะแนน'!$D23="ย้าย","",IF('ชื่อ-คะแนน'!$D23="พัก","",IF($AJ$6="?",$AJ$6,$AJ$6)))))</f>
        <v/>
      </c>
      <c r="AK24" s="967" t="str">
        <f>IF('ชื่อ-คะแนน'!$C23="","",IF('ชื่อ-คะแนน'!$D23="ออก","",IF('ชื่อ-คะแนน'!$D23="ย้าย","",IF('ชื่อ-คะแนน'!$D23="พัก","",IF($AK$6="?",$AK$6,$AK$6)))))</f>
        <v/>
      </c>
      <c r="AL24" s="967" t="str">
        <f>IF('ชื่อ-คะแนน'!$C23="","",IF('ชื่อ-คะแนน'!$D23="ออก","",IF('ชื่อ-คะแนน'!$D23="ย้าย","",IF('ชื่อ-คะแนน'!$D23="พัก","",IF($AL$6="?",$AL$6,$AL$6)))))</f>
        <v/>
      </c>
      <c r="AM24" s="967" t="str">
        <f>IF('ชื่อ-คะแนน'!$C23="","",IF('ชื่อ-คะแนน'!$D23="ออก","",IF('ชื่อ-คะแนน'!$D23="ย้าย","",IF('ชื่อ-คะแนน'!$D23="พัก","",IF($AM$6="?",$AM$6,$AM$6)))))</f>
        <v/>
      </c>
      <c r="AN24" s="968" t="str">
        <f>IF('ชื่อ-คะแนน'!$C23="","",IF('ชื่อ-คะแนน'!$D23="ออก","",IF('ชื่อ-คะแนน'!$D23="ย้าย","",IF('ชื่อ-คะแนน'!$D23="พัก","",IF($AN$6="?",$AN$6,$AN$6)))))</f>
        <v/>
      </c>
      <c r="AO24" s="959"/>
      <c r="AP24" s="958" t="str">
        <f>IF('ชื่อ-คะแนน'!$C23="","",IF('ชื่อ-คะแนน'!$D23="ออก","",IF('ชื่อ-คะแนน'!$D23="ย้าย","",IF('ชื่อ-คะแนน'!$D23="พัก","",IF($AP$6="?",$AP$6,$AP$6)))))</f>
        <v/>
      </c>
      <c r="AQ24" s="967" t="str">
        <f>IF('ชื่อ-คะแนน'!$C23="","",IF('ชื่อ-คะแนน'!$D23="ออก","",IF('ชื่อ-คะแนน'!$D23="ย้าย","",IF('ชื่อ-คะแนน'!$D23="พัก","",IF($AQ$6="?",$AQ$6,$AQ$6)))))</f>
        <v/>
      </c>
      <c r="AR24" s="967" t="str">
        <f>IF('ชื่อ-คะแนน'!$C23="","",IF('ชื่อ-คะแนน'!$D23="ออก","",IF('ชื่อ-คะแนน'!$D23="ย้าย","",IF('ชื่อ-คะแนน'!$D23="พัก","",IF($AR$6="?",$AR$6,$AR$6)))))</f>
        <v/>
      </c>
      <c r="AS24" s="967" t="str">
        <f>IF('ชื่อ-คะแนน'!$C23="","",IF('ชื่อ-คะแนน'!$D23="ออก","",IF('ชื่อ-คะแนน'!$D23="ย้าย","",IF('ชื่อ-คะแนน'!$D23="พัก","",IF($AS$6="?",$AS$6,$AS$6)))))</f>
        <v/>
      </c>
      <c r="AT24" s="968" t="str">
        <f>IF('ชื่อ-คะแนน'!$C23="","",IF('ชื่อ-คะแนน'!$D23="ออก","",IF('ชื่อ-คะแนน'!$D23="ย้าย","",IF('ชื่อ-คะแนน'!$D23="พัก","",IF($AT$6="?",$AT$6,$AT$6)))))</f>
        <v/>
      </c>
      <c r="AU24" s="959"/>
      <c r="AV24" s="958" t="str">
        <f>IF('ชื่อ-คะแนน'!$C23="","",IF('ชื่อ-คะแนน'!$D23="ออก","",IF('ชื่อ-คะแนน'!$D23="ย้าย","",IF('ชื่อ-คะแนน'!$D23="พัก","",IF($AV$6="?",$AV$6,$AV$6)))))</f>
        <v/>
      </c>
      <c r="AW24" s="967" t="str">
        <f>IF('ชื่อ-คะแนน'!$C23="","",IF('ชื่อ-คะแนน'!$D23="ออก","",IF('ชื่อ-คะแนน'!$D23="ย้าย","",IF('ชื่อ-คะแนน'!$D23="พัก","",IF($AW$6="?",$AW$6,$AW$6)))))</f>
        <v/>
      </c>
      <c r="AX24" s="967" t="str">
        <f>IF('ชื่อ-คะแนน'!$C23="","",IF('ชื่อ-คะแนน'!$D23="ออก","",IF('ชื่อ-คะแนน'!$D23="ย้าย","",IF('ชื่อ-คะแนน'!$D23="พัก","",IF($AX$6="?",$AX$6,$AX$6)))))</f>
        <v/>
      </c>
      <c r="AY24" s="967" t="str">
        <f>IF('ชื่อ-คะแนน'!$C23="","",IF('ชื่อ-คะแนน'!$D23="ออก","",IF('ชื่อ-คะแนน'!$D23="ย้าย","",IF('ชื่อ-คะแนน'!$D23="พัก","",IF($AY$6="?",$AY$6,$AY$6)))))</f>
        <v/>
      </c>
      <c r="AZ24" s="968" t="str">
        <f>IF('ชื่อ-คะแนน'!$C23="","",IF('ชื่อ-คะแนน'!$D23="ออก","",IF('ชื่อ-คะแนน'!$D23="ย้าย","",IF('ชื่อ-คะแนน'!$D23="พัก","",IF($AZ$6="?",$AZ$6,$AZ$6)))))</f>
        <v/>
      </c>
      <c r="BA24" s="959"/>
      <c r="BB24" s="958" t="str">
        <f>IF('ชื่อ-คะแนน'!$C23="","",IF('ชื่อ-คะแนน'!$D23="ออก","",IF('ชื่อ-คะแนน'!$D23="ย้าย","",IF('ชื่อ-คะแนน'!$D23="พัก","",IF($BB$6="?",$BB$6,$BB$6)))))</f>
        <v/>
      </c>
      <c r="BC24" s="967" t="str">
        <f>IF('ชื่อ-คะแนน'!$C23="","",IF('ชื่อ-คะแนน'!$D23="ออก","",IF('ชื่อ-คะแนน'!$D23="ย้าย","",IF('ชื่อ-คะแนน'!$D23="พัก","",IF($BC$6="?",$BC$6,$BC$6)))))</f>
        <v/>
      </c>
      <c r="BD24" s="967" t="str">
        <f>IF('ชื่อ-คะแนน'!$C23="","",IF('ชื่อ-คะแนน'!$D23="ออก","",IF('ชื่อ-คะแนน'!$D23="ย้าย","",IF('ชื่อ-คะแนน'!$D23="พัก","",IF($BD$6="?",$BD$6,$BD$6)))))</f>
        <v/>
      </c>
      <c r="BE24" s="967" t="str">
        <f>IF('ชื่อ-คะแนน'!$C23="","",IF('ชื่อ-คะแนน'!$D23="ออก","",IF('ชื่อ-คะแนน'!$D23="ย้าย","",IF('ชื่อ-คะแนน'!$D23="พัก","",IF($BE$6="?",$BE$6,$BE$6)))))</f>
        <v/>
      </c>
      <c r="BF24" s="968" t="str">
        <f>IF('ชื่อ-คะแนน'!$C23="","",IF('ชื่อ-คะแนน'!$D23="ออก","",IF('ชื่อ-คะแนน'!$D23="ย้าย","",IF('ชื่อ-คะแนน'!$D23="พัก","",IF($BF$6="?",$BF$6,$BF$6)))))</f>
        <v/>
      </c>
      <c r="BG24" s="959"/>
      <c r="BH24" s="958" t="str">
        <f>IF('ชื่อ-คะแนน'!$C23="","",IF('ชื่อ-คะแนน'!$D23="ออก","",IF('ชื่อ-คะแนน'!$D23="ย้าย","",IF('ชื่อ-คะแนน'!$D23="พัก","",IF($BH$6="?",$BH$6,$BH$6)))))</f>
        <v/>
      </c>
      <c r="BI24" s="967" t="str">
        <f>IF('ชื่อ-คะแนน'!$C23="","",IF('ชื่อ-คะแนน'!$D23="ออก","",IF('ชื่อ-คะแนน'!$D23="ย้าย","",IF('ชื่อ-คะแนน'!$D23="พัก","",IF($BI$6="?",$BI$6,$BI$6)))))</f>
        <v/>
      </c>
      <c r="BJ24" s="967" t="str">
        <f>IF('ชื่อ-คะแนน'!$C23="","",IF('ชื่อ-คะแนน'!$D23="ออก","",IF('ชื่อ-คะแนน'!$D23="ย้าย","",IF('ชื่อ-คะแนน'!$D23="พัก","",IF($BJ$6="?",$BJ$6,$BJ$6)))))</f>
        <v/>
      </c>
      <c r="BK24" s="967" t="str">
        <f>IF('ชื่อ-คะแนน'!$C23="","",IF('ชื่อ-คะแนน'!$D23="ออก","",IF('ชื่อ-คะแนน'!$D23="ย้าย","",IF('ชื่อ-คะแนน'!$D23="พัก","",IF($BK$6="?",$BK$6,$BK$6)))))</f>
        <v/>
      </c>
      <c r="BL24" s="968" t="str">
        <f>IF('ชื่อ-คะแนน'!$C23="","",IF('ชื่อ-คะแนน'!$D23="ออก","",IF('ชื่อ-คะแนน'!$D23="ย้าย","",IF('ชื่อ-คะแนน'!$D23="พัก","",IF($BL$6="?",$BL$6,$BL$6)))))</f>
        <v/>
      </c>
      <c r="BM24" s="959"/>
      <c r="BN24" s="958" t="str">
        <f>IF('ชื่อ-คะแนน'!$C23="","",IF('ชื่อ-คะแนน'!$D23="ออก","",IF('ชื่อ-คะแนน'!$D23="ย้าย","",IF('ชื่อ-คะแนน'!$D23="พัก","",IF($BN$6="?",$BN$6,$BN$6)))))</f>
        <v/>
      </c>
      <c r="BO24" s="967" t="str">
        <f>IF('ชื่อ-คะแนน'!$C23="","",IF('ชื่อ-คะแนน'!$D23="ออก","",IF('ชื่อ-คะแนน'!$D23="ย้าย","",IF('ชื่อ-คะแนน'!$D23="พัก","",IF($BO$6="?",$BO$6,$BO$6)))))</f>
        <v/>
      </c>
      <c r="BP24" s="967" t="str">
        <f>IF('ชื่อ-คะแนน'!$C23="","",IF('ชื่อ-คะแนน'!$D23="ออก","",IF('ชื่อ-คะแนน'!$D23="ย้าย","",IF('ชื่อ-คะแนน'!$D23="พัก","",IF($BP$6="?",$BP$6,$BP$6)))))</f>
        <v/>
      </c>
      <c r="BQ24" s="967" t="str">
        <f>IF('ชื่อ-คะแนน'!$C23="","",IF('ชื่อ-คะแนน'!$D23="ออก","",IF('ชื่อ-คะแนน'!$D23="ย้าย","",IF('ชื่อ-คะแนน'!$D23="พัก","",IF($BQ$6="?",$BQ$6,$BQ$6)))))</f>
        <v/>
      </c>
      <c r="BR24" s="968" t="str">
        <f>IF('ชื่อ-คะแนน'!$C23="","",IF('ชื่อ-คะแนน'!$D23="ออก","",IF('ชื่อ-คะแนน'!$D23="ย้าย","",IF('ชื่อ-คะแนน'!$D23="พัก","",IF($BR$6="?",$BR$6,$BR$6)))))</f>
        <v/>
      </c>
      <c r="BS24" s="959"/>
      <c r="BT24" s="958" t="str">
        <f>IF('ชื่อ-คะแนน'!$C23="","",IF('ชื่อ-คะแนน'!$D23="ออก","",IF('ชื่อ-คะแนน'!$D23="ย้าย","",IF('ชื่อ-คะแนน'!$D23="พัก","",IF($BT$6="?",$BT$6,$BT$6)))))</f>
        <v/>
      </c>
      <c r="BU24" s="967" t="str">
        <f>IF('ชื่อ-คะแนน'!$C23="","",IF('ชื่อ-คะแนน'!$D23="ออก","",IF('ชื่อ-คะแนน'!$D23="ย้าย","",IF('ชื่อ-คะแนน'!$D23="พัก","",IF($BU$6="?",$BU$6,$BU$6)))))</f>
        <v/>
      </c>
      <c r="BV24" s="967" t="str">
        <f>IF('ชื่อ-คะแนน'!$C23="","",IF('ชื่อ-คะแนน'!$D23="ออก","",IF('ชื่อ-คะแนน'!$D23="ย้าย","",IF('ชื่อ-คะแนน'!$D23="พัก","",IF($BV$6="?",$BV$6,$BV$6)))))</f>
        <v/>
      </c>
      <c r="BW24" s="967" t="str">
        <f>IF('ชื่อ-คะแนน'!$C23="","",IF('ชื่อ-คะแนน'!$D23="ออก","",IF('ชื่อ-คะแนน'!$D23="ย้าย","",IF('ชื่อ-คะแนน'!$D23="พัก","",IF($BW$6="?",$BW$6,$BW$6)))))</f>
        <v/>
      </c>
      <c r="BX24" s="968" t="str">
        <f>IF('ชื่อ-คะแนน'!$C23="","",IF('ชื่อ-คะแนน'!$D23="ออก","",IF('ชื่อ-คะแนน'!$D23="ย้าย","",IF('ชื่อ-คะแนน'!$D23="พัก","",IF($BX$6="?",$BX$6,$BX$6)))))</f>
        <v/>
      </c>
      <c r="BY24" s="959"/>
      <c r="BZ24" s="958" t="str">
        <f>IF('ชื่อ-คะแนน'!$C23="","",IF('ชื่อ-คะแนน'!$D23="ออก","",IF('ชื่อ-คะแนน'!$D23="ย้าย","",IF('ชื่อ-คะแนน'!$D23="พัก","",IF($BZ$6="?",$BZ$6,$BZ$6)))))</f>
        <v/>
      </c>
      <c r="CA24" s="967" t="str">
        <f>IF('ชื่อ-คะแนน'!$C23="","",IF('ชื่อ-คะแนน'!$D23="ออก","",IF('ชื่อ-คะแนน'!$D23="ย้าย","",IF('ชื่อ-คะแนน'!$D23="พัก","",IF($CA$6="?",$CA$6,$CA$6)))))</f>
        <v/>
      </c>
      <c r="CB24" s="967" t="str">
        <f>IF('ชื่อ-คะแนน'!$C23="","",IF('ชื่อ-คะแนน'!$D23="ออก","",IF('ชื่อ-คะแนน'!$D23="ย้าย","",IF('ชื่อ-คะแนน'!$D23="พัก","",IF($CB$6="?",$CB$6,$CB$6)))))</f>
        <v/>
      </c>
      <c r="CC24" s="967" t="str">
        <f>IF('ชื่อ-คะแนน'!$C23="","",IF('ชื่อ-คะแนน'!$D23="ออก","",IF('ชื่อ-คะแนน'!$D23="ย้าย","",IF('ชื่อ-คะแนน'!$D23="พัก","",IF($CC$6="?",$CC$6,$CC$6)))))</f>
        <v/>
      </c>
      <c r="CD24" s="968" t="str">
        <f>IF('ชื่อ-คะแนน'!$C23="","",IF('ชื่อ-คะแนน'!$D23="ออก","",IF('ชื่อ-คะแนน'!$D23="ย้าย","",IF('ชื่อ-คะแนน'!$D23="พัก","",IF($CD$6="?",$CD$6,$CD$6)))))</f>
        <v/>
      </c>
      <c r="CE24" s="959"/>
      <c r="CF24" s="958" t="str">
        <f>IF('ชื่อ-คะแนน'!$C23="","",IF('ชื่อ-คะแนน'!$D23="ออก","",IF('ชื่อ-คะแนน'!$D23="ย้าย","",IF('ชื่อ-คะแนน'!$D23="พัก","",IF($CF$6="?",$CF$6,$CF$6)))))</f>
        <v/>
      </c>
      <c r="CG24" s="967" t="str">
        <f>IF('ชื่อ-คะแนน'!$C23="","",IF('ชื่อ-คะแนน'!$D23="ออก","",IF('ชื่อ-คะแนน'!$D23="ย้าย","",IF('ชื่อ-คะแนน'!$D23="พัก","",IF($CG$6="?",$CG$6,$CG$6)))))</f>
        <v/>
      </c>
      <c r="CH24" s="967" t="str">
        <f>IF('ชื่อ-คะแนน'!$C23="","",IF('ชื่อ-คะแนน'!$D23="ออก","",IF('ชื่อ-คะแนน'!$D23="ย้าย","",IF('ชื่อ-คะแนน'!$D23="พัก","",IF($CH$6="?",$CH$6,$CH$6)))))</f>
        <v/>
      </c>
      <c r="CI24" s="967" t="str">
        <f>IF('ชื่อ-คะแนน'!$C23="","",IF('ชื่อ-คะแนน'!$D23="ออก","",IF('ชื่อ-คะแนน'!$D23="ย้าย","",IF('ชื่อ-คะแนน'!$D23="พัก","",IF($CI$6="?",$CI$6,$CI$6)))))</f>
        <v/>
      </c>
      <c r="CJ24" s="968" t="str">
        <f>IF('ชื่อ-คะแนน'!$C23="","",IF('ชื่อ-คะแนน'!$D23="ออก","",IF('ชื่อ-คะแนน'!$D23="ย้าย","",IF('ชื่อ-คะแนน'!$D23="พัก","",IF($CJ$6="?",$CJ$6,$CJ$6)))))</f>
        <v/>
      </c>
      <c r="CK24" s="959"/>
      <c r="CL24" s="958" t="str">
        <f>IF('ชื่อ-คะแนน'!$C23="","",IF('ชื่อ-คะแนน'!$D23="ออก","",IF('ชื่อ-คะแนน'!$D23="ย้าย","",IF('ชื่อ-คะแนน'!$D23="พัก","",IF($CL$6="?",$CL$6,$CL$6)))))</f>
        <v/>
      </c>
      <c r="CM24" s="967" t="str">
        <f>IF('ชื่อ-คะแนน'!$C23="","",IF('ชื่อ-คะแนน'!$D23="ออก","",IF('ชื่อ-คะแนน'!$D23="ย้าย","",IF('ชื่อ-คะแนน'!$D23="พัก","",IF($CM$6="?",$CM$6,$CM$6)))))</f>
        <v/>
      </c>
      <c r="CN24" s="967" t="str">
        <f>IF('ชื่อ-คะแนน'!$C23="","",IF('ชื่อ-คะแนน'!$D23="ออก","",IF('ชื่อ-คะแนน'!$D23="ย้าย","",IF('ชื่อ-คะแนน'!$D23="พัก","",IF($CN$6="?",$CN$6,$CN$6)))))</f>
        <v/>
      </c>
      <c r="CO24" s="967" t="str">
        <f>IF('ชื่อ-คะแนน'!$C23="","",IF('ชื่อ-คะแนน'!$D23="ออก","",IF('ชื่อ-คะแนน'!$D23="ย้าย","",IF('ชื่อ-คะแนน'!$D23="พัก","",IF($CO$6="?",$CO$6,$CO$6)))))</f>
        <v/>
      </c>
      <c r="CP24" s="968" t="str">
        <f>IF('ชื่อ-คะแนน'!$C23="","",IF('ชื่อ-คะแนน'!$D23="ออก","",IF('ชื่อ-คะแนน'!$D23="ย้าย","",IF('ชื่อ-คะแนน'!$D23="พัก","",IF($CP$6="?",$CP$6,$CP$6)))))</f>
        <v/>
      </c>
      <c r="CQ24" s="959"/>
      <c r="CR24" s="958" t="str">
        <f>IF('ชื่อ-คะแนน'!$C23="","",IF('ชื่อ-คะแนน'!$D23="ออก","",IF('ชื่อ-คะแนน'!$D23="ย้าย","",IF('ชื่อ-คะแนน'!$D23="พัก","",IF($CR$6="?",$CR$6,$CR$6)))))</f>
        <v/>
      </c>
      <c r="CS24" s="967" t="str">
        <f>IF('ชื่อ-คะแนน'!$C23="","",IF('ชื่อ-คะแนน'!$D23="ออก","",IF('ชื่อ-คะแนน'!$D23="ย้าย","",IF('ชื่อ-คะแนน'!$D23="พัก","",IF($CS$6="?",$CS$6,$CS$6)))))</f>
        <v/>
      </c>
      <c r="CT24" s="967" t="str">
        <f>IF('ชื่อ-คะแนน'!$C23="","",IF('ชื่อ-คะแนน'!$D23="ออก","",IF('ชื่อ-คะแนน'!$D23="ย้าย","",IF('ชื่อ-คะแนน'!$D23="พัก","",IF($CT$6="?",$CT$6,$CT$6)))))</f>
        <v/>
      </c>
      <c r="CU24" s="967" t="str">
        <f>IF('ชื่อ-คะแนน'!$C23="","",IF('ชื่อ-คะแนน'!$D23="ออก","",IF('ชื่อ-คะแนน'!$D23="ย้าย","",IF('ชื่อ-คะแนน'!$D23="พัก","",IF($CU$6="?",$CU$6,$CU$6)))))</f>
        <v/>
      </c>
      <c r="CV24" s="968" t="str">
        <f>IF('ชื่อ-คะแนน'!$C23="","",IF('ชื่อ-คะแนน'!$D23="ออก","",IF('ชื่อ-คะแนน'!$D23="ย้าย","",IF('ชื่อ-คะแนน'!$D23="พัก","",IF($CV$6="?",$CV$6,$CV$6)))))</f>
        <v/>
      </c>
      <c r="CW24" s="959"/>
      <c r="CX24" s="958" t="str">
        <f>IF('ชื่อ-คะแนน'!$C23="","",IF('ชื่อ-คะแนน'!$D23="ออก","",IF('ชื่อ-คะแนน'!$D23="ย้าย","",IF('ชื่อ-คะแนน'!$D23="พัก","",IF($CX$6="?",$CX$6,$CX$6)))))</f>
        <v/>
      </c>
      <c r="CY24" s="967" t="str">
        <f>IF('ชื่อ-คะแนน'!$C23="","",IF('ชื่อ-คะแนน'!$D23="ออก","",IF('ชื่อ-คะแนน'!$D23="ย้าย","",IF('ชื่อ-คะแนน'!$D23="พัก","",IF($CY$6="?",$CY$6,$CY$6)))))</f>
        <v/>
      </c>
      <c r="CZ24" s="967" t="str">
        <f>IF('ชื่อ-คะแนน'!$C23="","",IF('ชื่อ-คะแนน'!$D23="ออก","",IF('ชื่อ-คะแนน'!$D23="ย้าย","",IF('ชื่อ-คะแนน'!$D23="พัก","",IF($CZ$6="?",$CZ$6,$CZ$6)))))</f>
        <v/>
      </c>
      <c r="DA24" s="967" t="str">
        <f>IF('ชื่อ-คะแนน'!$C23="","",IF('ชื่อ-คะแนน'!$D23="ออก","",IF('ชื่อ-คะแนน'!$D23="ย้าย","",IF('ชื่อ-คะแนน'!$D23="พัก","",IF($DA$6="?",$DA$6,$DA$6)))))</f>
        <v/>
      </c>
      <c r="DB24" s="968" t="str">
        <f>IF('ชื่อ-คะแนน'!$C23="","",IF('ชื่อ-คะแนน'!$D23="ออก","",IF('ชื่อ-คะแนน'!$D23="ย้าย","",IF('ชื่อ-คะแนน'!$D23="พัก","",IF($DB$6="?",$DB$6,$DB$6)))))</f>
        <v/>
      </c>
      <c r="DC24" s="959"/>
      <c r="DD24" s="958" t="str">
        <f>IF('ชื่อ-คะแนน'!$C23="","",IF('ชื่อ-คะแนน'!$D23="ออก","",IF('ชื่อ-คะแนน'!$D23="ย้าย","",IF('ชื่อ-คะแนน'!$D23="พัก","",IF($DD$6="?",$DD$6,$DD$6)))))</f>
        <v/>
      </c>
      <c r="DE24" s="967" t="str">
        <f>IF('ชื่อ-คะแนน'!$C23="","",IF('ชื่อ-คะแนน'!$D23="ออก","",IF('ชื่อ-คะแนน'!$D23="ย้าย","",IF('ชื่อ-คะแนน'!$D23="พัก","",IF($DE$6="?",$DE$6,$DE$6)))))</f>
        <v/>
      </c>
      <c r="DF24" s="967" t="str">
        <f>IF('ชื่อ-คะแนน'!$C23="","",IF('ชื่อ-คะแนน'!$D23="ออก","",IF('ชื่อ-คะแนน'!$D23="ย้าย","",IF('ชื่อ-คะแนน'!$D23="พัก","",IF($DF$6="?",$DF$6,$DF$6)))))</f>
        <v/>
      </c>
      <c r="DG24" s="967" t="str">
        <f>IF('ชื่อ-คะแนน'!$C23="","",IF('ชื่อ-คะแนน'!$D23="ออก","",IF('ชื่อ-คะแนน'!$D23="ย้าย","",IF('ชื่อ-คะแนน'!$D23="พัก","",IF($DG$6="?",$DG$6,$DG$6)))))</f>
        <v/>
      </c>
      <c r="DH24" s="968" t="str">
        <f>IF('ชื่อ-คะแนน'!$C23="","",IF('ชื่อ-คะแนน'!$D23="ออก","",IF('ชื่อ-คะแนน'!$D23="ย้าย","",IF('ชื่อ-คะแนน'!$D23="พัก","",IF($DH$6="?",$DH$6,$DH$6)))))</f>
        <v/>
      </c>
      <c r="DI24" s="959"/>
      <c r="DJ24" s="958" t="str">
        <f>IF('ชื่อ-คะแนน'!$C23="","",IF('ชื่อ-คะแนน'!$D23="ออก","",IF('ชื่อ-คะแนน'!$D23="ย้าย","",IF('ชื่อ-คะแนน'!$D23="พัก","",IF($DJ$6="?",$DJ$6,$DJ$6)))))</f>
        <v/>
      </c>
      <c r="DK24" s="967" t="str">
        <f>IF('ชื่อ-คะแนน'!$C23="","",IF('ชื่อ-คะแนน'!$D23="ออก","",IF('ชื่อ-คะแนน'!$D23="ย้าย","",IF('ชื่อ-คะแนน'!$D23="พัก","",IF($DK$6="?",$DK$6,$DK$6)))))</f>
        <v/>
      </c>
      <c r="DL24" s="967" t="str">
        <f>IF('ชื่อ-คะแนน'!$C23="","",IF('ชื่อ-คะแนน'!$D23="ออก","",IF('ชื่อ-คะแนน'!$D23="ย้าย","",IF('ชื่อ-คะแนน'!$D23="พัก","",IF($DL$6="?",$DL$6,$DL$6)))))</f>
        <v/>
      </c>
      <c r="DM24" s="967" t="str">
        <f>IF('ชื่อ-คะแนน'!$C23="","",IF('ชื่อ-คะแนน'!$D23="ออก","",IF('ชื่อ-คะแนน'!$D23="ย้าย","",IF('ชื่อ-คะแนน'!$D23="พัก","",IF($DM$6="?",$DM$6,$DM$6)))))</f>
        <v/>
      </c>
      <c r="DN24" s="968" t="str">
        <f>IF('ชื่อ-คะแนน'!$C23="","",IF('ชื่อ-คะแนน'!$D23="ออก","",IF('ชื่อ-คะแนน'!$D23="ย้าย","",IF('ชื่อ-คะแนน'!$D23="พัก","",IF($DN$6="?",$DN$6,$DN$6)))))</f>
        <v/>
      </c>
      <c r="DO24" s="959"/>
      <c r="DP24" s="958" t="str">
        <f>IF('ชื่อ-คะแนน'!$C23="","",IF('ชื่อ-คะแนน'!$D23="ออก","",IF('ชื่อ-คะแนน'!$D23="ย้าย","",IF('ชื่อ-คะแนน'!$D23="พัก","",IF($DP$6="?",$DP$6,$DP$6)))))</f>
        <v/>
      </c>
      <c r="DQ24" s="967" t="str">
        <f>IF('ชื่อ-คะแนน'!$C23="","",IF('ชื่อ-คะแนน'!$D23="ออก","",IF('ชื่อ-คะแนน'!$D23="ย้าย","",IF('ชื่อ-คะแนน'!$D23="พัก","",IF($DQ$6="?",$DQ$6,$DQ$6)))))</f>
        <v/>
      </c>
      <c r="DR24" s="967" t="str">
        <f>IF('ชื่อ-คะแนน'!$C23="","",IF('ชื่อ-คะแนน'!$D23="ออก","",IF('ชื่อ-คะแนน'!$D23="ย้าย","",IF('ชื่อ-คะแนน'!$D23="พัก","",IF($DR$6="?",$DR$6,$DR$6)))))</f>
        <v/>
      </c>
      <c r="DS24" s="967" t="str">
        <f>IF('ชื่อ-คะแนน'!$C23="","",IF('ชื่อ-คะแนน'!$D23="ออก","",IF('ชื่อ-คะแนน'!$D23="ย้าย","",IF('ชื่อ-คะแนน'!$D23="พัก","",IF($DS$6="?",$DS$6,$DS$6)))))</f>
        <v/>
      </c>
      <c r="DT24" s="968" t="str">
        <f>IF('ชื่อ-คะแนน'!$C23="","",IF('ชื่อ-คะแนน'!$D23="ออก","",IF('ชื่อ-คะแนน'!$D23="ย้าย","",IF('ชื่อ-คะแนน'!$D23="พัก","",IF($DT$6="?",$DT$6,$DT$6)))))</f>
        <v/>
      </c>
      <c r="DU24" s="959"/>
      <c r="DV24" s="958" t="str">
        <f>IF('ชื่อ-คะแนน'!$C23="","",IF('ชื่อ-คะแนน'!$D23="ออก","",IF('ชื่อ-คะแนน'!$D23="ย้าย","",IF('ชื่อ-คะแนน'!$D23="พัก","",IF($DV$6="?",$DV$6,$DV$6)))))</f>
        <v/>
      </c>
      <c r="DW24" s="967" t="str">
        <f>IF('ชื่อ-คะแนน'!$C23="","",IF('ชื่อ-คะแนน'!$D23="ออก","",IF('ชื่อ-คะแนน'!$D23="ย้าย","",IF('ชื่อ-คะแนน'!$D23="พัก","",IF($DW$6="?",$DW$6,$DW$6)))))</f>
        <v/>
      </c>
      <c r="DX24" s="967" t="str">
        <f>IF('ชื่อ-คะแนน'!$C23="","",IF('ชื่อ-คะแนน'!$D23="ออก","",IF('ชื่อ-คะแนน'!$D23="ย้าย","",IF('ชื่อ-คะแนน'!$D23="พัก","",IF($DX$6="?",$DX$6,$DX$6)))))</f>
        <v/>
      </c>
      <c r="DY24" s="967" t="str">
        <f>IF('ชื่อ-คะแนน'!$C23="","",IF('ชื่อ-คะแนน'!$D23="ออก","",IF('ชื่อ-คะแนน'!$D23="ย้าย","",IF('ชื่อ-คะแนน'!$D23="พัก","",IF($DY$6="?",$DY$6,$DY$6)))))</f>
        <v/>
      </c>
      <c r="DZ24" s="968" t="str">
        <f>IF('ชื่อ-คะแนน'!$C23="","",IF('ชื่อ-คะแนน'!$D23="ออก","",IF('ชื่อ-คะแนน'!$D23="ย้าย","",IF('ชื่อ-คะแนน'!$D23="พัก","",IF($DZ$6="?",$DZ$6,$DZ$6)))))</f>
        <v/>
      </c>
      <c r="EA24" s="959"/>
      <c r="EB24" s="958" t="str">
        <f>IF('ชื่อ-คะแนน'!$C23="","",IF('ชื่อ-คะแนน'!$D23="ออก","",IF('ชื่อ-คะแนน'!$D23="ย้าย","",IF('ชื่อ-คะแนน'!$D23="พัก","",IF($EB$6="?",$EB$6,$EB$6)))))</f>
        <v/>
      </c>
      <c r="EC24" s="967" t="str">
        <f>IF('ชื่อ-คะแนน'!$C23="","",IF('ชื่อ-คะแนน'!$D23="ออก","",IF('ชื่อ-คะแนน'!$D23="ย้าย","",IF('ชื่อ-คะแนน'!$D23="พัก","",IF($EC$6="?",$EC$6,$EC$6)))))</f>
        <v/>
      </c>
      <c r="ED24" s="967" t="str">
        <f>IF('ชื่อ-คะแนน'!$C23="","",IF('ชื่อ-คะแนน'!$D23="ออก","",IF('ชื่อ-คะแนน'!$D23="ย้าย","",IF('ชื่อ-คะแนน'!$D23="พัก","",IF($ED$6="?",$ED$6,$ED$6)))))</f>
        <v/>
      </c>
      <c r="EE24" s="967" t="str">
        <f>IF('ชื่อ-คะแนน'!$C23="","",IF('ชื่อ-คะแนน'!$D23="ออก","",IF('ชื่อ-คะแนน'!$D23="ย้าย","",IF('ชื่อ-คะแนน'!$D23="พัก","",IF($EE$6="?",$EE$6,$EE$6)))))</f>
        <v/>
      </c>
      <c r="EF24" s="968" t="str">
        <f>IF('ชื่อ-คะแนน'!$C23="","",IF('ชื่อ-คะแนน'!$D23="ออก","",IF('ชื่อ-คะแนน'!$D23="ย้าย","",IF('ชื่อ-คะแนน'!$D23="พัก","",IF($EF$6="?",$EF$6,$EF$6)))))</f>
        <v/>
      </c>
      <c r="EG24" s="969"/>
      <c r="EH24" s="963" t="str">
        <f>IF('ชื่อ-คะแนน'!C23="","",COUNTIF(E24:EF24,"ป")+COUNTIF(E24:EF24,"ล")+COUNTIF(E24:EF24,"ข")+COUNTIF(E24:EF24,"ร")+COUNTIF(E24:EF24,"อ")+COUNTIF(E24:EF24,"ก")+COUNTIF(E24:EF24,"ฟ")+COUNTIF(E24:EF24,"ด")+COUNTIF(E24:EF24,"ย"))&amp;IF('ชื่อ-คะแนน'!C23="","","/")&amp;IF('ชื่อ-คะแนน'!C23="","",SUM($F$6:$EF$6)-SUM(F24:EF24))</f>
        <v/>
      </c>
      <c r="EI24" s="994" t="str">
        <f>IF('ชื่อ-คะแนน'!C23="","",COUNTIF(E24:EE24,"/")+SUM(E24:EE24))</f>
        <v/>
      </c>
      <c r="EJ24" s="995" t="str">
        <f>IF('ชื่อ-คะแนน'!C23="","",COUNTIF(F24:EF24,"/")+SUM(F24:EF24)+เวลา1!EI24)</f>
        <v/>
      </c>
      <c r="EK24" s="103"/>
      <c r="EL24" s="53" t="str">
        <f>IF('ชื่อ-คะแนน'!C23="","",IF(EJ24&gt;=$EJ$3-$EJ$4,"-",$EJ$3-$EJ$4-EJ24))</f>
        <v/>
      </c>
      <c r="EM24" s="54" t="str">
        <f>IF('ชื่อ-คะแนน'!C23="","",(EJ24/$EJ$3)*100)</f>
        <v/>
      </c>
      <c r="EN24" s="53" t="str">
        <f>IF('ชื่อ-คะแนน'!CM23="ผิด","ผิด",IF('ชื่อ-คะแนน'!CM23="","",IF('ชื่อ-คะแนน'!CP23="-","-",IF(EM24&lt;79.5,"มส","-"))))</f>
        <v/>
      </c>
      <c r="EO24" s="53" t="str">
        <f>IF('ชื่อ-คะแนน'!CM23="ผิด","ผิด",IF('ชื่อ-คะแนน'!CM23="","",IF('ชื่อ-คะแนน'!CP23="-","-",IF(EM24&lt;59.5,"ซ้ำ",IF(EM24&lt;79.5,EL24,"-")))))</f>
        <v/>
      </c>
    </row>
    <row r="25" spans="1:145" s="24" customFormat="1" ht="18" customHeight="1" thickBot="1" x14ac:dyDescent="0.55000000000000004">
      <c r="A25" s="1000" t="str">
        <f>'ชื่อ-คะแนน'!A24</f>
        <v/>
      </c>
      <c r="B25" s="894">
        <f>'ชื่อ-คะแนน'!B24</f>
        <v>0</v>
      </c>
      <c r="C25" s="895" t="str">
        <f>'ชื่อ-คะแนน'!DB24</f>
        <v/>
      </c>
      <c r="D25" s="620" t="str">
        <f>'ชื่อ-คะแนน'!D24</f>
        <v/>
      </c>
      <c r="E25" s="621" t="str">
        <f t="shared" si="0"/>
        <v/>
      </c>
      <c r="F25" s="958" t="str">
        <f>IF('ชื่อ-คะแนน'!$C24="","",IF('ชื่อ-คะแนน'!$D24="ออก","",IF('ชื่อ-คะแนน'!$D24="ย้าย","",IF('ชื่อ-คะแนน'!$D24="พัก","",IF(F$6="?",F$6,F$6)))))</f>
        <v/>
      </c>
      <c r="G25" s="967" t="str">
        <f>IF('ชื่อ-คะแนน'!C24="","",IF('ชื่อ-คะแนน'!$D24="ออก","",IF('ชื่อ-คะแนน'!$D24="ย้าย","",IF('ชื่อ-คะแนน'!$D24="พัก","",IF(G$6="?",G$6,G$6)))))</f>
        <v/>
      </c>
      <c r="H25" s="967" t="str">
        <f>IF('ชื่อ-คะแนน'!C24="","",IF('ชื่อ-คะแนน'!$D24="ออก","",IF('ชื่อ-คะแนน'!$D24="ย้าย","",IF('ชื่อ-คะแนน'!$D24="พัก","",IF(H$6="?",H$6,H$6)))))</f>
        <v/>
      </c>
      <c r="I25" s="967" t="str">
        <f>IF('ชื่อ-คะแนน'!G24="","",IF('ชื่อ-คะแนน'!$D24="ออก","",IF('ชื่อ-คะแนน'!$D24="ย้าย","",IF('ชื่อ-คะแนน'!$D24="พัก","",IF(I$6="?",I$6,$I$6)))))</f>
        <v/>
      </c>
      <c r="J25" s="968" t="str">
        <f>IF('ชื่อ-คะแนน'!$C24="","",IF('ชื่อ-คะแนน'!$D24="ออก","",IF('ชื่อ-คะแนน'!$D24="ย้าย","",IF('ชื่อ-คะแนน'!$D24="พัก","",IF(J$6="?",J$6,J$6)))))</f>
        <v/>
      </c>
      <c r="K25" s="959"/>
      <c r="L25" s="958" t="str">
        <f>IF('ชื่อ-คะแนน'!$C24="","",IF('ชื่อ-คะแนน'!$D24="ออก","",IF('ชื่อ-คะแนน'!$D24="ย้าย","",IF('ชื่อ-คะแนน'!$D24="พัก","",IF(L$6="?",L$6,L$6)))))</f>
        <v/>
      </c>
      <c r="M25" s="967" t="str">
        <f>IF('ชื่อ-คะแนน'!$C24="","",IF('ชื่อ-คะแนน'!$D24="ออก","",IF('ชื่อ-คะแนน'!$D24="ย้าย","",IF('ชื่อ-คะแนน'!$D24="พัก","",IF(M$6="?",M$6,M$6)))))</f>
        <v/>
      </c>
      <c r="N25" s="967" t="str">
        <f>IF('ชื่อ-คะแนน'!$C24="","",IF('ชื่อ-คะแนน'!$D24="ออก","",IF('ชื่อ-คะแนน'!$D24="ย้าย","",IF('ชื่อ-คะแนน'!$D24="พัก","",IF(N$6="?",N$6,N$6)))))</f>
        <v/>
      </c>
      <c r="O25" s="967" t="str">
        <f>IF('ชื่อ-คะแนน'!$C24="","",IF('ชื่อ-คะแนน'!$D24="ออก","",IF('ชื่อ-คะแนน'!$D24="ย้าย","",IF('ชื่อ-คะแนน'!$D24="พัก","",IF(O$6="?",O$6,O$6)))))</f>
        <v/>
      </c>
      <c r="P25" s="968" t="str">
        <f>IF('ชื่อ-คะแนน'!$C24="","",IF('ชื่อ-คะแนน'!$D24="ออก","",IF('ชื่อ-คะแนน'!$D24="ย้าย","",IF('ชื่อ-คะแนน'!$D24="พัก","",IF(P$6="?",P$6,P$6)))))</f>
        <v/>
      </c>
      <c r="Q25" s="959"/>
      <c r="R25" s="958" t="str">
        <f>IF('ชื่อ-คะแนน'!$C24="","",IF('ชื่อ-คะแนน'!$D24="ออก","",IF('ชื่อ-คะแนน'!$D24="ย้าย","",IF('ชื่อ-คะแนน'!$D24="พัก","",IF(R$6="?",R$6,R$6)))))</f>
        <v/>
      </c>
      <c r="S25" s="967" t="str">
        <f>IF('ชื่อ-คะแนน'!$C24="","",IF('ชื่อ-คะแนน'!$D24="ออก","",IF('ชื่อ-คะแนน'!$D24="ย้าย","",IF('ชื่อ-คะแนน'!$D24="พัก","",IF(S$6="?",S$6,S$6)))))</f>
        <v/>
      </c>
      <c r="T25" s="967" t="str">
        <f>IF('ชื่อ-คะแนน'!$C24="","",IF('ชื่อ-คะแนน'!$D24="ออก","",IF('ชื่อ-คะแนน'!$D24="ย้าย","",IF('ชื่อ-คะแนน'!$D24="พัก","",IF(T$6="?",T$6,T$6)))))</f>
        <v/>
      </c>
      <c r="U25" s="967" t="str">
        <f>IF('ชื่อ-คะแนน'!$C24="","",IF('ชื่อ-คะแนน'!$D24="ออก","",IF('ชื่อ-คะแนน'!$D24="ย้าย","",IF('ชื่อ-คะแนน'!$D24="พัก","",IF(U$6="?",U$6,U$6)))))</f>
        <v/>
      </c>
      <c r="V25" s="968" t="str">
        <f>IF('ชื่อ-คะแนน'!$C24="","",IF('ชื่อ-คะแนน'!$D24="ออก","",IF('ชื่อ-คะแนน'!$D24="ย้าย","",IF('ชื่อ-คะแนน'!$D24="พัก","",IF(V$6="?",V$6,V$6)))))</f>
        <v/>
      </c>
      <c r="W25" s="959"/>
      <c r="X25" s="958" t="str">
        <f>IF('ชื่อ-คะแนน'!$C24="","",IF('ชื่อ-คะแนน'!$D24="ออก","",IF('ชื่อ-คะแนน'!$D24="ย้าย","",IF('ชื่อ-คะแนน'!$D24="พัก","",IF(X$6="?",X$6,X$6)))))</f>
        <v/>
      </c>
      <c r="Y25" s="967" t="str">
        <f>IF('ชื่อ-คะแนน'!$C24="","",IF('ชื่อ-คะแนน'!$D24="ออก","",IF('ชื่อ-คะแนน'!$D24="ย้าย","",IF('ชื่อ-คะแนน'!$D24="พัก","",IF(Y$6="?",Y$6,Y$6)))))</f>
        <v/>
      </c>
      <c r="Z25" s="967" t="str">
        <f>IF('ชื่อ-คะแนน'!$C24="","",IF('ชื่อ-คะแนน'!$D24="ออก","",IF('ชื่อ-คะแนน'!$D24="ย้าย","",IF('ชื่อ-คะแนน'!$D24="พัก","",IF(Z$6="?",Z$6,Z$6)))))</f>
        <v/>
      </c>
      <c r="AA25" s="967" t="str">
        <f>IF('ชื่อ-คะแนน'!$C24="","",IF('ชื่อ-คะแนน'!$D24="ออก","",IF('ชื่อ-คะแนน'!$D24="ย้าย","",IF('ชื่อ-คะแนน'!$D24="พัก","",IF(AA$6="?",AA$6,AA$6)))))</f>
        <v/>
      </c>
      <c r="AB25" s="968" t="str">
        <f>IF('ชื่อ-คะแนน'!$C24="","",IF('ชื่อ-คะแนน'!$D24="ออก","",IF('ชื่อ-คะแนน'!$D24="ย้าย","",IF('ชื่อ-คะแนน'!$D24="พัก","",IF(AB$6="?",AB$6,AB$6)))))</f>
        <v/>
      </c>
      <c r="AC25" s="959"/>
      <c r="AD25" s="958" t="str">
        <f>IF('ชื่อ-คะแนน'!$C24="","",IF('ชื่อ-คะแนน'!$D24="ออก","",IF('ชื่อ-คะแนน'!$D24="ย้าย","",IF('ชื่อ-คะแนน'!$D24="พัก","",IF(AD$6="?",AD$6,AD$6)))))</f>
        <v/>
      </c>
      <c r="AE25" s="967" t="str">
        <f>IF('ชื่อ-คะแนน'!$C24="","",IF('ชื่อ-คะแนน'!$D24="ออก","",IF('ชื่อ-คะแนน'!$D24="ย้าย","",IF('ชื่อ-คะแนน'!$D24="พัก","",IF(AE$6="?",AE$6,AE$6)))))</f>
        <v/>
      </c>
      <c r="AF25" s="967" t="str">
        <f>IF('ชื่อ-คะแนน'!$C24="","",IF('ชื่อ-คะแนน'!$D24="ออก","",IF('ชื่อ-คะแนน'!$D24="ย้าย","",IF('ชื่อ-คะแนน'!$D24="พัก","",IF(AF$6="?",AF$6,AF$6)))))</f>
        <v/>
      </c>
      <c r="AG25" s="967" t="str">
        <f>IF('ชื่อ-คะแนน'!$C24="","",IF('ชื่อ-คะแนน'!$D24="ออก","",IF('ชื่อ-คะแนน'!$D24="ย้าย","",IF('ชื่อ-คะแนน'!$D24="พัก","",IF($AG$6="?",$AG$6,$AG$6)))))</f>
        <v/>
      </c>
      <c r="AH25" s="968" t="str">
        <f>IF('ชื่อ-คะแนน'!$C24="","",IF('ชื่อ-คะแนน'!$D24="ออก","",IF('ชื่อ-คะแนน'!$D24="ย้าย","",IF('ชื่อ-คะแนน'!$D24="พัก","",IF($AH$6="?",$AH$6,$AH$6)))))</f>
        <v/>
      </c>
      <c r="AI25" s="959"/>
      <c r="AJ25" s="958" t="str">
        <f>IF('ชื่อ-คะแนน'!$C24="","",IF('ชื่อ-คะแนน'!$D24="ออก","",IF('ชื่อ-คะแนน'!$D24="ย้าย","",IF('ชื่อ-คะแนน'!$D24="พัก","",IF($AJ$6="?",$AJ$6,$AJ$6)))))</f>
        <v/>
      </c>
      <c r="AK25" s="967" t="str">
        <f>IF('ชื่อ-คะแนน'!$C24="","",IF('ชื่อ-คะแนน'!$D24="ออก","",IF('ชื่อ-คะแนน'!$D24="ย้าย","",IF('ชื่อ-คะแนน'!$D24="พัก","",IF($AK$6="?",$AK$6,$AK$6)))))</f>
        <v/>
      </c>
      <c r="AL25" s="967" t="str">
        <f>IF('ชื่อ-คะแนน'!$C24="","",IF('ชื่อ-คะแนน'!$D24="ออก","",IF('ชื่อ-คะแนน'!$D24="ย้าย","",IF('ชื่อ-คะแนน'!$D24="พัก","",IF($AL$6="?",$AL$6,$AL$6)))))</f>
        <v/>
      </c>
      <c r="AM25" s="967" t="str">
        <f>IF('ชื่อ-คะแนน'!$C24="","",IF('ชื่อ-คะแนน'!$D24="ออก","",IF('ชื่อ-คะแนน'!$D24="ย้าย","",IF('ชื่อ-คะแนน'!$D24="พัก","",IF($AM$6="?",$AM$6,$AM$6)))))</f>
        <v/>
      </c>
      <c r="AN25" s="968" t="str">
        <f>IF('ชื่อ-คะแนน'!$C24="","",IF('ชื่อ-คะแนน'!$D24="ออก","",IF('ชื่อ-คะแนน'!$D24="ย้าย","",IF('ชื่อ-คะแนน'!$D24="พัก","",IF($AN$6="?",$AN$6,$AN$6)))))</f>
        <v/>
      </c>
      <c r="AO25" s="959"/>
      <c r="AP25" s="958" t="str">
        <f>IF('ชื่อ-คะแนน'!$C24="","",IF('ชื่อ-คะแนน'!$D24="ออก","",IF('ชื่อ-คะแนน'!$D24="ย้าย","",IF('ชื่อ-คะแนน'!$D24="พัก","",IF($AP$6="?",$AP$6,$AP$6)))))</f>
        <v/>
      </c>
      <c r="AQ25" s="967" t="str">
        <f>IF('ชื่อ-คะแนน'!$C24="","",IF('ชื่อ-คะแนน'!$D24="ออก","",IF('ชื่อ-คะแนน'!$D24="ย้าย","",IF('ชื่อ-คะแนน'!$D24="พัก","",IF($AQ$6="?",$AQ$6,$AQ$6)))))</f>
        <v/>
      </c>
      <c r="AR25" s="967" t="str">
        <f>IF('ชื่อ-คะแนน'!$C24="","",IF('ชื่อ-คะแนน'!$D24="ออก","",IF('ชื่อ-คะแนน'!$D24="ย้าย","",IF('ชื่อ-คะแนน'!$D24="พัก","",IF($AR$6="?",$AR$6,$AR$6)))))</f>
        <v/>
      </c>
      <c r="AS25" s="967" t="str">
        <f>IF('ชื่อ-คะแนน'!$C24="","",IF('ชื่อ-คะแนน'!$D24="ออก","",IF('ชื่อ-คะแนน'!$D24="ย้าย","",IF('ชื่อ-คะแนน'!$D24="พัก","",IF($AS$6="?",$AS$6,$AS$6)))))</f>
        <v/>
      </c>
      <c r="AT25" s="968" t="str">
        <f>IF('ชื่อ-คะแนน'!$C24="","",IF('ชื่อ-คะแนน'!$D24="ออก","",IF('ชื่อ-คะแนน'!$D24="ย้าย","",IF('ชื่อ-คะแนน'!$D24="พัก","",IF($AT$6="?",$AT$6,$AT$6)))))</f>
        <v/>
      </c>
      <c r="AU25" s="959"/>
      <c r="AV25" s="958" t="str">
        <f>IF('ชื่อ-คะแนน'!$C24="","",IF('ชื่อ-คะแนน'!$D24="ออก","",IF('ชื่อ-คะแนน'!$D24="ย้าย","",IF('ชื่อ-คะแนน'!$D24="พัก","",IF($AV$6="?",$AV$6,$AV$6)))))</f>
        <v/>
      </c>
      <c r="AW25" s="967" t="str">
        <f>IF('ชื่อ-คะแนน'!$C24="","",IF('ชื่อ-คะแนน'!$D24="ออก","",IF('ชื่อ-คะแนน'!$D24="ย้าย","",IF('ชื่อ-คะแนน'!$D24="พัก","",IF($AW$6="?",$AW$6,$AW$6)))))</f>
        <v/>
      </c>
      <c r="AX25" s="967" t="str">
        <f>IF('ชื่อ-คะแนน'!$C24="","",IF('ชื่อ-คะแนน'!$D24="ออก","",IF('ชื่อ-คะแนน'!$D24="ย้าย","",IF('ชื่อ-คะแนน'!$D24="พัก","",IF($AX$6="?",$AX$6,$AX$6)))))</f>
        <v/>
      </c>
      <c r="AY25" s="967" t="str">
        <f>IF('ชื่อ-คะแนน'!$C24="","",IF('ชื่อ-คะแนน'!$D24="ออก","",IF('ชื่อ-คะแนน'!$D24="ย้าย","",IF('ชื่อ-คะแนน'!$D24="พัก","",IF($AY$6="?",$AY$6,$AY$6)))))</f>
        <v/>
      </c>
      <c r="AZ25" s="968" t="str">
        <f>IF('ชื่อ-คะแนน'!$C24="","",IF('ชื่อ-คะแนน'!$D24="ออก","",IF('ชื่อ-คะแนน'!$D24="ย้าย","",IF('ชื่อ-คะแนน'!$D24="พัก","",IF($AZ$6="?",$AZ$6,$AZ$6)))))</f>
        <v/>
      </c>
      <c r="BA25" s="959"/>
      <c r="BB25" s="958" t="str">
        <f>IF('ชื่อ-คะแนน'!$C24="","",IF('ชื่อ-คะแนน'!$D24="ออก","",IF('ชื่อ-คะแนน'!$D24="ย้าย","",IF('ชื่อ-คะแนน'!$D24="พัก","",IF($BB$6="?",$BB$6,$BB$6)))))</f>
        <v/>
      </c>
      <c r="BC25" s="967" t="str">
        <f>IF('ชื่อ-คะแนน'!$C24="","",IF('ชื่อ-คะแนน'!$D24="ออก","",IF('ชื่อ-คะแนน'!$D24="ย้าย","",IF('ชื่อ-คะแนน'!$D24="พัก","",IF($BC$6="?",$BC$6,$BC$6)))))</f>
        <v/>
      </c>
      <c r="BD25" s="967" t="str">
        <f>IF('ชื่อ-คะแนน'!$C24="","",IF('ชื่อ-คะแนน'!$D24="ออก","",IF('ชื่อ-คะแนน'!$D24="ย้าย","",IF('ชื่อ-คะแนน'!$D24="พัก","",IF($BD$6="?",$BD$6,$BD$6)))))</f>
        <v/>
      </c>
      <c r="BE25" s="967" t="str">
        <f>IF('ชื่อ-คะแนน'!$C24="","",IF('ชื่อ-คะแนน'!$D24="ออก","",IF('ชื่อ-คะแนน'!$D24="ย้าย","",IF('ชื่อ-คะแนน'!$D24="พัก","",IF($BE$6="?",$BE$6,$BE$6)))))</f>
        <v/>
      </c>
      <c r="BF25" s="968" t="str">
        <f>IF('ชื่อ-คะแนน'!$C24="","",IF('ชื่อ-คะแนน'!$D24="ออก","",IF('ชื่อ-คะแนน'!$D24="ย้าย","",IF('ชื่อ-คะแนน'!$D24="พัก","",IF($BF$6="?",$BF$6,$BF$6)))))</f>
        <v/>
      </c>
      <c r="BG25" s="959"/>
      <c r="BH25" s="958" t="str">
        <f>IF('ชื่อ-คะแนน'!$C24="","",IF('ชื่อ-คะแนน'!$D24="ออก","",IF('ชื่อ-คะแนน'!$D24="ย้าย","",IF('ชื่อ-คะแนน'!$D24="พัก","",IF($BH$6="?",$BH$6,$BH$6)))))</f>
        <v/>
      </c>
      <c r="BI25" s="967" t="str">
        <f>IF('ชื่อ-คะแนน'!$C24="","",IF('ชื่อ-คะแนน'!$D24="ออก","",IF('ชื่อ-คะแนน'!$D24="ย้าย","",IF('ชื่อ-คะแนน'!$D24="พัก","",IF($BI$6="?",$BI$6,$BI$6)))))</f>
        <v/>
      </c>
      <c r="BJ25" s="967" t="str">
        <f>IF('ชื่อ-คะแนน'!$C24="","",IF('ชื่อ-คะแนน'!$D24="ออก","",IF('ชื่อ-คะแนน'!$D24="ย้าย","",IF('ชื่อ-คะแนน'!$D24="พัก","",IF($BJ$6="?",$BJ$6,$BJ$6)))))</f>
        <v/>
      </c>
      <c r="BK25" s="967" t="str">
        <f>IF('ชื่อ-คะแนน'!$C24="","",IF('ชื่อ-คะแนน'!$D24="ออก","",IF('ชื่อ-คะแนน'!$D24="ย้าย","",IF('ชื่อ-คะแนน'!$D24="พัก","",IF($BK$6="?",$BK$6,$BK$6)))))</f>
        <v/>
      </c>
      <c r="BL25" s="968" t="str">
        <f>IF('ชื่อ-คะแนน'!$C24="","",IF('ชื่อ-คะแนน'!$D24="ออก","",IF('ชื่อ-คะแนน'!$D24="ย้าย","",IF('ชื่อ-คะแนน'!$D24="พัก","",IF($BL$6="?",$BL$6,$BL$6)))))</f>
        <v/>
      </c>
      <c r="BM25" s="959"/>
      <c r="BN25" s="958" t="str">
        <f>IF('ชื่อ-คะแนน'!$C24="","",IF('ชื่อ-คะแนน'!$D24="ออก","",IF('ชื่อ-คะแนน'!$D24="ย้าย","",IF('ชื่อ-คะแนน'!$D24="พัก","",IF($BN$6="?",$BN$6,$BN$6)))))</f>
        <v/>
      </c>
      <c r="BO25" s="967" t="str">
        <f>IF('ชื่อ-คะแนน'!$C24="","",IF('ชื่อ-คะแนน'!$D24="ออก","",IF('ชื่อ-คะแนน'!$D24="ย้าย","",IF('ชื่อ-คะแนน'!$D24="พัก","",IF($BO$6="?",$BO$6,$BO$6)))))</f>
        <v/>
      </c>
      <c r="BP25" s="967" t="str">
        <f>IF('ชื่อ-คะแนน'!$C24="","",IF('ชื่อ-คะแนน'!$D24="ออก","",IF('ชื่อ-คะแนน'!$D24="ย้าย","",IF('ชื่อ-คะแนน'!$D24="พัก","",IF($BP$6="?",$BP$6,$BP$6)))))</f>
        <v/>
      </c>
      <c r="BQ25" s="967" t="str">
        <f>IF('ชื่อ-คะแนน'!$C24="","",IF('ชื่อ-คะแนน'!$D24="ออก","",IF('ชื่อ-คะแนน'!$D24="ย้าย","",IF('ชื่อ-คะแนน'!$D24="พัก","",IF($BQ$6="?",$BQ$6,$BQ$6)))))</f>
        <v/>
      </c>
      <c r="BR25" s="968" t="str">
        <f>IF('ชื่อ-คะแนน'!$C24="","",IF('ชื่อ-คะแนน'!$D24="ออก","",IF('ชื่อ-คะแนน'!$D24="ย้าย","",IF('ชื่อ-คะแนน'!$D24="พัก","",IF($BR$6="?",$BR$6,$BR$6)))))</f>
        <v/>
      </c>
      <c r="BS25" s="959"/>
      <c r="BT25" s="958" t="str">
        <f>IF('ชื่อ-คะแนน'!$C24="","",IF('ชื่อ-คะแนน'!$D24="ออก","",IF('ชื่อ-คะแนน'!$D24="ย้าย","",IF('ชื่อ-คะแนน'!$D24="พัก","",IF($BT$6="?",$BT$6,$BT$6)))))</f>
        <v/>
      </c>
      <c r="BU25" s="967" t="str">
        <f>IF('ชื่อ-คะแนน'!$C24="","",IF('ชื่อ-คะแนน'!$D24="ออก","",IF('ชื่อ-คะแนน'!$D24="ย้าย","",IF('ชื่อ-คะแนน'!$D24="พัก","",IF($BU$6="?",$BU$6,$BU$6)))))</f>
        <v/>
      </c>
      <c r="BV25" s="967" t="str">
        <f>IF('ชื่อ-คะแนน'!$C24="","",IF('ชื่อ-คะแนน'!$D24="ออก","",IF('ชื่อ-คะแนน'!$D24="ย้าย","",IF('ชื่อ-คะแนน'!$D24="พัก","",IF($BV$6="?",$BV$6,$BV$6)))))</f>
        <v/>
      </c>
      <c r="BW25" s="967" t="str">
        <f>IF('ชื่อ-คะแนน'!$C24="","",IF('ชื่อ-คะแนน'!$D24="ออก","",IF('ชื่อ-คะแนน'!$D24="ย้าย","",IF('ชื่อ-คะแนน'!$D24="พัก","",IF($BW$6="?",$BW$6,$BW$6)))))</f>
        <v/>
      </c>
      <c r="BX25" s="968" t="str">
        <f>IF('ชื่อ-คะแนน'!$C24="","",IF('ชื่อ-คะแนน'!$D24="ออก","",IF('ชื่อ-คะแนน'!$D24="ย้าย","",IF('ชื่อ-คะแนน'!$D24="พัก","",IF($BX$6="?",$BX$6,$BX$6)))))</f>
        <v/>
      </c>
      <c r="BY25" s="959"/>
      <c r="BZ25" s="958" t="str">
        <f>IF('ชื่อ-คะแนน'!$C24="","",IF('ชื่อ-คะแนน'!$D24="ออก","",IF('ชื่อ-คะแนน'!$D24="ย้าย","",IF('ชื่อ-คะแนน'!$D24="พัก","",IF($BZ$6="?",$BZ$6,$BZ$6)))))</f>
        <v/>
      </c>
      <c r="CA25" s="967" t="str">
        <f>IF('ชื่อ-คะแนน'!$C24="","",IF('ชื่อ-คะแนน'!$D24="ออก","",IF('ชื่อ-คะแนน'!$D24="ย้าย","",IF('ชื่อ-คะแนน'!$D24="พัก","",IF($CA$6="?",$CA$6,$CA$6)))))</f>
        <v/>
      </c>
      <c r="CB25" s="967" t="str">
        <f>IF('ชื่อ-คะแนน'!$C24="","",IF('ชื่อ-คะแนน'!$D24="ออก","",IF('ชื่อ-คะแนน'!$D24="ย้าย","",IF('ชื่อ-คะแนน'!$D24="พัก","",IF($CB$6="?",$CB$6,$CB$6)))))</f>
        <v/>
      </c>
      <c r="CC25" s="967" t="str">
        <f>IF('ชื่อ-คะแนน'!$C24="","",IF('ชื่อ-คะแนน'!$D24="ออก","",IF('ชื่อ-คะแนน'!$D24="ย้าย","",IF('ชื่อ-คะแนน'!$D24="พัก","",IF($CC$6="?",$CC$6,$CC$6)))))</f>
        <v/>
      </c>
      <c r="CD25" s="968" t="str">
        <f>IF('ชื่อ-คะแนน'!$C24="","",IF('ชื่อ-คะแนน'!$D24="ออก","",IF('ชื่อ-คะแนน'!$D24="ย้าย","",IF('ชื่อ-คะแนน'!$D24="พัก","",IF($CD$6="?",$CD$6,$CD$6)))))</f>
        <v/>
      </c>
      <c r="CE25" s="959"/>
      <c r="CF25" s="958" t="str">
        <f>IF('ชื่อ-คะแนน'!$C24="","",IF('ชื่อ-คะแนน'!$D24="ออก","",IF('ชื่อ-คะแนน'!$D24="ย้าย","",IF('ชื่อ-คะแนน'!$D24="พัก","",IF($CF$6="?",$CF$6,$CF$6)))))</f>
        <v/>
      </c>
      <c r="CG25" s="967" t="str">
        <f>IF('ชื่อ-คะแนน'!$C24="","",IF('ชื่อ-คะแนน'!$D24="ออก","",IF('ชื่อ-คะแนน'!$D24="ย้าย","",IF('ชื่อ-คะแนน'!$D24="พัก","",IF($CG$6="?",$CG$6,$CG$6)))))</f>
        <v/>
      </c>
      <c r="CH25" s="967" t="str">
        <f>IF('ชื่อ-คะแนน'!$C24="","",IF('ชื่อ-คะแนน'!$D24="ออก","",IF('ชื่อ-คะแนน'!$D24="ย้าย","",IF('ชื่อ-คะแนน'!$D24="พัก","",IF($CH$6="?",$CH$6,$CH$6)))))</f>
        <v/>
      </c>
      <c r="CI25" s="967" t="str">
        <f>IF('ชื่อ-คะแนน'!$C24="","",IF('ชื่อ-คะแนน'!$D24="ออก","",IF('ชื่อ-คะแนน'!$D24="ย้าย","",IF('ชื่อ-คะแนน'!$D24="พัก","",IF($CI$6="?",$CI$6,$CI$6)))))</f>
        <v/>
      </c>
      <c r="CJ25" s="968" t="str">
        <f>IF('ชื่อ-คะแนน'!$C24="","",IF('ชื่อ-คะแนน'!$D24="ออก","",IF('ชื่อ-คะแนน'!$D24="ย้าย","",IF('ชื่อ-คะแนน'!$D24="พัก","",IF($CJ$6="?",$CJ$6,$CJ$6)))))</f>
        <v/>
      </c>
      <c r="CK25" s="959"/>
      <c r="CL25" s="958" t="str">
        <f>IF('ชื่อ-คะแนน'!$C24="","",IF('ชื่อ-คะแนน'!$D24="ออก","",IF('ชื่อ-คะแนน'!$D24="ย้าย","",IF('ชื่อ-คะแนน'!$D24="พัก","",IF($CL$6="?",$CL$6,$CL$6)))))</f>
        <v/>
      </c>
      <c r="CM25" s="967" t="str">
        <f>IF('ชื่อ-คะแนน'!$C24="","",IF('ชื่อ-คะแนน'!$D24="ออก","",IF('ชื่อ-คะแนน'!$D24="ย้าย","",IF('ชื่อ-คะแนน'!$D24="พัก","",IF($CM$6="?",$CM$6,$CM$6)))))</f>
        <v/>
      </c>
      <c r="CN25" s="967" t="str">
        <f>IF('ชื่อ-คะแนน'!$C24="","",IF('ชื่อ-คะแนน'!$D24="ออก","",IF('ชื่อ-คะแนน'!$D24="ย้าย","",IF('ชื่อ-คะแนน'!$D24="พัก","",IF($CN$6="?",$CN$6,$CN$6)))))</f>
        <v/>
      </c>
      <c r="CO25" s="967" t="str">
        <f>IF('ชื่อ-คะแนน'!$C24="","",IF('ชื่อ-คะแนน'!$D24="ออก","",IF('ชื่อ-คะแนน'!$D24="ย้าย","",IF('ชื่อ-คะแนน'!$D24="พัก","",IF($CO$6="?",$CO$6,$CO$6)))))</f>
        <v/>
      </c>
      <c r="CP25" s="968" t="str">
        <f>IF('ชื่อ-คะแนน'!$C24="","",IF('ชื่อ-คะแนน'!$D24="ออก","",IF('ชื่อ-คะแนน'!$D24="ย้าย","",IF('ชื่อ-คะแนน'!$D24="พัก","",IF($CP$6="?",$CP$6,$CP$6)))))</f>
        <v/>
      </c>
      <c r="CQ25" s="959"/>
      <c r="CR25" s="958" t="str">
        <f>IF('ชื่อ-คะแนน'!$C24="","",IF('ชื่อ-คะแนน'!$D24="ออก","",IF('ชื่อ-คะแนน'!$D24="ย้าย","",IF('ชื่อ-คะแนน'!$D24="พัก","",IF($CR$6="?",$CR$6,$CR$6)))))</f>
        <v/>
      </c>
      <c r="CS25" s="967" t="str">
        <f>IF('ชื่อ-คะแนน'!$C24="","",IF('ชื่อ-คะแนน'!$D24="ออก","",IF('ชื่อ-คะแนน'!$D24="ย้าย","",IF('ชื่อ-คะแนน'!$D24="พัก","",IF($CS$6="?",$CS$6,$CS$6)))))</f>
        <v/>
      </c>
      <c r="CT25" s="967" t="str">
        <f>IF('ชื่อ-คะแนน'!$C24="","",IF('ชื่อ-คะแนน'!$D24="ออก","",IF('ชื่อ-คะแนน'!$D24="ย้าย","",IF('ชื่อ-คะแนน'!$D24="พัก","",IF($CT$6="?",$CT$6,$CT$6)))))</f>
        <v/>
      </c>
      <c r="CU25" s="967" t="str">
        <f>IF('ชื่อ-คะแนน'!$C24="","",IF('ชื่อ-คะแนน'!$D24="ออก","",IF('ชื่อ-คะแนน'!$D24="ย้าย","",IF('ชื่อ-คะแนน'!$D24="พัก","",IF($CU$6="?",$CU$6,$CU$6)))))</f>
        <v/>
      </c>
      <c r="CV25" s="968" t="str">
        <f>IF('ชื่อ-คะแนน'!$C24="","",IF('ชื่อ-คะแนน'!$D24="ออก","",IF('ชื่อ-คะแนน'!$D24="ย้าย","",IF('ชื่อ-คะแนน'!$D24="พัก","",IF($CV$6="?",$CV$6,$CV$6)))))</f>
        <v/>
      </c>
      <c r="CW25" s="959"/>
      <c r="CX25" s="958" t="str">
        <f>IF('ชื่อ-คะแนน'!$C24="","",IF('ชื่อ-คะแนน'!$D24="ออก","",IF('ชื่อ-คะแนน'!$D24="ย้าย","",IF('ชื่อ-คะแนน'!$D24="พัก","",IF($CX$6="?",$CX$6,$CX$6)))))</f>
        <v/>
      </c>
      <c r="CY25" s="967" t="str">
        <f>IF('ชื่อ-คะแนน'!$C24="","",IF('ชื่อ-คะแนน'!$D24="ออก","",IF('ชื่อ-คะแนน'!$D24="ย้าย","",IF('ชื่อ-คะแนน'!$D24="พัก","",IF($CY$6="?",$CY$6,$CY$6)))))</f>
        <v/>
      </c>
      <c r="CZ25" s="967" t="str">
        <f>IF('ชื่อ-คะแนน'!$C24="","",IF('ชื่อ-คะแนน'!$D24="ออก","",IF('ชื่อ-คะแนน'!$D24="ย้าย","",IF('ชื่อ-คะแนน'!$D24="พัก","",IF($CZ$6="?",$CZ$6,$CZ$6)))))</f>
        <v/>
      </c>
      <c r="DA25" s="967" t="str">
        <f>IF('ชื่อ-คะแนน'!$C24="","",IF('ชื่อ-คะแนน'!$D24="ออก","",IF('ชื่อ-คะแนน'!$D24="ย้าย","",IF('ชื่อ-คะแนน'!$D24="พัก","",IF($DA$6="?",$DA$6,$DA$6)))))</f>
        <v/>
      </c>
      <c r="DB25" s="968" t="str">
        <f>IF('ชื่อ-คะแนน'!$C24="","",IF('ชื่อ-คะแนน'!$D24="ออก","",IF('ชื่อ-คะแนน'!$D24="ย้าย","",IF('ชื่อ-คะแนน'!$D24="พัก","",IF($DB$6="?",$DB$6,$DB$6)))))</f>
        <v/>
      </c>
      <c r="DC25" s="959"/>
      <c r="DD25" s="958" t="str">
        <f>IF('ชื่อ-คะแนน'!$C24="","",IF('ชื่อ-คะแนน'!$D24="ออก","",IF('ชื่อ-คะแนน'!$D24="ย้าย","",IF('ชื่อ-คะแนน'!$D24="พัก","",IF($DD$6="?",$DD$6,$DD$6)))))</f>
        <v/>
      </c>
      <c r="DE25" s="967" t="str">
        <f>IF('ชื่อ-คะแนน'!$C24="","",IF('ชื่อ-คะแนน'!$D24="ออก","",IF('ชื่อ-คะแนน'!$D24="ย้าย","",IF('ชื่อ-คะแนน'!$D24="พัก","",IF($DE$6="?",$DE$6,$DE$6)))))</f>
        <v/>
      </c>
      <c r="DF25" s="967" t="str">
        <f>IF('ชื่อ-คะแนน'!$C24="","",IF('ชื่อ-คะแนน'!$D24="ออก","",IF('ชื่อ-คะแนน'!$D24="ย้าย","",IF('ชื่อ-คะแนน'!$D24="พัก","",IF($DF$6="?",$DF$6,$DF$6)))))</f>
        <v/>
      </c>
      <c r="DG25" s="967" t="str">
        <f>IF('ชื่อ-คะแนน'!$C24="","",IF('ชื่อ-คะแนน'!$D24="ออก","",IF('ชื่อ-คะแนน'!$D24="ย้าย","",IF('ชื่อ-คะแนน'!$D24="พัก","",IF($DG$6="?",$DG$6,$DG$6)))))</f>
        <v/>
      </c>
      <c r="DH25" s="968" t="str">
        <f>IF('ชื่อ-คะแนน'!$C24="","",IF('ชื่อ-คะแนน'!$D24="ออก","",IF('ชื่อ-คะแนน'!$D24="ย้าย","",IF('ชื่อ-คะแนน'!$D24="พัก","",IF($DH$6="?",$DH$6,$DH$6)))))</f>
        <v/>
      </c>
      <c r="DI25" s="959"/>
      <c r="DJ25" s="958" t="str">
        <f>IF('ชื่อ-คะแนน'!$C24="","",IF('ชื่อ-คะแนน'!$D24="ออก","",IF('ชื่อ-คะแนน'!$D24="ย้าย","",IF('ชื่อ-คะแนน'!$D24="พัก","",IF($DJ$6="?",$DJ$6,$DJ$6)))))</f>
        <v/>
      </c>
      <c r="DK25" s="967" t="str">
        <f>IF('ชื่อ-คะแนน'!$C24="","",IF('ชื่อ-คะแนน'!$D24="ออก","",IF('ชื่อ-คะแนน'!$D24="ย้าย","",IF('ชื่อ-คะแนน'!$D24="พัก","",IF($DK$6="?",$DK$6,$DK$6)))))</f>
        <v/>
      </c>
      <c r="DL25" s="967" t="str">
        <f>IF('ชื่อ-คะแนน'!$C24="","",IF('ชื่อ-คะแนน'!$D24="ออก","",IF('ชื่อ-คะแนน'!$D24="ย้าย","",IF('ชื่อ-คะแนน'!$D24="พัก","",IF($DL$6="?",$DL$6,$DL$6)))))</f>
        <v/>
      </c>
      <c r="DM25" s="967" t="str">
        <f>IF('ชื่อ-คะแนน'!$C24="","",IF('ชื่อ-คะแนน'!$D24="ออก","",IF('ชื่อ-คะแนน'!$D24="ย้าย","",IF('ชื่อ-คะแนน'!$D24="พัก","",IF($DM$6="?",$DM$6,$DM$6)))))</f>
        <v/>
      </c>
      <c r="DN25" s="968" t="str">
        <f>IF('ชื่อ-คะแนน'!$C24="","",IF('ชื่อ-คะแนน'!$D24="ออก","",IF('ชื่อ-คะแนน'!$D24="ย้าย","",IF('ชื่อ-คะแนน'!$D24="พัก","",IF($DN$6="?",$DN$6,$DN$6)))))</f>
        <v/>
      </c>
      <c r="DO25" s="959"/>
      <c r="DP25" s="958" t="str">
        <f>IF('ชื่อ-คะแนน'!$C24="","",IF('ชื่อ-คะแนน'!$D24="ออก","",IF('ชื่อ-คะแนน'!$D24="ย้าย","",IF('ชื่อ-คะแนน'!$D24="พัก","",IF($DP$6="?",$DP$6,$DP$6)))))</f>
        <v/>
      </c>
      <c r="DQ25" s="967" t="str">
        <f>IF('ชื่อ-คะแนน'!$C24="","",IF('ชื่อ-คะแนน'!$D24="ออก","",IF('ชื่อ-คะแนน'!$D24="ย้าย","",IF('ชื่อ-คะแนน'!$D24="พัก","",IF($DQ$6="?",$DQ$6,$DQ$6)))))</f>
        <v/>
      </c>
      <c r="DR25" s="967" t="str">
        <f>IF('ชื่อ-คะแนน'!$C24="","",IF('ชื่อ-คะแนน'!$D24="ออก","",IF('ชื่อ-คะแนน'!$D24="ย้าย","",IF('ชื่อ-คะแนน'!$D24="พัก","",IF($DR$6="?",$DR$6,$DR$6)))))</f>
        <v/>
      </c>
      <c r="DS25" s="967" t="str">
        <f>IF('ชื่อ-คะแนน'!$C24="","",IF('ชื่อ-คะแนน'!$D24="ออก","",IF('ชื่อ-คะแนน'!$D24="ย้าย","",IF('ชื่อ-คะแนน'!$D24="พัก","",IF($DS$6="?",$DS$6,$DS$6)))))</f>
        <v/>
      </c>
      <c r="DT25" s="968" t="str">
        <f>IF('ชื่อ-คะแนน'!$C24="","",IF('ชื่อ-คะแนน'!$D24="ออก","",IF('ชื่อ-คะแนน'!$D24="ย้าย","",IF('ชื่อ-คะแนน'!$D24="พัก","",IF($DT$6="?",$DT$6,$DT$6)))))</f>
        <v/>
      </c>
      <c r="DU25" s="959"/>
      <c r="DV25" s="958" t="str">
        <f>IF('ชื่อ-คะแนน'!$C24="","",IF('ชื่อ-คะแนน'!$D24="ออก","",IF('ชื่อ-คะแนน'!$D24="ย้าย","",IF('ชื่อ-คะแนน'!$D24="พัก","",IF($DV$6="?",$DV$6,$DV$6)))))</f>
        <v/>
      </c>
      <c r="DW25" s="967" t="str">
        <f>IF('ชื่อ-คะแนน'!$C24="","",IF('ชื่อ-คะแนน'!$D24="ออก","",IF('ชื่อ-คะแนน'!$D24="ย้าย","",IF('ชื่อ-คะแนน'!$D24="พัก","",IF($DW$6="?",$DW$6,$DW$6)))))</f>
        <v/>
      </c>
      <c r="DX25" s="967" t="str">
        <f>IF('ชื่อ-คะแนน'!$C24="","",IF('ชื่อ-คะแนน'!$D24="ออก","",IF('ชื่อ-คะแนน'!$D24="ย้าย","",IF('ชื่อ-คะแนน'!$D24="พัก","",IF($DX$6="?",$DX$6,$DX$6)))))</f>
        <v/>
      </c>
      <c r="DY25" s="967" t="str">
        <f>IF('ชื่อ-คะแนน'!$C24="","",IF('ชื่อ-คะแนน'!$D24="ออก","",IF('ชื่อ-คะแนน'!$D24="ย้าย","",IF('ชื่อ-คะแนน'!$D24="พัก","",IF($DY$6="?",$DY$6,$DY$6)))))</f>
        <v/>
      </c>
      <c r="DZ25" s="968" t="str">
        <f>IF('ชื่อ-คะแนน'!$C24="","",IF('ชื่อ-คะแนน'!$D24="ออก","",IF('ชื่อ-คะแนน'!$D24="ย้าย","",IF('ชื่อ-คะแนน'!$D24="พัก","",IF($DZ$6="?",$DZ$6,$DZ$6)))))</f>
        <v/>
      </c>
      <c r="EA25" s="959"/>
      <c r="EB25" s="958" t="str">
        <f>IF('ชื่อ-คะแนน'!$C24="","",IF('ชื่อ-คะแนน'!$D24="ออก","",IF('ชื่อ-คะแนน'!$D24="ย้าย","",IF('ชื่อ-คะแนน'!$D24="พัก","",IF($EB$6="?",$EB$6,$EB$6)))))</f>
        <v/>
      </c>
      <c r="EC25" s="967" t="str">
        <f>IF('ชื่อ-คะแนน'!$C24="","",IF('ชื่อ-คะแนน'!$D24="ออก","",IF('ชื่อ-คะแนน'!$D24="ย้าย","",IF('ชื่อ-คะแนน'!$D24="พัก","",IF($EC$6="?",$EC$6,$EC$6)))))</f>
        <v/>
      </c>
      <c r="ED25" s="967" t="str">
        <f>IF('ชื่อ-คะแนน'!$C24="","",IF('ชื่อ-คะแนน'!$D24="ออก","",IF('ชื่อ-คะแนน'!$D24="ย้าย","",IF('ชื่อ-คะแนน'!$D24="พัก","",IF($ED$6="?",$ED$6,$ED$6)))))</f>
        <v/>
      </c>
      <c r="EE25" s="967" t="str">
        <f>IF('ชื่อ-คะแนน'!$C24="","",IF('ชื่อ-คะแนน'!$D24="ออก","",IF('ชื่อ-คะแนน'!$D24="ย้าย","",IF('ชื่อ-คะแนน'!$D24="พัก","",IF($EE$6="?",$EE$6,$EE$6)))))</f>
        <v/>
      </c>
      <c r="EF25" s="968" t="str">
        <f>IF('ชื่อ-คะแนน'!$C24="","",IF('ชื่อ-คะแนน'!$D24="ออก","",IF('ชื่อ-คะแนน'!$D24="ย้าย","",IF('ชื่อ-คะแนน'!$D24="พัก","",IF($EF$6="?",$EF$6,$EF$6)))))</f>
        <v/>
      </c>
      <c r="EG25" s="969"/>
      <c r="EH25" s="963" t="str">
        <f>IF('ชื่อ-คะแนน'!C24="","",COUNTIF(E25:EF25,"ป")+COUNTIF(E25:EF25,"ล")+COUNTIF(E25:EF25,"ข")+COUNTIF(E25:EF25,"ร")+COUNTIF(E25:EF25,"อ")+COUNTIF(E25:EF25,"ก")+COUNTIF(E25:EF25,"ฟ")+COUNTIF(E25:EF25,"ด")+COUNTIF(E25:EF25,"ย"))&amp;IF('ชื่อ-คะแนน'!C24="","","/")&amp;IF('ชื่อ-คะแนน'!C24="","",SUM($F$6:$EF$6)-SUM(F25:EF25))</f>
        <v/>
      </c>
      <c r="EI25" s="994" t="str">
        <f>IF('ชื่อ-คะแนน'!C24="","",COUNTIF(E25:EE25,"/")+SUM(E25:EE25))</f>
        <v/>
      </c>
      <c r="EJ25" s="995" t="str">
        <f>IF('ชื่อ-คะแนน'!C24="","",COUNTIF(F25:EF25,"/")+SUM(F25:EF25)+เวลา1!EI25)</f>
        <v/>
      </c>
      <c r="EK25" s="103"/>
      <c r="EL25" s="53" t="str">
        <f>IF('ชื่อ-คะแนน'!C24="","",IF(EJ25&gt;=$EJ$3-$EJ$4,"-",$EJ$3-$EJ$4-EJ25))</f>
        <v/>
      </c>
      <c r="EM25" s="54" t="str">
        <f>IF('ชื่อ-คะแนน'!C24="","",(EJ25/$EJ$3)*100)</f>
        <v/>
      </c>
      <c r="EN25" s="53" t="str">
        <f>IF('ชื่อ-คะแนน'!CM24="ผิด","ผิด",IF('ชื่อ-คะแนน'!CM24="","",IF('ชื่อ-คะแนน'!CP24="-","-",IF(EM25&lt;79.5,"มส","-"))))</f>
        <v/>
      </c>
      <c r="EO25" s="53" t="str">
        <f>IF('ชื่อ-คะแนน'!CM24="ผิด","ผิด",IF('ชื่อ-คะแนน'!CM24="","",IF('ชื่อ-คะแนน'!CP24="-","-",IF(EM25&lt;59.5,"ซ้ำ",IF(EM25&lt;79.5,EL25,"-")))))</f>
        <v/>
      </c>
    </row>
    <row r="26" spans="1:145" s="24" customFormat="1" ht="18" customHeight="1" thickBot="1" x14ac:dyDescent="0.55000000000000004">
      <c r="A26" s="1001" t="str">
        <f>'ชื่อ-คะแนน'!A25</f>
        <v/>
      </c>
      <c r="B26" s="899">
        <f>'ชื่อ-คะแนน'!B25</f>
        <v>0</v>
      </c>
      <c r="C26" s="900" t="str">
        <f>'ชื่อ-คะแนน'!DB25</f>
        <v/>
      </c>
      <c r="D26" s="669" t="str">
        <f>'ชื่อ-คะแนน'!D25</f>
        <v/>
      </c>
      <c r="E26" s="621" t="str">
        <f t="shared" si="0"/>
        <v/>
      </c>
      <c r="F26" s="976" t="str">
        <f>IF('ชื่อ-คะแนน'!$C25="","",IF('ชื่อ-คะแนน'!$D25="ออก","",IF('ชื่อ-คะแนน'!$D25="ย้าย","",IF('ชื่อ-คะแนน'!$D25="พัก","",IF(F$6="?",F$6,F$6)))))</f>
        <v/>
      </c>
      <c r="G26" s="977" t="str">
        <f>IF('ชื่อ-คะแนน'!C25="","",IF('ชื่อ-คะแนน'!$D25="ออก","",IF('ชื่อ-คะแนน'!$D25="ย้าย","",IF('ชื่อ-คะแนน'!$D25="พัก","",IF(G$6="?",G$6,G$6)))))</f>
        <v/>
      </c>
      <c r="H26" s="977" t="str">
        <f>IF('ชื่อ-คะแนน'!C25="","",IF('ชื่อ-คะแนน'!$D25="ออก","",IF('ชื่อ-คะแนน'!$D25="ย้าย","",IF('ชื่อ-คะแนน'!$D25="พัก","",IF(H$6="?",H$6,H$6)))))</f>
        <v/>
      </c>
      <c r="I26" s="977" t="str">
        <f>IF('ชื่อ-คะแนน'!G25="","",IF('ชื่อ-คะแนน'!$D25="ออก","",IF('ชื่อ-คะแนน'!$D25="ย้าย","",IF('ชื่อ-คะแนน'!$D25="พัก","",IF(I$6="?",I$6,$I$6)))))</f>
        <v/>
      </c>
      <c r="J26" s="978" t="str">
        <f>IF('ชื่อ-คะแนน'!$C25="","",IF('ชื่อ-คะแนน'!$D25="ออก","",IF('ชื่อ-คะแนน'!$D25="ย้าย","",IF('ชื่อ-คะแนน'!$D25="พัก","",IF(J$6="?",J$6,J$6)))))</f>
        <v/>
      </c>
      <c r="K26" s="975"/>
      <c r="L26" s="976" t="str">
        <f>IF('ชื่อ-คะแนน'!$C25="","",IF('ชื่อ-คะแนน'!$D25="ออก","",IF('ชื่อ-คะแนน'!$D25="ย้าย","",IF('ชื่อ-คะแนน'!$D25="พัก","",IF(L$6="?",L$6,L$6)))))</f>
        <v/>
      </c>
      <c r="M26" s="977" t="str">
        <f>IF('ชื่อ-คะแนน'!$C25="","",IF('ชื่อ-คะแนน'!$D25="ออก","",IF('ชื่อ-คะแนน'!$D25="ย้าย","",IF('ชื่อ-คะแนน'!$D25="พัก","",IF(M$6="?",M$6,M$6)))))</f>
        <v/>
      </c>
      <c r="N26" s="977" t="str">
        <f>IF('ชื่อ-คะแนน'!$C25="","",IF('ชื่อ-คะแนน'!$D25="ออก","",IF('ชื่อ-คะแนน'!$D25="ย้าย","",IF('ชื่อ-คะแนน'!$D25="พัก","",IF(N$6="?",N$6,N$6)))))</f>
        <v/>
      </c>
      <c r="O26" s="977" t="str">
        <f>IF('ชื่อ-คะแนน'!$C25="","",IF('ชื่อ-คะแนน'!$D25="ออก","",IF('ชื่อ-คะแนน'!$D25="ย้าย","",IF('ชื่อ-คะแนน'!$D25="พัก","",IF(O$6="?",O$6,O$6)))))</f>
        <v/>
      </c>
      <c r="P26" s="978" t="str">
        <f>IF('ชื่อ-คะแนน'!$C25="","",IF('ชื่อ-คะแนน'!$D25="ออก","",IF('ชื่อ-คะแนน'!$D25="ย้าย","",IF('ชื่อ-คะแนน'!$D25="พัก","",IF(P$6="?",P$6,P$6)))))</f>
        <v/>
      </c>
      <c r="Q26" s="975"/>
      <c r="R26" s="976" t="str">
        <f>IF('ชื่อ-คะแนน'!$C25="","",IF('ชื่อ-คะแนน'!$D25="ออก","",IF('ชื่อ-คะแนน'!$D25="ย้าย","",IF('ชื่อ-คะแนน'!$D25="พัก","",IF(R$6="?",R$6,R$6)))))</f>
        <v/>
      </c>
      <c r="S26" s="977" t="str">
        <f>IF('ชื่อ-คะแนน'!$C25="","",IF('ชื่อ-คะแนน'!$D25="ออก","",IF('ชื่อ-คะแนน'!$D25="ย้าย","",IF('ชื่อ-คะแนน'!$D25="พัก","",IF(S$6="?",S$6,S$6)))))</f>
        <v/>
      </c>
      <c r="T26" s="977" t="str">
        <f>IF('ชื่อ-คะแนน'!$C25="","",IF('ชื่อ-คะแนน'!$D25="ออก","",IF('ชื่อ-คะแนน'!$D25="ย้าย","",IF('ชื่อ-คะแนน'!$D25="พัก","",IF(T$6="?",T$6,T$6)))))</f>
        <v/>
      </c>
      <c r="U26" s="977" t="str">
        <f>IF('ชื่อ-คะแนน'!$C25="","",IF('ชื่อ-คะแนน'!$D25="ออก","",IF('ชื่อ-คะแนน'!$D25="ย้าย","",IF('ชื่อ-คะแนน'!$D25="พัก","",IF(U$6="?",U$6,U$6)))))</f>
        <v/>
      </c>
      <c r="V26" s="978" t="str">
        <f>IF('ชื่อ-คะแนน'!$C25="","",IF('ชื่อ-คะแนน'!$D25="ออก","",IF('ชื่อ-คะแนน'!$D25="ย้าย","",IF('ชื่อ-คะแนน'!$D25="พัก","",IF(V$6="?",V$6,V$6)))))</f>
        <v/>
      </c>
      <c r="W26" s="975"/>
      <c r="X26" s="976" t="str">
        <f>IF('ชื่อ-คะแนน'!$C25="","",IF('ชื่อ-คะแนน'!$D25="ออก","",IF('ชื่อ-คะแนน'!$D25="ย้าย","",IF('ชื่อ-คะแนน'!$D25="พัก","",IF(X$6="?",X$6,X$6)))))</f>
        <v/>
      </c>
      <c r="Y26" s="977" t="str">
        <f>IF('ชื่อ-คะแนน'!$C25="","",IF('ชื่อ-คะแนน'!$D25="ออก","",IF('ชื่อ-คะแนน'!$D25="ย้าย","",IF('ชื่อ-คะแนน'!$D25="พัก","",IF(Y$6="?",Y$6,Y$6)))))</f>
        <v/>
      </c>
      <c r="Z26" s="977" t="str">
        <f>IF('ชื่อ-คะแนน'!$C25="","",IF('ชื่อ-คะแนน'!$D25="ออก","",IF('ชื่อ-คะแนน'!$D25="ย้าย","",IF('ชื่อ-คะแนน'!$D25="พัก","",IF(Z$6="?",Z$6,Z$6)))))</f>
        <v/>
      </c>
      <c r="AA26" s="977" t="str">
        <f>IF('ชื่อ-คะแนน'!$C25="","",IF('ชื่อ-คะแนน'!$D25="ออก","",IF('ชื่อ-คะแนน'!$D25="ย้าย","",IF('ชื่อ-คะแนน'!$D25="พัก","",IF(AA$6="?",AA$6,AA$6)))))</f>
        <v/>
      </c>
      <c r="AB26" s="978" t="str">
        <f>IF('ชื่อ-คะแนน'!$C25="","",IF('ชื่อ-คะแนน'!$D25="ออก","",IF('ชื่อ-คะแนน'!$D25="ย้าย","",IF('ชื่อ-คะแนน'!$D25="พัก","",IF(AB$6="?",AB$6,AB$6)))))</f>
        <v/>
      </c>
      <c r="AC26" s="975"/>
      <c r="AD26" s="976" t="str">
        <f>IF('ชื่อ-คะแนน'!$C25="","",IF('ชื่อ-คะแนน'!$D25="ออก","",IF('ชื่อ-คะแนน'!$D25="ย้าย","",IF('ชื่อ-คะแนน'!$D25="พัก","",IF(AD$6="?",AD$6,AD$6)))))</f>
        <v/>
      </c>
      <c r="AE26" s="977" t="str">
        <f>IF('ชื่อ-คะแนน'!$C25="","",IF('ชื่อ-คะแนน'!$D25="ออก","",IF('ชื่อ-คะแนน'!$D25="ย้าย","",IF('ชื่อ-คะแนน'!$D25="พัก","",IF(AE$6="?",AE$6,AE$6)))))</f>
        <v/>
      </c>
      <c r="AF26" s="977" t="str">
        <f>IF('ชื่อ-คะแนน'!$C25="","",IF('ชื่อ-คะแนน'!$D25="ออก","",IF('ชื่อ-คะแนน'!$D25="ย้าย","",IF('ชื่อ-คะแนน'!$D25="พัก","",IF(AF$6="?",AF$6,AF$6)))))</f>
        <v/>
      </c>
      <c r="AG26" s="977" t="str">
        <f>IF('ชื่อ-คะแนน'!$C25="","",IF('ชื่อ-คะแนน'!$D25="ออก","",IF('ชื่อ-คะแนน'!$D25="ย้าย","",IF('ชื่อ-คะแนน'!$D25="พัก","",IF($AG$6="?",$AG$6,$AG$6)))))</f>
        <v/>
      </c>
      <c r="AH26" s="978" t="str">
        <f>IF('ชื่อ-คะแนน'!$C25="","",IF('ชื่อ-คะแนน'!$D25="ออก","",IF('ชื่อ-คะแนน'!$D25="ย้าย","",IF('ชื่อ-คะแนน'!$D25="พัก","",IF($AH$6="?",$AH$6,$AH$6)))))</f>
        <v/>
      </c>
      <c r="AI26" s="975"/>
      <c r="AJ26" s="976" t="str">
        <f>IF('ชื่อ-คะแนน'!$C25="","",IF('ชื่อ-คะแนน'!$D25="ออก","",IF('ชื่อ-คะแนน'!$D25="ย้าย","",IF('ชื่อ-คะแนน'!$D25="พัก","",IF($AJ$6="?",$AJ$6,$AJ$6)))))</f>
        <v/>
      </c>
      <c r="AK26" s="977" t="str">
        <f>IF('ชื่อ-คะแนน'!$C25="","",IF('ชื่อ-คะแนน'!$D25="ออก","",IF('ชื่อ-คะแนน'!$D25="ย้าย","",IF('ชื่อ-คะแนน'!$D25="พัก","",IF($AK$6="?",$AK$6,$AK$6)))))</f>
        <v/>
      </c>
      <c r="AL26" s="977" t="str">
        <f>IF('ชื่อ-คะแนน'!$C25="","",IF('ชื่อ-คะแนน'!$D25="ออก","",IF('ชื่อ-คะแนน'!$D25="ย้าย","",IF('ชื่อ-คะแนน'!$D25="พัก","",IF($AL$6="?",$AL$6,$AL$6)))))</f>
        <v/>
      </c>
      <c r="AM26" s="977" t="str">
        <f>IF('ชื่อ-คะแนน'!$C25="","",IF('ชื่อ-คะแนน'!$D25="ออก","",IF('ชื่อ-คะแนน'!$D25="ย้าย","",IF('ชื่อ-คะแนน'!$D25="พัก","",IF($AM$6="?",$AM$6,$AM$6)))))</f>
        <v/>
      </c>
      <c r="AN26" s="978" t="str">
        <f>IF('ชื่อ-คะแนน'!$C25="","",IF('ชื่อ-คะแนน'!$D25="ออก","",IF('ชื่อ-คะแนน'!$D25="ย้าย","",IF('ชื่อ-คะแนน'!$D25="พัก","",IF($AN$6="?",$AN$6,$AN$6)))))</f>
        <v/>
      </c>
      <c r="AO26" s="975"/>
      <c r="AP26" s="976" t="str">
        <f>IF('ชื่อ-คะแนน'!$C25="","",IF('ชื่อ-คะแนน'!$D25="ออก","",IF('ชื่อ-คะแนน'!$D25="ย้าย","",IF('ชื่อ-คะแนน'!$D25="พัก","",IF($AP$6="?",$AP$6,$AP$6)))))</f>
        <v/>
      </c>
      <c r="AQ26" s="977" t="str">
        <f>IF('ชื่อ-คะแนน'!$C25="","",IF('ชื่อ-คะแนน'!$D25="ออก","",IF('ชื่อ-คะแนน'!$D25="ย้าย","",IF('ชื่อ-คะแนน'!$D25="พัก","",IF($AQ$6="?",$AQ$6,$AQ$6)))))</f>
        <v/>
      </c>
      <c r="AR26" s="977" t="str">
        <f>IF('ชื่อ-คะแนน'!$C25="","",IF('ชื่อ-คะแนน'!$D25="ออก","",IF('ชื่อ-คะแนน'!$D25="ย้าย","",IF('ชื่อ-คะแนน'!$D25="พัก","",IF($AR$6="?",$AR$6,$AR$6)))))</f>
        <v/>
      </c>
      <c r="AS26" s="977" t="str">
        <f>IF('ชื่อ-คะแนน'!$C25="","",IF('ชื่อ-คะแนน'!$D25="ออก","",IF('ชื่อ-คะแนน'!$D25="ย้าย","",IF('ชื่อ-คะแนน'!$D25="พัก","",IF($AS$6="?",$AS$6,$AS$6)))))</f>
        <v/>
      </c>
      <c r="AT26" s="978" t="str">
        <f>IF('ชื่อ-คะแนน'!$C25="","",IF('ชื่อ-คะแนน'!$D25="ออก","",IF('ชื่อ-คะแนน'!$D25="ย้าย","",IF('ชื่อ-คะแนน'!$D25="พัก","",IF($AT$6="?",$AT$6,$AT$6)))))</f>
        <v/>
      </c>
      <c r="AU26" s="975"/>
      <c r="AV26" s="976" t="str">
        <f>IF('ชื่อ-คะแนน'!$C25="","",IF('ชื่อ-คะแนน'!$D25="ออก","",IF('ชื่อ-คะแนน'!$D25="ย้าย","",IF('ชื่อ-คะแนน'!$D25="พัก","",IF($AV$6="?",$AV$6,$AV$6)))))</f>
        <v/>
      </c>
      <c r="AW26" s="977" t="str">
        <f>IF('ชื่อ-คะแนน'!$C25="","",IF('ชื่อ-คะแนน'!$D25="ออก","",IF('ชื่อ-คะแนน'!$D25="ย้าย","",IF('ชื่อ-คะแนน'!$D25="พัก","",IF($AW$6="?",$AW$6,$AW$6)))))</f>
        <v/>
      </c>
      <c r="AX26" s="977" t="str">
        <f>IF('ชื่อ-คะแนน'!$C25="","",IF('ชื่อ-คะแนน'!$D25="ออก","",IF('ชื่อ-คะแนน'!$D25="ย้าย","",IF('ชื่อ-คะแนน'!$D25="พัก","",IF($AX$6="?",$AX$6,$AX$6)))))</f>
        <v/>
      </c>
      <c r="AY26" s="977" t="str">
        <f>IF('ชื่อ-คะแนน'!$C25="","",IF('ชื่อ-คะแนน'!$D25="ออก","",IF('ชื่อ-คะแนน'!$D25="ย้าย","",IF('ชื่อ-คะแนน'!$D25="พัก","",IF($AY$6="?",$AY$6,$AY$6)))))</f>
        <v/>
      </c>
      <c r="AZ26" s="978" t="str">
        <f>IF('ชื่อ-คะแนน'!$C25="","",IF('ชื่อ-คะแนน'!$D25="ออก","",IF('ชื่อ-คะแนน'!$D25="ย้าย","",IF('ชื่อ-คะแนน'!$D25="พัก","",IF($AZ$6="?",$AZ$6,$AZ$6)))))</f>
        <v/>
      </c>
      <c r="BA26" s="975"/>
      <c r="BB26" s="976" t="str">
        <f>IF('ชื่อ-คะแนน'!$C25="","",IF('ชื่อ-คะแนน'!$D25="ออก","",IF('ชื่อ-คะแนน'!$D25="ย้าย","",IF('ชื่อ-คะแนน'!$D25="พัก","",IF($BB$6="?",$BB$6,$BB$6)))))</f>
        <v/>
      </c>
      <c r="BC26" s="977" t="str">
        <f>IF('ชื่อ-คะแนน'!$C25="","",IF('ชื่อ-คะแนน'!$D25="ออก","",IF('ชื่อ-คะแนน'!$D25="ย้าย","",IF('ชื่อ-คะแนน'!$D25="พัก","",IF($BC$6="?",$BC$6,$BC$6)))))</f>
        <v/>
      </c>
      <c r="BD26" s="977" t="str">
        <f>IF('ชื่อ-คะแนน'!$C25="","",IF('ชื่อ-คะแนน'!$D25="ออก","",IF('ชื่อ-คะแนน'!$D25="ย้าย","",IF('ชื่อ-คะแนน'!$D25="พัก","",IF($BD$6="?",$BD$6,$BD$6)))))</f>
        <v/>
      </c>
      <c r="BE26" s="977" t="str">
        <f>IF('ชื่อ-คะแนน'!$C25="","",IF('ชื่อ-คะแนน'!$D25="ออก","",IF('ชื่อ-คะแนน'!$D25="ย้าย","",IF('ชื่อ-คะแนน'!$D25="พัก","",IF($BE$6="?",$BE$6,$BE$6)))))</f>
        <v/>
      </c>
      <c r="BF26" s="978" t="str">
        <f>IF('ชื่อ-คะแนน'!$C25="","",IF('ชื่อ-คะแนน'!$D25="ออก","",IF('ชื่อ-คะแนน'!$D25="ย้าย","",IF('ชื่อ-คะแนน'!$D25="พัก","",IF($BF$6="?",$BF$6,$BF$6)))))</f>
        <v/>
      </c>
      <c r="BG26" s="975"/>
      <c r="BH26" s="976" t="str">
        <f>IF('ชื่อ-คะแนน'!$C25="","",IF('ชื่อ-คะแนน'!$D25="ออก","",IF('ชื่อ-คะแนน'!$D25="ย้าย","",IF('ชื่อ-คะแนน'!$D25="พัก","",IF($BH$6="?",$BH$6,$BH$6)))))</f>
        <v/>
      </c>
      <c r="BI26" s="977" t="str">
        <f>IF('ชื่อ-คะแนน'!$C25="","",IF('ชื่อ-คะแนน'!$D25="ออก","",IF('ชื่อ-คะแนน'!$D25="ย้าย","",IF('ชื่อ-คะแนน'!$D25="พัก","",IF($BI$6="?",$BI$6,$BI$6)))))</f>
        <v/>
      </c>
      <c r="BJ26" s="977" t="str">
        <f>IF('ชื่อ-คะแนน'!$C25="","",IF('ชื่อ-คะแนน'!$D25="ออก","",IF('ชื่อ-คะแนน'!$D25="ย้าย","",IF('ชื่อ-คะแนน'!$D25="พัก","",IF($BJ$6="?",$BJ$6,$BJ$6)))))</f>
        <v/>
      </c>
      <c r="BK26" s="977" t="str">
        <f>IF('ชื่อ-คะแนน'!$C25="","",IF('ชื่อ-คะแนน'!$D25="ออก","",IF('ชื่อ-คะแนน'!$D25="ย้าย","",IF('ชื่อ-คะแนน'!$D25="พัก","",IF($BK$6="?",$BK$6,$BK$6)))))</f>
        <v/>
      </c>
      <c r="BL26" s="978" t="str">
        <f>IF('ชื่อ-คะแนน'!$C25="","",IF('ชื่อ-คะแนน'!$D25="ออก","",IF('ชื่อ-คะแนน'!$D25="ย้าย","",IF('ชื่อ-คะแนน'!$D25="พัก","",IF($BL$6="?",$BL$6,$BL$6)))))</f>
        <v/>
      </c>
      <c r="BM26" s="975"/>
      <c r="BN26" s="976" t="str">
        <f>IF('ชื่อ-คะแนน'!$C25="","",IF('ชื่อ-คะแนน'!$D25="ออก","",IF('ชื่อ-คะแนน'!$D25="ย้าย","",IF('ชื่อ-คะแนน'!$D25="พัก","",IF($BN$6="?",$BN$6,$BN$6)))))</f>
        <v/>
      </c>
      <c r="BO26" s="977" t="str">
        <f>IF('ชื่อ-คะแนน'!$C25="","",IF('ชื่อ-คะแนน'!$D25="ออก","",IF('ชื่อ-คะแนน'!$D25="ย้าย","",IF('ชื่อ-คะแนน'!$D25="พัก","",IF($BO$6="?",$BO$6,$BO$6)))))</f>
        <v/>
      </c>
      <c r="BP26" s="977" t="str">
        <f>IF('ชื่อ-คะแนน'!$C25="","",IF('ชื่อ-คะแนน'!$D25="ออก","",IF('ชื่อ-คะแนน'!$D25="ย้าย","",IF('ชื่อ-คะแนน'!$D25="พัก","",IF($BP$6="?",$BP$6,$BP$6)))))</f>
        <v/>
      </c>
      <c r="BQ26" s="977" t="str">
        <f>IF('ชื่อ-คะแนน'!$C25="","",IF('ชื่อ-คะแนน'!$D25="ออก","",IF('ชื่อ-คะแนน'!$D25="ย้าย","",IF('ชื่อ-คะแนน'!$D25="พัก","",IF($BQ$6="?",$BQ$6,$BQ$6)))))</f>
        <v/>
      </c>
      <c r="BR26" s="978" t="str">
        <f>IF('ชื่อ-คะแนน'!$C25="","",IF('ชื่อ-คะแนน'!$D25="ออก","",IF('ชื่อ-คะแนน'!$D25="ย้าย","",IF('ชื่อ-คะแนน'!$D25="พัก","",IF($BR$6="?",$BR$6,$BR$6)))))</f>
        <v/>
      </c>
      <c r="BS26" s="975"/>
      <c r="BT26" s="976" t="str">
        <f>IF('ชื่อ-คะแนน'!$C25="","",IF('ชื่อ-คะแนน'!$D25="ออก","",IF('ชื่อ-คะแนน'!$D25="ย้าย","",IF('ชื่อ-คะแนน'!$D25="พัก","",IF($BT$6="?",$BT$6,$BT$6)))))</f>
        <v/>
      </c>
      <c r="BU26" s="977" t="str">
        <f>IF('ชื่อ-คะแนน'!$C25="","",IF('ชื่อ-คะแนน'!$D25="ออก","",IF('ชื่อ-คะแนน'!$D25="ย้าย","",IF('ชื่อ-คะแนน'!$D25="พัก","",IF($BU$6="?",$BU$6,$BU$6)))))</f>
        <v/>
      </c>
      <c r="BV26" s="977" t="str">
        <f>IF('ชื่อ-คะแนน'!$C25="","",IF('ชื่อ-คะแนน'!$D25="ออก","",IF('ชื่อ-คะแนน'!$D25="ย้าย","",IF('ชื่อ-คะแนน'!$D25="พัก","",IF($BV$6="?",$BV$6,$BV$6)))))</f>
        <v/>
      </c>
      <c r="BW26" s="977" t="str">
        <f>IF('ชื่อ-คะแนน'!$C25="","",IF('ชื่อ-คะแนน'!$D25="ออก","",IF('ชื่อ-คะแนน'!$D25="ย้าย","",IF('ชื่อ-คะแนน'!$D25="พัก","",IF($BW$6="?",$BW$6,$BW$6)))))</f>
        <v/>
      </c>
      <c r="BX26" s="978" t="str">
        <f>IF('ชื่อ-คะแนน'!$C25="","",IF('ชื่อ-คะแนน'!$D25="ออก","",IF('ชื่อ-คะแนน'!$D25="ย้าย","",IF('ชื่อ-คะแนน'!$D25="พัก","",IF($BX$6="?",$BX$6,$BX$6)))))</f>
        <v/>
      </c>
      <c r="BY26" s="975"/>
      <c r="BZ26" s="976" t="str">
        <f>IF('ชื่อ-คะแนน'!$C25="","",IF('ชื่อ-คะแนน'!$D25="ออก","",IF('ชื่อ-คะแนน'!$D25="ย้าย","",IF('ชื่อ-คะแนน'!$D25="พัก","",IF($BZ$6="?",$BZ$6,$BZ$6)))))</f>
        <v/>
      </c>
      <c r="CA26" s="977" t="str">
        <f>IF('ชื่อ-คะแนน'!$C25="","",IF('ชื่อ-คะแนน'!$D25="ออก","",IF('ชื่อ-คะแนน'!$D25="ย้าย","",IF('ชื่อ-คะแนน'!$D25="พัก","",IF($CA$6="?",$CA$6,$CA$6)))))</f>
        <v/>
      </c>
      <c r="CB26" s="977" t="str">
        <f>IF('ชื่อ-คะแนน'!$C25="","",IF('ชื่อ-คะแนน'!$D25="ออก","",IF('ชื่อ-คะแนน'!$D25="ย้าย","",IF('ชื่อ-คะแนน'!$D25="พัก","",IF($CB$6="?",$CB$6,$CB$6)))))</f>
        <v/>
      </c>
      <c r="CC26" s="977" t="str">
        <f>IF('ชื่อ-คะแนน'!$C25="","",IF('ชื่อ-คะแนน'!$D25="ออก","",IF('ชื่อ-คะแนน'!$D25="ย้าย","",IF('ชื่อ-คะแนน'!$D25="พัก","",IF($CC$6="?",$CC$6,$CC$6)))))</f>
        <v/>
      </c>
      <c r="CD26" s="978" t="str">
        <f>IF('ชื่อ-คะแนน'!$C25="","",IF('ชื่อ-คะแนน'!$D25="ออก","",IF('ชื่อ-คะแนน'!$D25="ย้าย","",IF('ชื่อ-คะแนน'!$D25="พัก","",IF($CD$6="?",$CD$6,$CD$6)))))</f>
        <v/>
      </c>
      <c r="CE26" s="975"/>
      <c r="CF26" s="976" t="str">
        <f>IF('ชื่อ-คะแนน'!$C25="","",IF('ชื่อ-คะแนน'!$D25="ออก","",IF('ชื่อ-คะแนน'!$D25="ย้าย","",IF('ชื่อ-คะแนน'!$D25="พัก","",IF($CF$6="?",$CF$6,$CF$6)))))</f>
        <v/>
      </c>
      <c r="CG26" s="977" t="str">
        <f>IF('ชื่อ-คะแนน'!$C25="","",IF('ชื่อ-คะแนน'!$D25="ออก","",IF('ชื่อ-คะแนน'!$D25="ย้าย","",IF('ชื่อ-คะแนน'!$D25="พัก","",IF($CG$6="?",$CG$6,$CG$6)))))</f>
        <v/>
      </c>
      <c r="CH26" s="977" t="str">
        <f>IF('ชื่อ-คะแนน'!$C25="","",IF('ชื่อ-คะแนน'!$D25="ออก","",IF('ชื่อ-คะแนน'!$D25="ย้าย","",IF('ชื่อ-คะแนน'!$D25="พัก","",IF($CH$6="?",$CH$6,$CH$6)))))</f>
        <v/>
      </c>
      <c r="CI26" s="977" t="str">
        <f>IF('ชื่อ-คะแนน'!$C25="","",IF('ชื่อ-คะแนน'!$D25="ออก","",IF('ชื่อ-คะแนน'!$D25="ย้าย","",IF('ชื่อ-คะแนน'!$D25="พัก","",IF($CI$6="?",$CI$6,$CI$6)))))</f>
        <v/>
      </c>
      <c r="CJ26" s="978" t="str">
        <f>IF('ชื่อ-คะแนน'!$C25="","",IF('ชื่อ-คะแนน'!$D25="ออก","",IF('ชื่อ-คะแนน'!$D25="ย้าย","",IF('ชื่อ-คะแนน'!$D25="พัก","",IF($CJ$6="?",$CJ$6,$CJ$6)))))</f>
        <v/>
      </c>
      <c r="CK26" s="975"/>
      <c r="CL26" s="976" t="str">
        <f>IF('ชื่อ-คะแนน'!$C25="","",IF('ชื่อ-คะแนน'!$D25="ออก","",IF('ชื่อ-คะแนน'!$D25="ย้าย","",IF('ชื่อ-คะแนน'!$D25="พัก","",IF($CL$6="?",$CL$6,$CL$6)))))</f>
        <v/>
      </c>
      <c r="CM26" s="977" t="str">
        <f>IF('ชื่อ-คะแนน'!$C25="","",IF('ชื่อ-คะแนน'!$D25="ออก","",IF('ชื่อ-คะแนน'!$D25="ย้าย","",IF('ชื่อ-คะแนน'!$D25="พัก","",IF($CM$6="?",$CM$6,$CM$6)))))</f>
        <v/>
      </c>
      <c r="CN26" s="977" t="str">
        <f>IF('ชื่อ-คะแนน'!$C25="","",IF('ชื่อ-คะแนน'!$D25="ออก","",IF('ชื่อ-คะแนน'!$D25="ย้าย","",IF('ชื่อ-คะแนน'!$D25="พัก","",IF($CN$6="?",$CN$6,$CN$6)))))</f>
        <v/>
      </c>
      <c r="CO26" s="977" t="str">
        <f>IF('ชื่อ-คะแนน'!$C25="","",IF('ชื่อ-คะแนน'!$D25="ออก","",IF('ชื่อ-คะแนน'!$D25="ย้าย","",IF('ชื่อ-คะแนน'!$D25="พัก","",IF($CO$6="?",$CO$6,$CO$6)))))</f>
        <v/>
      </c>
      <c r="CP26" s="978" t="str">
        <f>IF('ชื่อ-คะแนน'!$C25="","",IF('ชื่อ-คะแนน'!$D25="ออก","",IF('ชื่อ-คะแนน'!$D25="ย้าย","",IF('ชื่อ-คะแนน'!$D25="พัก","",IF($CP$6="?",$CP$6,$CP$6)))))</f>
        <v/>
      </c>
      <c r="CQ26" s="975"/>
      <c r="CR26" s="976" t="str">
        <f>IF('ชื่อ-คะแนน'!$C25="","",IF('ชื่อ-คะแนน'!$D25="ออก","",IF('ชื่อ-คะแนน'!$D25="ย้าย","",IF('ชื่อ-คะแนน'!$D25="พัก","",IF($CR$6="?",$CR$6,$CR$6)))))</f>
        <v/>
      </c>
      <c r="CS26" s="977" t="str">
        <f>IF('ชื่อ-คะแนน'!$C25="","",IF('ชื่อ-คะแนน'!$D25="ออก","",IF('ชื่อ-คะแนน'!$D25="ย้าย","",IF('ชื่อ-คะแนน'!$D25="พัก","",IF($CS$6="?",$CS$6,$CS$6)))))</f>
        <v/>
      </c>
      <c r="CT26" s="977" t="str">
        <f>IF('ชื่อ-คะแนน'!$C25="","",IF('ชื่อ-คะแนน'!$D25="ออก","",IF('ชื่อ-คะแนน'!$D25="ย้าย","",IF('ชื่อ-คะแนน'!$D25="พัก","",IF($CT$6="?",$CT$6,$CT$6)))))</f>
        <v/>
      </c>
      <c r="CU26" s="977" t="str">
        <f>IF('ชื่อ-คะแนน'!$C25="","",IF('ชื่อ-คะแนน'!$D25="ออก","",IF('ชื่อ-คะแนน'!$D25="ย้าย","",IF('ชื่อ-คะแนน'!$D25="พัก","",IF($CU$6="?",$CU$6,$CU$6)))))</f>
        <v/>
      </c>
      <c r="CV26" s="978" t="str">
        <f>IF('ชื่อ-คะแนน'!$C25="","",IF('ชื่อ-คะแนน'!$D25="ออก","",IF('ชื่อ-คะแนน'!$D25="ย้าย","",IF('ชื่อ-คะแนน'!$D25="พัก","",IF($CV$6="?",$CV$6,$CV$6)))))</f>
        <v/>
      </c>
      <c r="CW26" s="975"/>
      <c r="CX26" s="976" t="str">
        <f>IF('ชื่อ-คะแนน'!$C25="","",IF('ชื่อ-คะแนน'!$D25="ออก","",IF('ชื่อ-คะแนน'!$D25="ย้าย","",IF('ชื่อ-คะแนน'!$D25="พัก","",IF($CX$6="?",$CX$6,$CX$6)))))</f>
        <v/>
      </c>
      <c r="CY26" s="977" t="str">
        <f>IF('ชื่อ-คะแนน'!$C25="","",IF('ชื่อ-คะแนน'!$D25="ออก","",IF('ชื่อ-คะแนน'!$D25="ย้าย","",IF('ชื่อ-คะแนน'!$D25="พัก","",IF($CY$6="?",$CY$6,$CY$6)))))</f>
        <v/>
      </c>
      <c r="CZ26" s="977" t="str">
        <f>IF('ชื่อ-คะแนน'!$C25="","",IF('ชื่อ-คะแนน'!$D25="ออก","",IF('ชื่อ-คะแนน'!$D25="ย้าย","",IF('ชื่อ-คะแนน'!$D25="พัก","",IF($CZ$6="?",$CZ$6,$CZ$6)))))</f>
        <v/>
      </c>
      <c r="DA26" s="977" t="str">
        <f>IF('ชื่อ-คะแนน'!$C25="","",IF('ชื่อ-คะแนน'!$D25="ออก","",IF('ชื่อ-คะแนน'!$D25="ย้าย","",IF('ชื่อ-คะแนน'!$D25="พัก","",IF($DA$6="?",$DA$6,$DA$6)))))</f>
        <v/>
      </c>
      <c r="DB26" s="978" t="str">
        <f>IF('ชื่อ-คะแนน'!$C25="","",IF('ชื่อ-คะแนน'!$D25="ออก","",IF('ชื่อ-คะแนน'!$D25="ย้าย","",IF('ชื่อ-คะแนน'!$D25="พัก","",IF($DB$6="?",$DB$6,$DB$6)))))</f>
        <v/>
      </c>
      <c r="DC26" s="975"/>
      <c r="DD26" s="976" t="str">
        <f>IF('ชื่อ-คะแนน'!$C25="","",IF('ชื่อ-คะแนน'!$D25="ออก","",IF('ชื่อ-คะแนน'!$D25="ย้าย","",IF('ชื่อ-คะแนน'!$D25="พัก","",IF($DD$6="?",$DD$6,$DD$6)))))</f>
        <v/>
      </c>
      <c r="DE26" s="977" t="str">
        <f>IF('ชื่อ-คะแนน'!$C25="","",IF('ชื่อ-คะแนน'!$D25="ออก","",IF('ชื่อ-คะแนน'!$D25="ย้าย","",IF('ชื่อ-คะแนน'!$D25="พัก","",IF($DE$6="?",$DE$6,$DE$6)))))</f>
        <v/>
      </c>
      <c r="DF26" s="977" t="str">
        <f>IF('ชื่อ-คะแนน'!$C25="","",IF('ชื่อ-คะแนน'!$D25="ออก","",IF('ชื่อ-คะแนน'!$D25="ย้าย","",IF('ชื่อ-คะแนน'!$D25="พัก","",IF($DF$6="?",$DF$6,$DF$6)))))</f>
        <v/>
      </c>
      <c r="DG26" s="977" t="str">
        <f>IF('ชื่อ-คะแนน'!$C25="","",IF('ชื่อ-คะแนน'!$D25="ออก","",IF('ชื่อ-คะแนน'!$D25="ย้าย","",IF('ชื่อ-คะแนน'!$D25="พัก","",IF($DG$6="?",$DG$6,$DG$6)))))</f>
        <v/>
      </c>
      <c r="DH26" s="978" t="str">
        <f>IF('ชื่อ-คะแนน'!$C25="","",IF('ชื่อ-คะแนน'!$D25="ออก","",IF('ชื่อ-คะแนน'!$D25="ย้าย","",IF('ชื่อ-คะแนน'!$D25="พัก","",IF($DH$6="?",$DH$6,$DH$6)))))</f>
        <v/>
      </c>
      <c r="DI26" s="975"/>
      <c r="DJ26" s="976" t="str">
        <f>IF('ชื่อ-คะแนน'!$C25="","",IF('ชื่อ-คะแนน'!$D25="ออก","",IF('ชื่อ-คะแนน'!$D25="ย้าย","",IF('ชื่อ-คะแนน'!$D25="พัก","",IF($DJ$6="?",$DJ$6,$DJ$6)))))</f>
        <v/>
      </c>
      <c r="DK26" s="977" t="str">
        <f>IF('ชื่อ-คะแนน'!$C25="","",IF('ชื่อ-คะแนน'!$D25="ออก","",IF('ชื่อ-คะแนน'!$D25="ย้าย","",IF('ชื่อ-คะแนน'!$D25="พัก","",IF($DK$6="?",$DK$6,$DK$6)))))</f>
        <v/>
      </c>
      <c r="DL26" s="977" t="str">
        <f>IF('ชื่อ-คะแนน'!$C25="","",IF('ชื่อ-คะแนน'!$D25="ออก","",IF('ชื่อ-คะแนน'!$D25="ย้าย","",IF('ชื่อ-คะแนน'!$D25="พัก","",IF($DL$6="?",$DL$6,$DL$6)))))</f>
        <v/>
      </c>
      <c r="DM26" s="977" t="str">
        <f>IF('ชื่อ-คะแนน'!$C25="","",IF('ชื่อ-คะแนน'!$D25="ออก","",IF('ชื่อ-คะแนน'!$D25="ย้าย","",IF('ชื่อ-คะแนน'!$D25="พัก","",IF($DM$6="?",$DM$6,$DM$6)))))</f>
        <v/>
      </c>
      <c r="DN26" s="978" t="str">
        <f>IF('ชื่อ-คะแนน'!$C25="","",IF('ชื่อ-คะแนน'!$D25="ออก","",IF('ชื่อ-คะแนน'!$D25="ย้าย","",IF('ชื่อ-คะแนน'!$D25="พัก","",IF($DN$6="?",$DN$6,$DN$6)))))</f>
        <v/>
      </c>
      <c r="DO26" s="975"/>
      <c r="DP26" s="976" t="str">
        <f>IF('ชื่อ-คะแนน'!$C25="","",IF('ชื่อ-คะแนน'!$D25="ออก","",IF('ชื่อ-คะแนน'!$D25="ย้าย","",IF('ชื่อ-คะแนน'!$D25="พัก","",IF($DP$6="?",$DP$6,$DP$6)))))</f>
        <v/>
      </c>
      <c r="DQ26" s="977" t="str">
        <f>IF('ชื่อ-คะแนน'!$C25="","",IF('ชื่อ-คะแนน'!$D25="ออก","",IF('ชื่อ-คะแนน'!$D25="ย้าย","",IF('ชื่อ-คะแนน'!$D25="พัก","",IF($DQ$6="?",$DQ$6,$DQ$6)))))</f>
        <v/>
      </c>
      <c r="DR26" s="977" t="str">
        <f>IF('ชื่อ-คะแนน'!$C25="","",IF('ชื่อ-คะแนน'!$D25="ออก","",IF('ชื่อ-คะแนน'!$D25="ย้าย","",IF('ชื่อ-คะแนน'!$D25="พัก","",IF($DR$6="?",$DR$6,$DR$6)))))</f>
        <v/>
      </c>
      <c r="DS26" s="977" t="str">
        <f>IF('ชื่อ-คะแนน'!$C25="","",IF('ชื่อ-คะแนน'!$D25="ออก","",IF('ชื่อ-คะแนน'!$D25="ย้าย","",IF('ชื่อ-คะแนน'!$D25="พัก","",IF($DS$6="?",$DS$6,$DS$6)))))</f>
        <v/>
      </c>
      <c r="DT26" s="978" t="str">
        <f>IF('ชื่อ-คะแนน'!$C25="","",IF('ชื่อ-คะแนน'!$D25="ออก","",IF('ชื่อ-คะแนน'!$D25="ย้าย","",IF('ชื่อ-คะแนน'!$D25="พัก","",IF($DT$6="?",$DT$6,$DT$6)))))</f>
        <v/>
      </c>
      <c r="DU26" s="975"/>
      <c r="DV26" s="976" t="str">
        <f>IF('ชื่อ-คะแนน'!$C25="","",IF('ชื่อ-คะแนน'!$D25="ออก","",IF('ชื่อ-คะแนน'!$D25="ย้าย","",IF('ชื่อ-คะแนน'!$D25="พัก","",IF($DV$6="?",$DV$6,$DV$6)))))</f>
        <v/>
      </c>
      <c r="DW26" s="977" t="str">
        <f>IF('ชื่อ-คะแนน'!$C25="","",IF('ชื่อ-คะแนน'!$D25="ออก","",IF('ชื่อ-คะแนน'!$D25="ย้าย","",IF('ชื่อ-คะแนน'!$D25="พัก","",IF($DW$6="?",$DW$6,$DW$6)))))</f>
        <v/>
      </c>
      <c r="DX26" s="977" t="str">
        <f>IF('ชื่อ-คะแนน'!$C25="","",IF('ชื่อ-คะแนน'!$D25="ออก","",IF('ชื่อ-คะแนน'!$D25="ย้าย","",IF('ชื่อ-คะแนน'!$D25="พัก","",IF($DX$6="?",$DX$6,$DX$6)))))</f>
        <v/>
      </c>
      <c r="DY26" s="977" t="str">
        <f>IF('ชื่อ-คะแนน'!$C25="","",IF('ชื่อ-คะแนน'!$D25="ออก","",IF('ชื่อ-คะแนน'!$D25="ย้าย","",IF('ชื่อ-คะแนน'!$D25="พัก","",IF($DY$6="?",$DY$6,$DY$6)))))</f>
        <v/>
      </c>
      <c r="DZ26" s="978" t="str">
        <f>IF('ชื่อ-คะแนน'!$C25="","",IF('ชื่อ-คะแนน'!$D25="ออก","",IF('ชื่อ-คะแนน'!$D25="ย้าย","",IF('ชื่อ-คะแนน'!$D25="พัก","",IF($DZ$6="?",$DZ$6,$DZ$6)))))</f>
        <v/>
      </c>
      <c r="EA26" s="975"/>
      <c r="EB26" s="976" t="str">
        <f>IF('ชื่อ-คะแนน'!$C25="","",IF('ชื่อ-คะแนน'!$D25="ออก","",IF('ชื่อ-คะแนน'!$D25="ย้าย","",IF('ชื่อ-คะแนน'!$D25="พัก","",IF($EB$6="?",$EB$6,$EB$6)))))</f>
        <v/>
      </c>
      <c r="EC26" s="977" t="str">
        <f>IF('ชื่อ-คะแนน'!$C25="","",IF('ชื่อ-คะแนน'!$D25="ออก","",IF('ชื่อ-คะแนน'!$D25="ย้าย","",IF('ชื่อ-คะแนน'!$D25="พัก","",IF($EC$6="?",$EC$6,$EC$6)))))</f>
        <v/>
      </c>
      <c r="ED26" s="977" t="str">
        <f>IF('ชื่อ-คะแนน'!$C25="","",IF('ชื่อ-คะแนน'!$D25="ออก","",IF('ชื่อ-คะแนน'!$D25="ย้าย","",IF('ชื่อ-คะแนน'!$D25="พัก","",IF($ED$6="?",$ED$6,$ED$6)))))</f>
        <v/>
      </c>
      <c r="EE26" s="977" t="str">
        <f>IF('ชื่อ-คะแนน'!$C25="","",IF('ชื่อ-คะแนน'!$D25="ออก","",IF('ชื่อ-คะแนน'!$D25="ย้าย","",IF('ชื่อ-คะแนน'!$D25="พัก","",IF($EE$6="?",$EE$6,$EE$6)))))</f>
        <v/>
      </c>
      <c r="EF26" s="978" t="str">
        <f>IF('ชื่อ-คะแนน'!$C25="","",IF('ชื่อ-คะแนน'!$D25="ออก","",IF('ชื่อ-คะแนน'!$D25="ย้าย","",IF('ชื่อ-คะแนน'!$D25="พัก","",IF($EF$6="?",$EF$6,$EF$6)))))</f>
        <v/>
      </c>
      <c r="EG26" s="979"/>
      <c r="EH26" s="971" t="str">
        <f>IF('ชื่อ-คะแนน'!C25="","",COUNTIF(E26:EF26,"ป")+COUNTIF(E26:EF26,"ล")+COUNTIF(E26:EF26,"ข")+COUNTIF(E26:EF26,"ร")+COUNTIF(E26:EF26,"อ")+COUNTIF(E26:EF26,"ก")+COUNTIF(E26:EF26,"ฟ")+COUNTIF(E26:EF26,"ด")+COUNTIF(E26:EF26,"ย"))&amp;IF('ชื่อ-คะแนน'!C25="","","/")&amp;IF('ชื่อ-คะแนน'!C25="","",SUM($F$6:$EF$6)-SUM(F26:EF26))</f>
        <v/>
      </c>
      <c r="EI26" s="997" t="str">
        <f>IF('ชื่อ-คะแนน'!C25="","",COUNTIF(E26:EE26,"/")+SUM(E26:EE26))</f>
        <v/>
      </c>
      <c r="EJ26" s="998" t="str">
        <f>IF('ชื่อ-คะแนน'!C25="","",COUNTIF(F26:EF26,"/")+SUM(F26:EF26)+เวลา1!EI26)</f>
        <v/>
      </c>
      <c r="EK26" s="103"/>
      <c r="EL26" s="53" t="str">
        <f>IF('ชื่อ-คะแนน'!C25="","",IF(EJ26&gt;=$EJ$3-$EJ$4,"-",$EJ$3-$EJ$4-EJ26))</f>
        <v/>
      </c>
      <c r="EM26" s="54" t="str">
        <f>IF('ชื่อ-คะแนน'!C25="","",(EJ26/$EJ$3)*100)</f>
        <v/>
      </c>
      <c r="EN26" s="53" t="str">
        <f>IF('ชื่อ-คะแนน'!CM25="ผิด","ผิด",IF('ชื่อ-คะแนน'!CM25="","",IF('ชื่อ-คะแนน'!CP25="-","-",IF(EM26&lt;79.5,"มส","-"))))</f>
        <v/>
      </c>
      <c r="EO26" s="53" t="str">
        <f>IF('ชื่อ-คะแนน'!CM25="ผิด","ผิด",IF('ชื่อ-คะแนน'!CM25="","",IF('ชื่อ-คะแนน'!CP25="-","-",IF(EM26&lt;59.5,"ซ้ำ",IF(EM26&lt;79.5,EL26,"-")))))</f>
        <v/>
      </c>
    </row>
    <row r="27" spans="1:145" s="24" customFormat="1" ht="18" customHeight="1" thickBot="1" x14ac:dyDescent="0.55000000000000004">
      <c r="A27" s="999" t="str">
        <f>'ชื่อ-คะแนน'!A26</f>
        <v/>
      </c>
      <c r="B27" s="888">
        <f>'ชื่อ-คะแนน'!B26</f>
        <v>0</v>
      </c>
      <c r="C27" s="889" t="str">
        <f>'ชื่อ-คะแนน'!DB26</f>
        <v/>
      </c>
      <c r="D27" s="890" t="str">
        <f>'ชื่อ-คะแนน'!D26</f>
        <v/>
      </c>
      <c r="E27" s="621" t="str">
        <f t="shared" si="0"/>
        <v/>
      </c>
      <c r="F27" s="954" t="str">
        <f>IF('ชื่อ-คะแนน'!$C26="","",IF('ชื่อ-คะแนน'!$D26="ออก","",IF('ชื่อ-คะแนน'!$D26="ย้าย","",IF('ชื่อ-คะแนน'!$D26="พัก","",IF(F$6="?",F$6,F$6)))))</f>
        <v/>
      </c>
      <c r="G27" s="955" t="str">
        <f>IF('ชื่อ-คะแนน'!C26="","",IF('ชื่อ-คะแนน'!$D26="ออก","",IF('ชื่อ-คะแนน'!$D26="ย้าย","",IF('ชื่อ-คะแนน'!$D26="พัก","",IF(G$6="?",G$6,G$6)))))</f>
        <v/>
      </c>
      <c r="H27" s="955" t="str">
        <f>IF('ชื่อ-คะแนน'!C26="","",IF('ชื่อ-คะแนน'!$D26="ออก","",IF('ชื่อ-คะแนน'!$D26="ย้าย","",IF('ชื่อ-คะแนน'!$D26="พัก","",IF(H$6="?",H$6,H$6)))))</f>
        <v/>
      </c>
      <c r="I27" s="955" t="str">
        <f>IF('ชื่อ-คะแนน'!G26="","",IF('ชื่อ-คะแนน'!$D26="ออก","",IF('ชื่อ-คะแนน'!$D26="ย้าย","",IF('ชื่อ-คะแนน'!$D26="พัก","",IF(I$6="?",I$6,$I$6)))))</f>
        <v/>
      </c>
      <c r="J27" s="956" t="str">
        <f>IF('ชื่อ-คะแนน'!$C26="","",IF('ชื่อ-คะแนน'!$D26="ออก","",IF('ชื่อ-คะแนน'!$D26="ย้าย","",IF('ชื่อ-คะแนน'!$D26="พัก","",IF(J$6="?",J$6,J$6)))))</f>
        <v/>
      </c>
      <c r="K27" s="957"/>
      <c r="L27" s="954" t="str">
        <f>IF('ชื่อ-คะแนน'!$C26="","",IF('ชื่อ-คะแนน'!$D26="ออก","",IF('ชื่อ-คะแนน'!$D26="ย้าย","",IF('ชื่อ-คะแนน'!$D26="พัก","",IF(L$6="?",L$6,L$6)))))</f>
        <v/>
      </c>
      <c r="M27" s="955" t="str">
        <f>IF('ชื่อ-คะแนน'!$C26="","",IF('ชื่อ-คะแนน'!$D26="ออก","",IF('ชื่อ-คะแนน'!$D26="ย้าย","",IF('ชื่อ-คะแนน'!$D26="พัก","",IF(M$6="?",M$6,M$6)))))</f>
        <v/>
      </c>
      <c r="N27" s="955" t="str">
        <f>IF('ชื่อ-คะแนน'!$C26="","",IF('ชื่อ-คะแนน'!$D26="ออก","",IF('ชื่อ-คะแนน'!$D26="ย้าย","",IF('ชื่อ-คะแนน'!$D26="พัก","",IF(N$6="?",N$6,N$6)))))</f>
        <v/>
      </c>
      <c r="O27" s="955" t="str">
        <f>IF('ชื่อ-คะแนน'!$C26="","",IF('ชื่อ-คะแนน'!$D26="ออก","",IF('ชื่อ-คะแนน'!$D26="ย้าย","",IF('ชื่อ-คะแนน'!$D26="พัก","",IF(O$6="?",O$6,O$6)))))</f>
        <v/>
      </c>
      <c r="P27" s="956" t="str">
        <f>IF('ชื่อ-คะแนน'!$C26="","",IF('ชื่อ-คะแนน'!$D26="ออก","",IF('ชื่อ-คะแนน'!$D26="ย้าย","",IF('ชื่อ-คะแนน'!$D26="พัก","",IF(P$6="?",P$6,P$6)))))</f>
        <v/>
      </c>
      <c r="Q27" s="957"/>
      <c r="R27" s="954" t="str">
        <f>IF('ชื่อ-คะแนน'!$C26="","",IF('ชื่อ-คะแนน'!$D26="ออก","",IF('ชื่อ-คะแนน'!$D26="ย้าย","",IF('ชื่อ-คะแนน'!$D26="พัก","",IF(R$6="?",R$6,R$6)))))</f>
        <v/>
      </c>
      <c r="S27" s="955" t="str">
        <f>IF('ชื่อ-คะแนน'!$C26="","",IF('ชื่อ-คะแนน'!$D26="ออก","",IF('ชื่อ-คะแนน'!$D26="ย้าย","",IF('ชื่อ-คะแนน'!$D26="พัก","",IF(S$6="?",S$6,S$6)))))</f>
        <v/>
      </c>
      <c r="T27" s="955" t="str">
        <f>IF('ชื่อ-คะแนน'!$C26="","",IF('ชื่อ-คะแนน'!$D26="ออก","",IF('ชื่อ-คะแนน'!$D26="ย้าย","",IF('ชื่อ-คะแนน'!$D26="พัก","",IF(T$6="?",T$6,T$6)))))</f>
        <v/>
      </c>
      <c r="U27" s="955" t="str">
        <f>IF('ชื่อ-คะแนน'!$C26="","",IF('ชื่อ-คะแนน'!$D26="ออก","",IF('ชื่อ-คะแนน'!$D26="ย้าย","",IF('ชื่อ-คะแนน'!$D26="พัก","",IF(U$6="?",U$6,U$6)))))</f>
        <v/>
      </c>
      <c r="V27" s="956" t="str">
        <f>IF('ชื่อ-คะแนน'!$C26="","",IF('ชื่อ-คะแนน'!$D26="ออก","",IF('ชื่อ-คะแนน'!$D26="ย้าย","",IF('ชื่อ-คะแนน'!$D26="พัก","",IF(V$6="?",V$6,V$6)))))</f>
        <v/>
      </c>
      <c r="W27" s="957"/>
      <c r="X27" s="954" t="str">
        <f>IF('ชื่อ-คะแนน'!$C26="","",IF('ชื่อ-คะแนน'!$D26="ออก","",IF('ชื่อ-คะแนน'!$D26="ย้าย","",IF('ชื่อ-คะแนน'!$D26="พัก","",IF(X$6="?",X$6,X$6)))))</f>
        <v/>
      </c>
      <c r="Y27" s="955" t="str">
        <f>IF('ชื่อ-คะแนน'!$C26="","",IF('ชื่อ-คะแนน'!$D26="ออก","",IF('ชื่อ-คะแนน'!$D26="ย้าย","",IF('ชื่อ-คะแนน'!$D26="พัก","",IF(Y$6="?",Y$6,Y$6)))))</f>
        <v/>
      </c>
      <c r="Z27" s="955" t="str">
        <f>IF('ชื่อ-คะแนน'!$C26="","",IF('ชื่อ-คะแนน'!$D26="ออก","",IF('ชื่อ-คะแนน'!$D26="ย้าย","",IF('ชื่อ-คะแนน'!$D26="พัก","",IF(Z$6="?",Z$6,Z$6)))))</f>
        <v/>
      </c>
      <c r="AA27" s="955" t="str">
        <f>IF('ชื่อ-คะแนน'!$C26="","",IF('ชื่อ-คะแนน'!$D26="ออก","",IF('ชื่อ-คะแนน'!$D26="ย้าย","",IF('ชื่อ-คะแนน'!$D26="พัก","",IF(AA$6="?",AA$6,AA$6)))))</f>
        <v/>
      </c>
      <c r="AB27" s="956" t="str">
        <f>IF('ชื่อ-คะแนน'!$C26="","",IF('ชื่อ-คะแนน'!$D26="ออก","",IF('ชื่อ-คะแนน'!$D26="ย้าย","",IF('ชื่อ-คะแนน'!$D26="พัก","",IF(AB$6="?",AB$6,AB$6)))))</f>
        <v/>
      </c>
      <c r="AC27" s="957"/>
      <c r="AD27" s="954" t="str">
        <f>IF('ชื่อ-คะแนน'!$C26="","",IF('ชื่อ-คะแนน'!$D26="ออก","",IF('ชื่อ-คะแนน'!$D26="ย้าย","",IF('ชื่อ-คะแนน'!$D26="พัก","",IF(AD$6="?",AD$6,AD$6)))))</f>
        <v/>
      </c>
      <c r="AE27" s="955" t="str">
        <f>IF('ชื่อ-คะแนน'!$C26="","",IF('ชื่อ-คะแนน'!$D26="ออก","",IF('ชื่อ-คะแนน'!$D26="ย้าย","",IF('ชื่อ-คะแนน'!$D26="พัก","",IF(AE$6="?",AE$6,AE$6)))))</f>
        <v/>
      </c>
      <c r="AF27" s="955" t="str">
        <f>IF('ชื่อ-คะแนน'!$C26="","",IF('ชื่อ-คะแนน'!$D26="ออก","",IF('ชื่อ-คะแนน'!$D26="ย้าย","",IF('ชื่อ-คะแนน'!$D26="พัก","",IF(AF$6="?",AF$6,AF$6)))))</f>
        <v/>
      </c>
      <c r="AG27" s="955" t="str">
        <f>IF('ชื่อ-คะแนน'!$C26="","",IF('ชื่อ-คะแนน'!$D26="ออก","",IF('ชื่อ-คะแนน'!$D26="ย้าย","",IF('ชื่อ-คะแนน'!$D26="พัก","",IF($AG$6="?",$AG$6,$AG$6)))))</f>
        <v/>
      </c>
      <c r="AH27" s="956" t="str">
        <f>IF('ชื่อ-คะแนน'!$C26="","",IF('ชื่อ-คะแนน'!$D26="ออก","",IF('ชื่อ-คะแนน'!$D26="ย้าย","",IF('ชื่อ-คะแนน'!$D26="พัก","",IF($AH$6="?",$AH$6,$AH$6)))))</f>
        <v/>
      </c>
      <c r="AI27" s="957"/>
      <c r="AJ27" s="954" t="str">
        <f>IF('ชื่อ-คะแนน'!$C26="","",IF('ชื่อ-คะแนน'!$D26="ออก","",IF('ชื่อ-คะแนน'!$D26="ย้าย","",IF('ชื่อ-คะแนน'!$D26="พัก","",IF($AJ$6="?",$AJ$6,$AJ$6)))))</f>
        <v/>
      </c>
      <c r="AK27" s="955" t="str">
        <f>IF('ชื่อ-คะแนน'!$C26="","",IF('ชื่อ-คะแนน'!$D26="ออก","",IF('ชื่อ-คะแนน'!$D26="ย้าย","",IF('ชื่อ-คะแนน'!$D26="พัก","",IF($AK$6="?",$AK$6,$AK$6)))))</f>
        <v/>
      </c>
      <c r="AL27" s="955" t="str">
        <f>IF('ชื่อ-คะแนน'!$C26="","",IF('ชื่อ-คะแนน'!$D26="ออก","",IF('ชื่อ-คะแนน'!$D26="ย้าย","",IF('ชื่อ-คะแนน'!$D26="พัก","",IF($AL$6="?",$AL$6,$AL$6)))))</f>
        <v/>
      </c>
      <c r="AM27" s="955" t="str">
        <f>IF('ชื่อ-คะแนน'!$C26="","",IF('ชื่อ-คะแนน'!$D26="ออก","",IF('ชื่อ-คะแนน'!$D26="ย้าย","",IF('ชื่อ-คะแนน'!$D26="พัก","",IF($AM$6="?",$AM$6,$AM$6)))))</f>
        <v/>
      </c>
      <c r="AN27" s="956" t="str">
        <f>IF('ชื่อ-คะแนน'!$C26="","",IF('ชื่อ-คะแนน'!$D26="ออก","",IF('ชื่อ-คะแนน'!$D26="ย้าย","",IF('ชื่อ-คะแนน'!$D26="พัก","",IF($AN$6="?",$AN$6,$AN$6)))))</f>
        <v/>
      </c>
      <c r="AO27" s="957"/>
      <c r="AP27" s="954" t="str">
        <f>IF('ชื่อ-คะแนน'!$C26="","",IF('ชื่อ-คะแนน'!$D26="ออก","",IF('ชื่อ-คะแนน'!$D26="ย้าย","",IF('ชื่อ-คะแนน'!$D26="พัก","",IF($AP$6="?",$AP$6,$AP$6)))))</f>
        <v/>
      </c>
      <c r="AQ27" s="955" t="str">
        <f>IF('ชื่อ-คะแนน'!$C26="","",IF('ชื่อ-คะแนน'!$D26="ออก","",IF('ชื่อ-คะแนน'!$D26="ย้าย","",IF('ชื่อ-คะแนน'!$D26="พัก","",IF($AQ$6="?",$AQ$6,$AQ$6)))))</f>
        <v/>
      </c>
      <c r="AR27" s="955" t="str">
        <f>IF('ชื่อ-คะแนน'!$C26="","",IF('ชื่อ-คะแนน'!$D26="ออก","",IF('ชื่อ-คะแนน'!$D26="ย้าย","",IF('ชื่อ-คะแนน'!$D26="พัก","",IF($AR$6="?",$AR$6,$AR$6)))))</f>
        <v/>
      </c>
      <c r="AS27" s="955" t="str">
        <f>IF('ชื่อ-คะแนน'!$C26="","",IF('ชื่อ-คะแนน'!$D26="ออก","",IF('ชื่อ-คะแนน'!$D26="ย้าย","",IF('ชื่อ-คะแนน'!$D26="พัก","",IF($AS$6="?",$AS$6,$AS$6)))))</f>
        <v/>
      </c>
      <c r="AT27" s="956" t="str">
        <f>IF('ชื่อ-คะแนน'!$C26="","",IF('ชื่อ-คะแนน'!$D26="ออก","",IF('ชื่อ-คะแนน'!$D26="ย้าย","",IF('ชื่อ-คะแนน'!$D26="พัก","",IF($AT$6="?",$AT$6,$AT$6)))))</f>
        <v/>
      </c>
      <c r="AU27" s="957"/>
      <c r="AV27" s="954" t="str">
        <f>IF('ชื่อ-คะแนน'!$C26="","",IF('ชื่อ-คะแนน'!$D26="ออก","",IF('ชื่อ-คะแนน'!$D26="ย้าย","",IF('ชื่อ-คะแนน'!$D26="พัก","",IF($AV$6="?",$AV$6,$AV$6)))))</f>
        <v/>
      </c>
      <c r="AW27" s="955" t="str">
        <f>IF('ชื่อ-คะแนน'!$C26="","",IF('ชื่อ-คะแนน'!$D26="ออก","",IF('ชื่อ-คะแนน'!$D26="ย้าย","",IF('ชื่อ-คะแนน'!$D26="พัก","",IF($AW$6="?",$AW$6,$AW$6)))))</f>
        <v/>
      </c>
      <c r="AX27" s="955" t="str">
        <f>IF('ชื่อ-คะแนน'!$C26="","",IF('ชื่อ-คะแนน'!$D26="ออก","",IF('ชื่อ-คะแนน'!$D26="ย้าย","",IF('ชื่อ-คะแนน'!$D26="พัก","",IF($AX$6="?",$AX$6,$AX$6)))))</f>
        <v/>
      </c>
      <c r="AY27" s="955" t="str">
        <f>IF('ชื่อ-คะแนน'!$C26="","",IF('ชื่อ-คะแนน'!$D26="ออก","",IF('ชื่อ-คะแนน'!$D26="ย้าย","",IF('ชื่อ-คะแนน'!$D26="พัก","",IF($AY$6="?",$AY$6,$AY$6)))))</f>
        <v/>
      </c>
      <c r="AZ27" s="956" t="str">
        <f>IF('ชื่อ-คะแนน'!$C26="","",IF('ชื่อ-คะแนน'!$D26="ออก","",IF('ชื่อ-คะแนน'!$D26="ย้าย","",IF('ชื่อ-คะแนน'!$D26="พัก","",IF($AZ$6="?",$AZ$6,$AZ$6)))))</f>
        <v/>
      </c>
      <c r="BA27" s="957"/>
      <c r="BB27" s="954" t="str">
        <f>IF('ชื่อ-คะแนน'!$C26="","",IF('ชื่อ-คะแนน'!$D26="ออก","",IF('ชื่อ-คะแนน'!$D26="ย้าย","",IF('ชื่อ-คะแนน'!$D26="พัก","",IF($BB$6="?",$BB$6,$BB$6)))))</f>
        <v/>
      </c>
      <c r="BC27" s="955" t="str">
        <f>IF('ชื่อ-คะแนน'!$C26="","",IF('ชื่อ-คะแนน'!$D26="ออก","",IF('ชื่อ-คะแนน'!$D26="ย้าย","",IF('ชื่อ-คะแนน'!$D26="พัก","",IF($BC$6="?",$BC$6,$BC$6)))))</f>
        <v/>
      </c>
      <c r="BD27" s="955" t="str">
        <f>IF('ชื่อ-คะแนน'!$C26="","",IF('ชื่อ-คะแนน'!$D26="ออก","",IF('ชื่อ-คะแนน'!$D26="ย้าย","",IF('ชื่อ-คะแนน'!$D26="พัก","",IF($BD$6="?",$BD$6,$BD$6)))))</f>
        <v/>
      </c>
      <c r="BE27" s="955" t="str">
        <f>IF('ชื่อ-คะแนน'!$C26="","",IF('ชื่อ-คะแนน'!$D26="ออก","",IF('ชื่อ-คะแนน'!$D26="ย้าย","",IF('ชื่อ-คะแนน'!$D26="พัก","",IF($BE$6="?",$BE$6,$BE$6)))))</f>
        <v/>
      </c>
      <c r="BF27" s="956" t="str">
        <f>IF('ชื่อ-คะแนน'!$C26="","",IF('ชื่อ-คะแนน'!$D26="ออก","",IF('ชื่อ-คะแนน'!$D26="ย้าย","",IF('ชื่อ-คะแนน'!$D26="พัก","",IF($BF$6="?",$BF$6,$BF$6)))))</f>
        <v/>
      </c>
      <c r="BG27" s="957"/>
      <c r="BH27" s="954" t="str">
        <f>IF('ชื่อ-คะแนน'!$C26="","",IF('ชื่อ-คะแนน'!$D26="ออก","",IF('ชื่อ-คะแนน'!$D26="ย้าย","",IF('ชื่อ-คะแนน'!$D26="พัก","",IF($BH$6="?",$BH$6,$BH$6)))))</f>
        <v/>
      </c>
      <c r="BI27" s="955" t="str">
        <f>IF('ชื่อ-คะแนน'!$C26="","",IF('ชื่อ-คะแนน'!$D26="ออก","",IF('ชื่อ-คะแนน'!$D26="ย้าย","",IF('ชื่อ-คะแนน'!$D26="พัก","",IF($BI$6="?",$BI$6,$BI$6)))))</f>
        <v/>
      </c>
      <c r="BJ27" s="955" t="str">
        <f>IF('ชื่อ-คะแนน'!$C26="","",IF('ชื่อ-คะแนน'!$D26="ออก","",IF('ชื่อ-คะแนน'!$D26="ย้าย","",IF('ชื่อ-คะแนน'!$D26="พัก","",IF($BJ$6="?",$BJ$6,$BJ$6)))))</f>
        <v/>
      </c>
      <c r="BK27" s="955" t="str">
        <f>IF('ชื่อ-คะแนน'!$C26="","",IF('ชื่อ-คะแนน'!$D26="ออก","",IF('ชื่อ-คะแนน'!$D26="ย้าย","",IF('ชื่อ-คะแนน'!$D26="พัก","",IF($BK$6="?",$BK$6,$BK$6)))))</f>
        <v/>
      </c>
      <c r="BL27" s="956" t="str">
        <f>IF('ชื่อ-คะแนน'!$C26="","",IF('ชื่อ-คะแนน'!$D26="ออก","",IF('ชื่อ-คะแนน'!$D26="ย้าย","",IF('ชื่อ-คะแนน'!$D26="พัก","",IF($BL$6="?",$BL$6,$BL$6)))))</f>
        <v/>
      </c>
      <c r="BM27" s="957"/>
      <c r="BN27" s="954" t="str">
        <f>IF('ชื่อ-คะแนน'!$C26="","",IF('ชื่อ-คะแนน'!$D26="ออก","",IF('ชื่อ-คะแนน'!$D26="ย้าย","",IF('ชื่อ-คะแนน'!$D26="พัก","",IF($BN$6="?",$BN$6,$BN$6)))))</f>
        <v/>
      </c>
      <c r="BO27" s="955" t="str">
        <f>IF('ชื่อ-คะแนน'!$C26="","",IF('ชื่อ-คะแนน'!$D26="ออก","",IF('ชื่อ-คะแนน'!$D26="ย้าย","",IF('ชื่อ-คะแนน'!$D26="พัก","",IF($BO$6="?",$BO$6,$BO$6)))))</f>
        <v/>
      </c>
      <c r="BP27" s="955" t="str">
        <f>IF('ชื่อ-คะแนน'!$C26="","",IF('ชื่อ-คะแนน'!$D26="ออก","",IF('ชื่อ-คะแนน'!$D26="ย้าย","",IF('ชื่อ-คะแนน'!$D26="พัก","",IF($BP$6="?",$BP$6,$BP$6)))))</f>
        <v/>
      </c>
      <c r="BQ27" s="955" t="str">
        <f>IF('ชื่อ-คะแนน'!$C26="","",IF('ชื่อ-คะแนน'!$D26="ออก","",IF('ชื่อ-คะแนน'!$D26="ย้าย","",IF('ชื่อ-คะแนน'!$D26="พัก","",IF($BQ$6="?",$BQ$6,$BQ$6)))))</f>
        <v/>
      </c>
      <c r="BR27" s="956" t="str">
        <f>IF('ชื่อ-คะแนน'!$C26="","",IF('ชื่อ-คะแนน'!$D26="ออก","",IF('ชื่อ-คะแนน'!$D26="ย้าย","",IF('ชื่อ-คะแนน'!$D26="พัก","",IF($BR$6="?",$BR$6,$BR$6)))))</f>
        <v/>
      </c>
      <c r="BS27" s="957"/>
      <c r="BT27" s="954" t="str">
        <f>IF('ชื่อ-คะแนน'!$C26="","",IF('ชื่อ-คะแนน'!$D26="ออก","",IF('ชื่อ-คะแนน'!$D26="ย้าย","",IF('ชื่อ-คะแนน'!$D26="พัก","",IF($BT$6="?",$BT$6,$BT$6)))))</f>
        <v/>
      </c>
      <c r="BU27" s="955" t="str">
        <f>IF('ชื่อ-คะแนน'!$C26="","",IF('ชื่อ-คะแนน'!$D26="ออก","",IF('ชื่อ-คะแนน'!$D26="ย้าย","",IF('ชื่อ-คะแนน'!$D26="พัก","",IF($BU$6="?",$BU$6,$BU$6)))))</f>
        <v/>
      </c>
      <c r="BV27" s="955" t="str">
        <f>IF('ชื่อ-คะแนน'!$C26="","",IF('ชื่อ-คะแนน'!$D26="ออก","",IF('ชื่อ-คะแนน'!$D26="ย้าย","",IF('ชื่อ-คะแนน'!$D26="พัก","",IF($BV$6="?",$BV$6,$BV$6)))))</f>
        <v/>
      </c>
      <c r="BW27" s="955" t="str">
        <f>IF('ชื่อ-คะแนน'!$C26="","",IF('ชื่อ-คะแนน'!$D26="ออก","",IF('ชื่อ-คะแนน'!$D26="ย้าย","",IF('ชื่อ-คะแนน'!$D26="พัก","",IF($BW$6="?",$BW$6,$BW$6)))))</f>
        <v/>
      </c>
      <c r="BX27" s="956" t="str">
        <f>IF('ชื่อ-คะแนน'!$C26="","",IF('ชื่อ-คะแนน'!$D26="ออก","",IF('ชื่อ-คะแนน'!$D26="ย้าย","",IF('ชื่อ-คะแนน'!$D26="พัก","",IF($BX$6="?",$BX$6,$BX$6)))))</f>
        <v/>
      </c>
      <c r="BY27" s="957"/>
      <c r="BZ27" s="954" t="str">
        <f>IF('ชื่อ-คะแนน'!$C26="","",IF('ชื่อ-คะแนน'!$D26="ออก","",IF('ชื่อ-คะแนน'!$D26="ย้าย","",IF('ชื่อ-คะแนน'!$D26="พัก","",IF($BZ$6="?",$BZ$6,$BZ$6)))))</f>
        <v/>
      </c>
      <c r="CA27" s="955" t="str">
        <f>IF('ชื่อ-คะแนน'!$C26="","",IF('ชื่อ-คะแนน'!$D26="ออก","",IF('ชื่อ-คะแนน'!$D26="ย้าย","",IF('ชื่อ-คะแนน'!$D26="พัก","",IF($CA$6="?",$CA$6,$CA$6)))))</f>
        <v/>
      </c>
      <c r="CB27" s="955" t="str">
        <f>IF('ชื่อ-คะแนน'!$C26="","",IF('ชื่อ-คะแนน'!$D26="ออก","",IF('ชื่อ-คะแนน'!$D26="ย้าย","",IF('ชื่อ-คะแนน'!$D26="พัก","",IF($CB$6="?",$CB$6,$CB$6)))))</f>
        <v/>
      </c>
      <c r="CC27" s="955" t="str">
        <f>IF('ชื่อ-คะแนน'!$C26="","",IF('ชื่อ-คะแนน'!$D26="ออก","",IF('ชื่อ-คะแนน'!$D26="ย้าย","",IF('ชื่อ-คะแนน'!$D26="พัก","",IF($CC$6="?",$CC$6,$CC$6)))))</f>
        <v/>
      </c>
      <c r="CD27" s="956" t="str">
        <f>IF('ชื่อ-คะแนน'!$C26="","",IF('ชื่อ-คะแนน'!$D26="ออก","",IF('ชื่อ-คะแนน'!$D26="ย้าย","",IF('ชื่อ-คะแนน'!$D26="พัก","",IF($CD$6="?",$CD$6,$CD$6)))))</f>
        <v/>
      </c>
      <c r="CE27" s="957"/>
      <c r="CF27" s="954" t="str">
        <f>IF('ชื่อ-คะแนน'!$C26="","",IF('ชื่อ-คะแนน'!$D26="ออก","",IF('ชื่อ-คะแนน'!$D26="ย้าย","",IF('ชื่อ-คะแนน'!$D26="พัก","",IF($CF$6="?",$CF$6,$CF$6)))))</f>
        <v/>
      </c>
      <c r="CG27" s="955" t="str">
        <f>IF('ชื่อ-คะแนน'!$C26="","",IF('ชื่อ-คะแนน'!$D26="ออก","",IF('ชื่อ-คะแนน'!$D26="ย้าย","",IF('ชื่อ-คะแนน'!$D26="พัก","",IF($CG$6="?",$CG$6,$CG$6)))))</f>
        <v/>
      </c>
      <c r="CH27" s="955" t="str">
        <f>IF('ชื่อ-คะแนน'!$C26="","",IF('ชื่อ-คะแนน'!$D26="ออก","",IF('ชื่อ-คะแนน'!$D26="ย้าย","",IF('ชื่อ-คะแนน'!$D26="พัก","",IF($CH$6="?",$CH$6,$CH$6)))))</f>
        <v/>
      </c>
      <c r="CI27" s="955" t="str">
        <f>IF('ชื่อ-คะแนน'!$C26="","",IF('ชื่อ-คะแนน'!$D26="ออก","",IF('ชื่อ-คะแนน'!$D26="ย้าย","",IF('ชื่อ-คะแนน'!$D26="พัก","",IF($CI$6="?",$CI$6,$CI$6)))))</f>
        <v/>
      </c>
      <c r="CJ27" s="956" t="str">
        <f>IF('ชื่อ-คะแนน'!$C26="","",IF('ชื่อ-คะแนน'!$D26="ออก","",IF('ชื่อ-คะแนน'!$D26="ย้าย","",IF('ชื่อ-คะแนน'!$D26="พัก","",IF($CJ$6="?",$CJ$6,$CJ$6)))))</f>
        <v/>
      </c>
      <c r="CK27" s="957"/>
      <c r="CL27" s="954" t="str">
        <f>IF('ชื่อ-คะแนน'!$C26="","",IF('ชื่อ-คะแนน'!$D26="ออก","",IF('ชื่อ-คะแนน'!$D26="ย้าย","",IF('ชื่อ-คะแนน'!$D26="พัก","",IF($CL$6="?",$CL$6,$CL$6)))))</f>
        <v/>
      </c>
      <c r="CM27" s="955" t="str">
        <f>IF('ชื่อ-คะแนน'!$C26="","",IF('ชื่อ-คะแนน'!$D26="ออก","",IF('ชื่อ-คะแนน'!$D26="ย้าย","",IF('ชื่อ-คะแนน'!$D26="พัก","",IF($CM$6="?",$CM$6,$CM$6)))))</f>
        <v/>
      </c>
      <c r="CN27" s="955" t="str">
        <f>IF('ชื่อ-คะแนน'!$C26="","",IF('ชื่อ-คะแนน'!$D26="ออก","",IF('ชื่อ-คะแนน'!$D26="ย้าย","",IF('ชื่อ-คะแนน'!$D26="พัก","",IF($CN$6="?",$CN$6,$CN$6)))))</f>
        <v/>
      </c>
      <c r="CO27" s="955" t="str">
        <f>IF('ชื่อ-คะแนน'!$C26="","",IF('ชื่อ-คะแนน'!$D26="ออก","",IF('ชื่อ-คะแนน'!$D26="ย้าย","",IF('ชื่อ-คะแนน'!$D26="พัก","",IF($CO$6="?",$CO$6,$CO$6)))))</f>
        <v/>
      </c>
      <c r="CP27" s="956" t="str">
        <f>IF('ชื่อ-คะแนน'!$C26="","",IF('ชื่อ-คะแนน'!$D26="ออก","",IF('ชื่อ-คะแนน'!$D26="ย้าย","",IF('ชื่อ-คะแนน'!$D26="พัก","",IF($CP$6="?",$CP$6,$CP$6)))))</f>
        <v/>
      </c>
      <c r="CQ27" s="957"/>
      <c r="CR27" s="954" t="str">
        <f>IF('ชื่อ-คะแนน'!$C26="","",IF('ชื่อ-คะแนน'!$D26="ออก","",IF('ชื่อ-คะแนน'!$D26="ย้าย","",IF('ชื่อ-คะแนน'!$D26="พัก","",IF($CR$6="?",$CR$6,$CR$6)))))</f>
        <v/>
      </c>
      <c r="CS27" s="955" t="str">
        <f>IF('ชื่อ-คะแนน'!$C26="","",IF('ชื่อ-คะแนน'!$D26="ออก","",IF('ชื่อ-คะแนน'!$D26="ย้าย","",IF('ชื่อ-คะแนน'!$D26="พัก","",IF($CS$6="?",$CS$6,$CS$6)))))</f>
        <v/>
      </c>
      <c r="CT27" s="955" t="str">
        <f>IF('ชื่อ-คะแนน'!$C26="","",IF('ชื่อ-คะแนน'!$D26="ออก","",IF('ชื่อ-คะแนน'!$D26="ย้าย","",IF('ชื่อ-คะแนน'!$D26="พัก","",IF($CT$6="?",$CT$6,$CT$6)))))</f>
        <v/>
      </c>
      <c r="CU27" s="955" t="str">
        <f>IF('ชื่อ-คะแนน'!$C26="","",IF('ชื่อ-คะแนน'!$D26="ออก","",IF('ชื่อ-คะแนน'!$D26="ย้าย","",IF('ชื่อ-คะแนน'!$D26="พัก","",IF($CU$6="?",$CU$6,$CU$6)))))</f>
        <v/>
      </c>
      <c r="CV27" s="956" t="str">
        <f>IF('ชื่อ-คะแนน'!$C26="","",IF('ชื่อ-คะแนน'!$D26="ออก","",IF('ชื่อ-คะแนน'!$D26="ย้าย","",IF('ชื่อ-คะแนน'!$D26="พัก","",IF($CV$6="?",$CV$6,$CV$6)))))</f>
        <v/>
      </c>
      <c r="CW27" s="957"/>
      <c r="CX27" s="954" t="str">
        <f>IF('ชื่อ-คะแนน'!$C26="","",IF('ชื่อ-คะแนน'!$D26="ออก","",IF('ชื่อ-คะแนน'!$D26="ย้าย","",IF('ชื่อ-คะแนน'!$D26="พัก","",IF($CX$6="?",$CX$6,$CX$6)))))</f>
        <v/>
      </c>
      <c r="CY27" s="955" t="str">
        <f>IF('ชื่อ-คะแนน'!$C26="","",IF('ชื่อ-คะแนน'!$D26="ออก","",IF('ชื่อ-คะแนน'!$D26="ย้าย","",IF('ชื่อ-คะแนน'!$D26="พัก","",IF($CY$6="?",$CY$6,$CY$6)))))</f>
        <v/>
      </c>
      <c r="CZ27" s="955" t="str">
        <f>IF('ชื่อ-คะแนน'!$C26="","",IF('ชื่อ-คะแนน'!$D26="ออก","",IF('ชื่อ-คะแนน'!$D26="ย้าย","",IF('ชื่อ-คะแนน'!$D26="พัก","",IF($CZ$6="?",$CZ$6,$CZ$6)))))</f>
        <v/>
      </c>
      <c r="DA27" s="955" t="str">
        <f>IF('ชื่อ-คะแนน'!$C26="","",IF('ชื่อ-คะแนน'!$D26="ออก","",IF('ชื่อ-คะแนน'!$D26="ย้าย","",IF('ชื่อ-คะแนน'!$D26="พัก","",IF($DA$6="?",$DA$6,$DA$6)))))</f>
        <v/>
      </c>
      <c r="DB27" s="956" t="str">
        <f>IF('ชื่อ-คะแนน'!$C26="","",IF('ชื่อ-คะแนน'!$D26="ออก","",IF('ชื่อ-คะแนน'!$D26="ย้าย","",IF('ชื่อ-คะแนน'!$D26="พัก","",IF($DB$6="?",$DB$6,$DB$6)))))</f>
        <v/>
      </c>
      <c r="DC27" s="957"/>
      <c r="DD27" s="954" t="str">
        <f>IF('ชื่อ-คะแนน'!$C26="","",IF('ชื่อ-คะแนน'!$D26="ออก","",IF('ชื่อ-คะแนน'!$D26="ย้าย","",IF('ชื่อ-คะแนน'!$D26="พัก","",IF($DD$6="?",$DD$6,$DD$6)))))</f>
        <v/>
      </c>
      <c r="DE27" s="955" t="str">
        <f>IF('ชื่อ-คะแนน'!$C26="","",IF('ชื่อ-คะแนน'!$D26="ออก","",IF('ชื่อ-คะแนน'!$D26="ย้าย","",IF('ชื่อ-คะแนน'!$D26="พัก","",IF($DE$6="?",$DE$6,$DE$6)))))</f>
        <v/>
      </c>
      <c r="DF27" s="955" t="str">
        <f>IF('ชื่อ-คะแนน'!$C26="","",IF('ชื่อ-คะแนน'!$D26="ออก","",IF('ชื่อ-คะแนน'!$D26="ย้าย","",IF('ชื่อ-คะแนน'!$D26="พัก","",IF($DF$6="?",$DF$6,$DF$6)))))</f>
        <v/>
      </c>
      <c r="DG27" s="955" t="str">
        <f>IF('ชื่อ-คะแนน'!$C26="","",IF('ชื่อ-คะแนน'!$D26="ออก","",IF('ชื่อ-คะแนน'!$D26="ย้าย","",IF('ชื่อ-คะแนน'!$D26="พัก","",IF($DG$6="?",$DG$6,$DG$6)))))</f>
        <v/>
      </c>
      <c r="DH27" s="956" t="str">
        <f>IF('ชื่อ-คะแนน'!$C26="","",IF('ชื่อ-คะแนน'!$D26="ออก","",IF('ชื่อ-คะแนน'!$D26="ย้าย","",IF('ชื่อ-คะแนน'!$D26="พัก","",IF($DH$6="?",$DH$6,$DH$6)))))</f>
        <v/>
      </c>
      <c r="DI27" s="957"/>
      <c r="DJ27" s="954" t="str">
        <f>IF('ชื่อ-คะแนน'!$C26="","",IF('ชื่อ-คะแนน'!$D26="ออก","",IF('ชื่อ-คะแนน'!$D26="ย้าย","",IF('ชื่อ-คะแนน'!$D26="พัก","",IF($DJ$6="?",$DJ$6,$DJ$6)))))</f>
        <v/>
      </c>
      <c r="DK27" s="955" t="str">
        <f>IF('ชื่อ-คะแนน'!$C26="","",IF('ชื่อ-คะแนน'!$D26="ออก","",IF('ชื่อ-คะแนน'!$D26="ย้าย","",IF('ชื่อ-คะแนน'!$D26="พัก","",IF($DK$6="?",$DK$6,$DK$6)))))</f>
        <v/>
      </c>
      <c r="DL27" s="955" t="str">
        <f>IF('ชื่อ-คะแนน'!$C26="","",IF('ชื่อ-คะแนน'!$D26="ออก","",IF('ชื่อ-คะแนน'!$D26="ย้าย","",IF('ชื่อ-คะแนน'!$D26="พัก","",IF($DL$6="?",$DL$6,$DL$6)))))</f>
        <v/>
      </c>
      <c r="DM27" s="955" t="str">
        <f>IF('ชื่อ-คะแนน'!$C26="","",IF('ชื่อ-คะแนน'!$D26="ออก","",IF('ชื่อ-คะแนน'!$D26="ย้าย","",IF('ชื่อ-คะแนน'!$D26="พัก","",IF($DM$6="?",$DM$6,$DM$6)))))</f>
        <v/>
      </c>
      <c r="DN27" s="956" t="str">
        <f>IF('ชื่อ-คะแนน'!$C26="","",IF('ชื่อ-คะแนน'!$D26="ออก","",IF('ชื่อ-คะแนน'!$D26="ย้าย","",IF('ชื่อ-คะแนน'!$D26="พัก","",IF($DN$6="?",$DN$6,$DN$6)))))</f>
        <v/>
      </c>
      <c r="DO27" s="957"/>
      <c r="DP27" s="954" t="str">
        <f>IF('ชื่อ-คะแนน'!$C26="","",IF('ชื่อ-คะแนน'!$D26="ออก","",IF('ชื่อ-คะแนน'!$D26="ย้าย","",IF('ชื่อ-คะแนน'!$D26="พัก","",IF($DP$6="?",$DP$6,$DP$6)))))</f>
        <v/>
      </c>
      <c r="DQ27" s="955" t="str">
        <f>IF('ชื่อ-คะแนน'!$C26="","",IF('ชื่อ-คะแนน'!$D26="ออก","",IF('ชื่อ-คะแนน'!$D26="ย้าย","",IF('ชื่อ-คะแนน'!$D26="พัก","",IF($DQ$6="?",$DQ$6,$DQ$6)))))</f>
        <v/>
      </c>
      <c r="DR27" s="955" t="str">
        <f>IF('ชื่อ-คะแนน'!$C26="","",IF('ชื่อ-คะแนน'!$D26="ออก","",IF('ชื่อ-คะแนน'!$D26="ย้าย","",IF('ชื่อ-คะแนน'!$D26="พัก","",IF($DR$6="?",$DR$6,$DR$6)))))</f>
        <v/>
      </c>
      <c r="DS27" s="955" t="str">
        <f>IF('ชื่อ-คะแนน'!$C26="","",IF('ชื่อ-คะแนน'!$D26="ออก","",IF('ชื่อ-คะแนน'!$D26="ย้าย","",IF('ชื่อ-คะแนน'!$D26="พัก","",IF($DS$6="?",$DS$6,$DS$6)))))</f>
        <v/>
      </c>
      <c r="DT27" s="956" t="str">
        <f>IF('ชื่อ-คะแนน'!$C26="","",IF('ชื่อ-คะแนน'!$D26="ออก","",IF('ชื่อ-คะแนน'!$D26="ย้าย","",IF('ชื่อ-คะแนน'!$D26="พัก","",IF($DT$6="?",$DT$6,$DT$6)))))</f>
        <v/>
      </c>
      <c r="DU27" s="957"/>
      <c r="DV27" s="954" t="str">
        <f>IF('ชื่อ-คะแนน'!$C26="","",IF('ชื่อ-คะแนน'!$D26="ออก","",IF('ชื่อ-คะแนน'!$D26="ย้าย","",IF('ชื่อ-คะแนน'!$D26="พัก","",IF($DV$6="?",$DV$6,$DV$6)))))</f>
        <v/>
      </c>
      <c r="DW27" s="955" t="str">
        <f>IF('ชื่อ-คะแนน'!$C26="","",IF('ชื่อ-คะแนน'!$D26="ออก","",IF('ชื่อ-คะแนน'!$D26="ย้าย","",IF('ชื่อ-คะแนน'!$D26="พัก","",IF($DW$6="?",$DW$6,$DW$6)))))</f>
        <v/>
      </c>
      <c r="DX27" s="955" t="str">
        <f>IF('ชื่อ-คะแนน'!$C26="","",IF('ชื่อ-คะแนน'!$D26="ออก","",IF('ชื่อ-คะแนน'!$D26="ย้าย","",IF('ชื่อ-คะแนน'!$D26="พัก","",IF($DX$6="?",$DX$6,$DX$6)))))</f>
        <v/>
      </c>
      <c r="DY27" s="955" t="str">
        <f>IF('ชื่อ-คะแนน'!$C26="","",IF('ชื่อ-คะแนน'!$D26="ออก","",IF('ชื่อ-คะแนน'!$D26="ย้าย","",IF('ชื่อ-คะแนน'!$D26="พัก","",IF($DY$6="?",$DY$6,$DY$6)))))</f>
        <v/>
      </c>
      <c r="DZ27" s="956" t="str">
        <f>IF('ชื่อ-คะแนน'!$C26="","",IF('ชื่อ-คะแนน'!$D26="ออก","",IF('ชื่อ-คะแนน'!$D26="ย้าย","",IF('ชื่อ-คะแนน'!$D26="พัก","",IF($DZ$6="?",$DZ$6,$DZ$6)))))</f>
        <v/>
      </c>
      <c r="EA27" s="957"/>
      <c r="EB27" s="954" t="str">
        <f>IF('ชื่อ-คะแนน'!$C26="","",IF('ชื่อ-คะแนน'!$D26="ออก","",IF('ชื่อ-คะแนน'!$D26="ย้าย","",IF('ชื่อ-คะแนน'!$D26="พัก","",IF($EB$6="?",$EB$6,$EB$6)))))</f>
        <v/>
      </c>
      <c r="EC27" s="955" t="str">
        <f>IF('ชื่อ-คะแนน'!$C26="","",IF('ชื่อ-คะแนน'!$D26="ออก","",IF('ชื่อ-คะแนน'!$D26="ย้าย","",IF('ชื่อ-คะแนน'!$D26="พัก","",IF($EC$6="?",$EC$6,$EC$6)))))</f>
        <v/>
      </c>
      <c r="ED27" s="955" t="str">
        <f>IF('ชื่อ-คะแนน'!$C26="","",IF('ชื่อ-คะแนน'!$D26="ออก","",IF('ชื่อ-คะแนน'!$D26="ย้าย","",IF('ชื่อ-คะแนน'!$D26="พัก","",IF($ED$6="?",$ED$6,$ED$6)))))</f>
        <v/>
      </c>
      <c r="EE27" s="955" t="str">
        <f>IF('ชื่อ-คะแนน'!$C26="","",IF('ชื่อ-คะแนน'!$D26="ออก","",IF('ชื่อ-คะแนน'!$D26="ย้าย","",IF('ชื่อ-คะแนน'!$D26="พัก","",IF($EE$6="?",$EE$6,$EE$6)))))</f>
        <v/>
      </c>
      <c r="EF27" s="956" t="str">
        <f>IF('ชื่อ-คะแนน'!$C26="","",IF('ชื่อ-คะแนน'!$D26="ออก","",IF('ชื่อ-คะแนน'!$D26="ย้าย","",IF('ชื่อ-คะแนน'!$D26="พัก","",IF($EF$6="?",$EF$6,$EF$6)))))</f>
        <v/>
      </c>
      <c r="EG27" s="960"/>
      <c r="EH27" s="961" t="str">
        <f>IF('ชื่อ-คะแนน'!C26="","",COUNTIF(E27:EF27,"ป")+COUNTIF(E27:EF27,"ล")+COUNTIF(E27:EF27,"ข")+COUNTIF(E27:EF27,"ร")+COUNTIF(E27:EF27,"อ")+COUNTIF(E27:EF27,"ก")+COUNTIF(E27:EF27,"ฟ")+COUNTIF(E27:EF27,"ด")+COUNTIF(E27:EF27,"ย"))&amp;IF('ชื่อ-คะแนน'!C26="","","/")&amp;IF('ชื่อ-คะแนน'!C26="","",SUM($F$6:$EF$6)-SUM(F27:EF27))</f>
        <v/>
      </c>
      <c r="EI27" s="992" t="str">
        <f>IF('ชื่อ-คะแนน'!C26="","",COUNTIF(E27:EE27,"/")+SUM(E27:EE27))</f>
        <v/>
      </c>
      <c r="EJ27" s="962" t="str">
        <f>IF('ชื่อ-คะแนน'!C26="","",COUNTIF(F27:EF27,"/")+SUM(F27:EF27)+เวลา1!EI27)</f>
        <v/>
      </c>
      <c r="EK27" s="103"/>
      <c r="EL27" s="53" t="str">
        <f>IF('ชื่อ-คะแนน'!C26="","",IF(EJ27&gt;=$EJ$3-$EJ$4,"-",$EJ$3-$EJ$4-EJ27))</f>
        <v/>
      </c>
      <c r="EM27" s="54" t="str">
        <f>IF('ชื่อ-คะแนน'!C26="","",(EJ27/$EJ$3)*100)</f>
        <v/>
      </c>
      <c r="EN27" s="53" t="str">
        <f>IF('ชื่อ-คะแนน'!CM26="ผิด","ผิด",IF('ชื่อ-คะแนน'!CM26="","",IF('ชื่อ-คะแนน'!CP26="-","-",IF(EM27&lt;79.5,"มส","-"))))</f>
        <v/>
      </c>
      <c r="EO27" s="53" t="str">
        <f>IF('ชื่อ-คะแนน'!CM26="ผิด","ผิด",IF('ชื่อ-คะแนน'!CM26="","",IF('ชื่อ-คะแนน'!CP26="-","-",IF(EM27&lt;59.5,"ซ้ำ",IF(EM27&lt;79.5,EL27,"-")))))</f>
        <v/>
      </c>
    </row>
    <row r="28" spans="1:145" s="24" customFormat="1" ht="18" customHeight="1" thickBot="1" x14ac:dyDescent="0.55000000000000004">
      <c r="A28" s="1000" t="str">
        <f>'ชื่อ-คะแนน'!A27</f>
        <v/>
      </c>
      <c r="B28" s="894">
        <f>'ชื่อ-คะแนน'!B27</f>
        <v>0</v>
      </c>
      <c r="C28" s="895" t="str">
        <f>'ชื่อ-คะแนน'!DB27</f>
        <v/>
      </c>
      <c r="D28" s="620" t="str">
        <f>'ชื่อ-คะแนน'!D27</f>
        <v/>
      </c>
      <c r="E28" s="621" t="str">
        <f t="shared" si="0"/>
        <v/>
      </c>
      <c r="F28" s="958" t="str">
        <f>IF('ชื่อ-คะแนน'!$C27="","",IF('ชื่อ-คะแนน'!$D27="ออก","",IF('ชื่อ-คะแนน'!$D27="ย้าย","",IF('ชื่อ-คะแนน'!$D27="พัก","",IF(F$6="?",F$6,F$6)))))</f>
        <v/>
      </c>
      <c r="G28" s="967" t="str">
        <f>IF('ชื่อ-คะแนน'!C27="","",IF('ชื่อ-คะแนน'!$D27="ออก","",IF('ชื่อ-คะแนน'!$D27="ย้าย","",IF('ชื่อ-คะแนน'!$D27="พัก","",IF(G$6="?",G$6,G$6)))))</f>
        <v/>
      </c>
      <c r="H28" s="967" t="str">
        <f>IF('ชื่อ-คะแนน'!C27="","",IF('ชื่อ-คะแนน'!$D27="ออก","",IF('ชื่อ-คะแนน'!$D27="ย้าย","",IF('ชื่อ-คะแนน'!$D27="พัก","",IF(H$6="?",H$6,H$6)))))</f>
        <v/>
      </c>
      <c r="I28" s="967" t="str">
        <f>IF('ชื่อ-คะแนน'!G27="","",IF('ชื่อ-คะแนน'!$D27="ออก","",IF('ชื่อ-คะแนน'!$D27="ย้าย","",IF('ชื่อ-คะแนน'!$D27="พัก","",IF(I$6="?",I$6,$I$6)))))</f>
        <v/>
      </c>
      <c r="J28" s="968" t="str">
        <f>IF('ชื่อ-คะแนน'!$C27="","",IF('ชื่อ-คะแนน'!$D27="ออก","",IF('ชื่อ-คะแนน'!$D27="ย้าย","",IF('ชื่อ-คะแนน'!$D27="พัก","",IF(J$6="?",J$6,J$6)))))</f>
        <v/>
      </c>
      <c r="K28" s="959"/>
      <c r="L28" s="958" t="str">
        <f>IF('ชื่อ-คะแนน'!$C27="","",IF('ชื่อ-คะแนน'!$D27="ออก","",IF('ชื่อ-คะแนน'!$D27="ย้าย","",IF('ชื่อ-คะแนน'!$D27="พัก","",IF(L$6="?",L$6,L$6)))))</f>
        <v/>
      </c>
      <c r="M28" s="967" t="str">
        <f>IF('ชื่อ-คะแนน'!$C27="","",IF('ชื่อ-คะแนน'!$D27="ออก","",IF('ชื่อ-คะแนน'!$D27="ย้าย","",IF('ชื่อ-คะแนน'!$D27="พัก","",IF(M$6="?",M$6,M$6)))))</f>
        <v/>
      </c>
      <c r="N28" s="967" t="str">
        <f>IF('ชื่อ-คะแนน'!$C27="","",IF('ชื่อ-คะแนน'!$D27="ออก","",IF('ชื่อ-คะแนน'!$D27="ย้าย","",IF('ชื่อ-คะแนน'!$D27="พัก","",IF(N$6="?",N$6,N$6)))))</f>
        <v/>
      </c>
      <c r="O28" s="967" t="str">
        <f>IF('ชื่อ-คะแนน'!$C27="","",IF('ชื่อ-คะแนน'!$D27="ออก","",IF('ชื่อ-คะแนน'!$D27="ย้าย","",IF('ชื่อ-คะแนน'!$D27="พัก","",IF(O$6="?",O$6,O$6)))))</f>
        <v/>
      </c>
      <c r="P28" s="968" t="str">
        <f>IF('ชื่อ-คะแนน'!$C27="","",IF('ชื่อ-คะแนน'!$D27="ออก","",IF('ชื่อ-คะแนน'!$D27="ย้าย","",IF('ชื่อ-คะแนน'!$D27="พัก","",IF(P$6="?",P$6,P$6)))))</f>
        <v/>
      </c>
      <c r="Q28" s="959"/>
      <c r="R28" s="958" t="str">
        <f>IF('ชื่อ-คะแนน'!$C27="","",IF('ชื่อ-คะแนน'!$D27="ออก","",IF('ชื่อ-คะแนน'!$D27="ย้าย","",IF('ชื่อ-คะแนน'!$D27="พัก","",IF(R$6="?",R$6,R$6)))))</f>
        <v/>
      </c>
      <c r="S28" s="967" t="str">
        <f>IF('ชื่อ-คะแนน'!$C27="","",IF('ชื่อ-คะแนน'!$D27="ออก","",IF('ชื่อ-คะแนน'!$D27="ย้าย","",IF('ชื่อ-คะแนน'!$D27="พัก","",IF(S$6="?",S$6,S$6)))))</f>
        <v/>
      </c>
      <c r="T28" s="967" t="str">
        <f>IF('ชื่อ-คะแนน'!$C27="","",IF('ชื่อ-คะแนน'!$D27="ออก","",IF('ชื่อ-คะแนน'!$D27="ย้าย","",IF('ชื่อ-คะแนน'!$D27="พัก","",IF(T$6="?",T$6,T$6)))))</f>
        <v/>
      </c>
      <c r="U28" s="967" t="str">
        <f>IF('ชื่อ-คะแนน'!$C27="","",IF('ชื่อ-คะแนน'!$D27="ออก","",IF('ชื่อ-คะแนน'!$D27="ย้าย","",IF('ชื่อ-คะแนน'!$D27="พัก","",IF(U$6="?",U$6,U$6)))))</f>
        <v/>
      </c>
      <c r="V28" s="968" t="str">
        <f>IF('ชื่อ-คะแนน'!$C27="","",IF('ชื่อ-คะแนน'!$D27="ออก","",IF('ชื่อ-คะแนน'!$D27="ย้าย","",IF('ชื่อ-คะแนน'!$D27="พัก","",IF(V$6="?",V$6,V$6)))))</f>
        <v/>
      </c>
      <c r="W28" s="959"/>
      <c r="X28" s="958" t="str">
        <f>IF('ชื่อ-คะแนน'!$C27="","",IF('ชื่อ-คะแนน'!$D27="ออก","",IF('ชื่อ-คะแนน'!$D27="ย้าย","",IF('ชื่อ-คะแนน'!$D27="พัก","",IF(X$6="?",X$6,X$6)))))</f>
        <v/>
      </c>
      <c r="Y28" s="967" t="str">
        <f>IF('ชื่อ-คะแนน'!$C27="","",IF('ชื่อ-คะแนน'!$D27="ออก","",IF('ชื่อ-คะแนน'!$D27="ย้าย","",IF('ชื่อ-คะแนน'!$D27="พัก","",IF(Y$6="?",Y$6,Y$6)))))</f>
        <v/>
      </c>
      <c r="Z28" s="967" t="str">
        <f>IF('ชื่อ-คะแนน'!$C27="","",IF('ชื่อ-คะแนน'!$D27="ออก","",IF('ชื่อ-คะแนน'!$D27="ย้าย","",IF('ชื่อ-คะแนน'!$D27="พัก","",IF(Z$6="?",Z$6,Z$6)))))</f>
        <v/>
      </c>
      <c r="AA28" s="967" t="str">
        <f>IF('ชื่อ-คะแนน'!$C27="","",IF('ชื่อ-คะแนน'!$D27="ออก","",IF('ชื่อ-คะแนน'!$D27="ย้าย","",IF('ชื่อ-คะแนน'!$D27="พัก","",IF(AA$6="?",AA$6,AA$6)))))</f>
        <v/>
      </c>
      <c r="AB28" s="968" t="str">
        <f>IF('ชื่อ-คะแนน'!$C27="","",IF('ชื่อ-คะแนน'!$D27="ออก","",IF('ชื่อ-คะแนน'!$D27="ย้าย","",IF('ชื่อ-คะแนน'!$D27="พัก","",IF(AB$6="?",AB$6,AB$6)))))</f>
        <v/>
      </c>
      <c r="AC28" s="959"/>
      <c r="AD28" s="958" t="str">
        <f>IF('ชื่อ-คะแนน'!$C27="","",IF('ชื่อ-คะแนน'!$D27="ออก","",IF('ชื่อ-คะแนน'!$D27="ย้าย","",IF('ชื่อ-คะแนน'!$D27="พัก","",IF(AD$6="?",AD$6,AD$6)))))</f>
        <v/>
      </c>
      <c r="AE28" s="967" t="str">
        <f>IF('ชื่อ-คะแนน'!$C27="","",IF('ชื่อ-คะแนน'!$D27="ออก","",IF('ชื่อ-คะแนน'!$D27="ย้าย","",IF('ชื่อ-คะแนน'!$D27="พัก","",IF(AE$6="?",AE$6,AE$6)))))</f>
        <v/>
      </c>
      <c r="AF28" s="967" t="str">
        <f>IF('ชื่อ-คะแนน'!$C27="","",IF('ชื่อ-คะแนน'!$D27="ออก","",IF('ชื่อ-คะแนน'!$D27="ย้าย","",IF('ชื่อ-คะแนน'!$D27="พัก","",IF(AF$6="?",AF$6,AF$6)))))</f>
        <v/>
      </c>
      <c r="AG28" s="967" t="str">
        <f>IF('ชื่อ-คะแนน'!$C27="","",IF('ชื่อ-คะแนน'!$D27="ออก","",IF('ชื่อ-คะแนน'!$D27="ย้าย","",IF('ชื่อ-คะแนน'!$D27="พัก","",IF($AG$6="?",$AG$6,$AG$6)))))</f>
        <v/>
      </c>
      <c r="AH28" s="968" t="str">
        <f>IF('ชื่อ-คะแนน'!$C27="","",IF('ชื่อ-คะแนน'!$D27="ออก","",IF('ชื่อ-คะแนน'!$D27="ย้าย","",IF('ชื่อ-คะแนน'!$D27="พัก","",IF($AH$6="?",$AH$6,$AH$6)))))</f>
        <v/>
      </c>
      <c r="AI28" s="959"/>
      <c r="AJ28" s="958" t="str">
        <f>IF('ชื่อ-คะแนน'!$C27="","",IF('ชื่อ-คะแนน'!$D27="ออก","",IF('ชื่อ-คะแนน'!$D27="ย้าย","",IF('ชื่อ-คะแนน'!$D27="พัก","",IF($AJ$6="?",$AJ$6,$AJ$6)))))</f>
        <v/>
      </c>
      <c r="AK28" s="967" t="str">
        <f>IF('ชื่อ-คะแนน'!$C27="","",IF('ชื่อ-คะแนน'!$D27="ออก","",IF('ชื่อ-คะแนน'!$D27="ย้าย","",IF('ชื่อ-คะแนน'!$D27="พัก","",IF($AK$6="?",$AK$6,$AK$6)))))</f>
        <v/>
      </c>
      <c r="AL28" s="967" t="str">
        <f>IF('ชื่อ-คะแนน'!$C27="","",IF('ชื่อ-คะแนน'!$D27="ออก","",IF('ชื่อ-คะแนน'!$D27="ย้าย","",IF('ชื่อ-คะแนน'!$D27="พัก","",IF($AL$6="?",$AL$6,$AL$6)))))</f>
        <v/>
      </c>
      <c r="AM28" s="967" t="str">
        <f>IF('ชื่อ-คะแนน'!$C27="","",IF('ชื่อ-คะแนน'!$D27="ออก","",IF('ชื่อ-คะแนน'!$D27="ย้าย","",IF('ชื่อ-คะแนน'!$D27="พัก","",IF($AM$6="?",$AM$6,$AM$6)))))</f>
        <v/>
      </c>
      <c r="AN28" s="968" t="str">
        <f>IF('ชื่อ-คะแนน'!$C27="","",IF('ชื่อ-คะแนน'!$D27="ออก","",IF('ชื่อ-คะแนน'!$D27="ย้าย","",IF('ชื่อ-คะแนน'!$D27="พัก","",IF($AN$6="?",$AN$6,$AN$6)))))</f>
        <v/>
      </c>
      <c r="AO28" s="959"/>
      <c r="AP28" s="958" t="str">
        <f>IF('ชื่อ-คะแนน'!$C27="","",IF('ชื่อ-คะแนน'!$D27="ออก","",IF('ชื่อ-คะแนน'!$D27="ย้าย","",IF('ชื่อ-คะแนน'!$D27="พัก","",IF($AP$6="?",$AP$6,$AP$6)))))</f>
        <v/>
      </c>
      <c r="AQ28" s="967" t="str">
        <f>IF('ชื่อ-คะแนน'!$C27="","",IF('ชื่อ-คะแนน'!$D27="ออก","",IF('ชื่อ-คะแนน'!$D27="ย้าย","",IF('ชื่อ-คะแนน'!$D27="พัก","",IF($AQ$6="?",$AQ$6,$AQ$6)))))</f>
        <v/>
      </c>
      <c r="AR28" s="967" t="str">
        <f>IF('ชื่อ-คะแนน'!$C27="","",IF('ชื่อ-คะแนน'!$D27="ออก","",IF('ชื่อ-คะแนน'!$D27="ย้าย","",IF('ชื่อ-คะแนน'!$D27="พัก","",IF($AR$6="?",$AR$6,$AR$6)))))</f>
        <v/>
      </c>
      <c r="AS28" s="967" t="str">
        <f>IF('ชื่อ-คะแนน'!$C27="","",IF('ชื่อ-คะแนน'!$D27="ออก","",IF('ชื่อ-คะแนน'!$D27="ย้าย","",IF('ชื่อ-คะแนน'!$D27="พัก","",IF($AS$6="?",$AS$6,$AS$6)))))</f>
        <v/>
      </c>
      <c r="AT28" s="968" t="str">
        <f>IF('ชื่อ-คะแนน'!$C27="","",IF('ชื่อ-คะแนน'!$D27="ออก","",IF('ชื่อ-คะแนน'!$D27="ย้าย","",IF('ชื่อ-คะแนน'!$D27="พัก","",IF($AT$6="?",$AT$6,$AT$6)))))</f>
        <v/>
      </c>
      <c r="AU28" s="959"/>
      <c r="AV28" s="958" t="str">
        <f>IF('ชื่อ-คะแนน'!$C27="","",IF('ชื่อ-คะแนน'!$D27="ออก","",IF('ชื่อ-คะแนน'!$D27="ย้าย","",IF('ชื่อ-คะแนน'!$D27="พัก","",IF($AV$6="?",$AV$6,$AV$6)))))</f>
        <v/>
      </c>
      <c r="AW28" s="967" t="str">
        <f>IF('ชื่อ-คะแนน'!$C27="","",IF('ชื่อ-คะแนน'!$D27="ออก","",IF('ชื่อ-คะแนน'!$D27="ย้าย","",IF('ชื่อ-คะแนน'!$D27="พัก","",IF($AW$6="?",$AW$6,$AW$6)))))</f>
        <v/>
      </c>
      <c r="AX28" s="967" t="str">
        <f>IF('ชื่อ-คะแนน'!$C27="","",IF('ชื่อ-คะแนน'!$D27="ออก","",IF('ชื่อ-คะแนน'!$D27="ย้าย","",IF('ชื่อ-คะแนน'!$D27="พัก","",IF($AX$6="?",$AX$6,$AX$6)))))</f>
        <v/>
      </c>
      <c r="AY28" s="967" t="str">
        <f>IF('ชื่อ-คะแนน'!$C27="","",IF('ชื่อ-คะแนน'!$D27="ออก","",IF('ชื่อ-คะแนน'!$D27="ย้าย","",IF('ชื่อ-คะแนน'!$D27="พัก","",IF($AY$6="?",$AY$6,$AY$6)))))</f>
        <v/>
      </c>
      <c r="AZ28" s="968" t="str">
        <f>IF('ชื่อ-คะแนน'!$C27="","",IF('ชื่อ-คะแนน'!$D27="ออก","",IF('ชื่อ-คะแนน'!$D27="ย้าย","",IF('ชื่อ-คะแนน'!$D27="พัก","",IF($AZ$6="?",$AZ$6,$AZ$6)))))</f>
        <v/>
      </c>
      <c r="BA28" s="959"/>
      <c r="BB28" s="958" t="str">
        <f>IF('ชื่อ-คะแนน'!$C27="","",IF('ชื่อ-คะแนน'!$D27="ออก","",IF('ชื่อ-คะแนน'!$D27="ย้าย","",IF('ชื่อ-คะแนน'!$D27="พัก","",IF($BB$6="?",$BB$6,$BB$6)))))</f>
        <v/>
      </c>
      <c r="BC28" s="967" t="str">
        <f>IF('ชื่อ-คะแนน'!$C27="","",IF('ชื่อ-คะแนน'!$D27="ออก","",IF('ชื่อ-คะแนน'!$D27="ย้าย","",IF('ชื่อ-คะแนน'!$D27="พัก","",IF($BC$6="?",$BC$6,$BC$6)))))</f>
        <v/>
      </c>
      <c r="BD28" s="967" t="str">
        <f>IF('ชื่อ-คะแนน'!$C27="","",IF('ชื่อ-คะแนน'!$D27="ออก","",IF('ชื่อ-คะแนน'!$D27="ย้าย","",IF('ชื่อ-คะแนน'!$D27="พัก","",IF($BD$6="?",$BD$6,$BD$6)))))</f>
        <v/>
      </c>
      <c r="BE28" s="967" t="str">
        <f>IF('ชื่อ-คะแนน'!$C27="","",IF('ชื่อ-คะแนน'!$D27="ออก","",IF('ชื่อ-คะแนน'!$D27="ย้าย","",IF('ชื่อ-คะแนน'!$D27="พัก","",IF($BE$6="?",$BE$6,$BE$6)))))</f>
        <v/>
      </c>
      <c r="BF28" s="968" t="str">
        <f>IF('ชื่อ-คะแนน'!$C27="","",IF('ชื่อ-คะแนน'!$D27="ออก","",IF('ชื่อ-คะแนน'!$D27="ย้าย","",IF('ชื่อ-คะแนน'!$D27="พัก","",IF($BF$6="?",$BF$6,$BF$6)))))</f>
        <v/>
      </c>
      <c r="BG28" s="959"/>
      <c r="BH28" s="958" t="str">
        <f>IF('ชื่อ-คะแนน'!$C27="","",IF('ชื่อ-คะแนน'!$D27="ออก","",IF('ชื่อ-คะแนน'!$D27="ย้าย","",IF('ชื่อ-คะแนน'!$D27="พัก","",IF($BH$6="?",$BH$6,$BH$6)))))</f>
        <v/>
      </c>
      <c r="BI28" s="967" t="str">
        <f>IF('ชื่อ-คะแนน'!$C27="","",IF('ชื่อ-คะแนน'!$D27="ออก","",IF('ชื่อ-คะแนน'!$D27="ย้าย","",IF('ชื่อ-คะแนน'!$D27="พัก","",IF($BI$6="?",$BI$6,$BI$6)))))</f>
        <v/>
      </c>
      <c r="BJ28" s="967" t="str">
        <f>IF('ชื่อ-คะแนน'!$C27="","",IF('ชื่อ-คะแนน'!$D27="ออก","",IF('ชื่อ-คะแนน'!$D27="ย้าย","",IF('ชื่อ-คะแนน'!$D27="พัก","",IF($BJ$6="?",$BJ$6,$BJ$6)))))</f>
        <v/>
      </c>
      <c r="BK28" s="967" t="str">
        <f>IF('ชื่อ-คะแนน'!$C27="","",IF('ชื่อ-คะแนน'!$D27="ออก","",IF('ชื่อ-คะแนน'!$D27="ย้าย","",IF('ชื่อ-คะแนน'!$D27="พัก","",IF($BK$6="?",$BK$6,$BK$6)))))</f>
        <v/>
      </c>
      <c r="BL28" s="968" t="str">
        <f>IF('ชื่อ-คะแนน'!$C27="","",IF('ชื่อ-คะแนน'!$D27="ออก","",IF('ชื่อ-คะแนน'!$D27="ย้าย","",IF('ชื่อ-คะแนน'!$D27="พัก","",IF($BL$6="?",$BL$6,$BL$6)))))</f>
        <v/>
      </c>
      <c r="BM28" s="959"/>
      <c r="BN28" s="958" t="str">
        <f>IF('ชื่อ-คะแนน'!$C27="","",IF('ชื่อ-คะแนน'!$D27="ออก","",IF('ชื่อ-คะแนน'!$D27="ย้าย","",IF('ชื่อ-คะแนน'!$D27="พัก","",IF($BN$6="?",$BN$6,$BN$6)))))</f>
        <v/>
      </c>
      <c r="BO28" s="967" t="str">
        <f>IF('ชื่อ-คะแนน'!$C27="","",IF('ชื่อ-คะแนน'!$D27="ออก","",IF('ชื่อ-คะแนน'!$D27="ย้าย","",IF('ชื่อ-คะแนน'!$D27="พัก","",IF($BO$6="?",$BO$6,$BO$6)))))</f>
        <v/>
      </c>
      <c r="BP28" s="967" t="str">
        <f>IF('ชื่อ-คะแนน'!$C27="","",IF('ชื่อ-คะแนน'!$D27="ออก","",IF('ชื่อ-คะแนน'!$D27="ย้าย","",IF('ชื่อ-คะแนน'!$D27="พัก","",IF($BP$6="?",$BP$6,$BP$6)))))</f>
        <v/>
      </c>
      <c r="BQ28" s="967" t="str">
        <f>IF('ชื่อ-คะแนน'!$C27="","",IF('ชื่อ-คะแนน'!$D27="ออก","",IF('ชื่อ-คะแนน'!$D27="ย้าย","",IF('ชื่อ-คะแนน'!$D27="พัก","",IF($BQ$6="?",$BQ$6,$BQ$6)))))</f>
        <v/>
      </c>
      <c r="BR28" s="968" t="str">
        <f>IF('ชื่อ-คะแนน'!$C27="","",IF('ชื่อ-คะแนน'!$D27="ออก","",IF('ชื่อ-คะแนน'!$D27="ย้าย","",IF('ชื่อ-คะแนน'!$D27="พัก","",IF($BR$6="?",$BR$6,$BR$6)))))</f>
        <v/>
      </c>
      <c r="BS28" s="959"/>
      <c r="BT28" s="958" t="str">
        <f>IF('ชื่อ-คะแนน'!$C27="","",IF('ชื่อ-คะแนน'!$D27="ออก","",IF('ชื่อ-คะแนน'!$D27="ย้าย","",IF('ชื่อ-คะแนน'!$D27="พัก","",IF($BT$6="?",$BT$6,$BT$6)))))</f>
        <v/>
      </c>
      <c r="BU28" s="967" t="str">
        <f>IF('ชื่อ-คะแนน'!$C27="","",IF('ชื่อ-คะแนน'!$D27="ออก","",IF('ชื่อ-คะแนน'!$D27="ย้าย","",IF('ชื่อ-คะแนน'!$D27="พัก","",IF($BU$6="?",$BU$6,$BU$6)))))</f>
        <v/>
      </c>
      <c r="BV28" s="967" t="str">
        <f>IF('ชื่อ-คะแนน'!$C27="","",IF('ชื่อ-คะแนน'!$D27="ออก","",IF('ชื่อ-คะแนน'!$D27="ย้าย","",IF('ชื่อ-คะแนน'!$D27="พัก","",IF($BV$6="?",$BV$6,$BV$6)))))</f>
        <v/>
      </c>
      <c r="BW28" s="967" t="str">
        <f>IF('ชื่อ-คะแนน'!$C27="","",IF('ชื่อ-คะแนน'!$D27="ออก","",IF('ชื่อ-คะแนน'!$D27="ย้าย","",IF('ชื่อ-คะแนน'!$D27="พัก","",IF($BW$6="?",$BW$6,$BW$6)))))</f>
        <v/>
      </c>
      <c r="BX28" s="968" t="str">
        <f>IF('ชื่อ-คะแนน'!$C27="","",IF('ชื่อ-คะแนน'!$D27="ออก","",IF('ชื่อ-คะแนน'!$D27="ย้าย","",IF('ชื่อ-คะแนน'!$D27="พัก","",IF($BX$6="?",$BX$6,$BX$6)))))</f>
        <v/>
      </c>
      <c r="BY28" s="959"/>
      <c r="BZ28" s="958" t="str">
        <f>IF('ชื่อ-คะแนน'!$C27="","",IF('ชื่อ-คะแนน'!$D27="ออก","",IF('ชื่อ-คะแนน'!$D27="ย้าย","",IF('ชื่อ-คะแนน'!$D27="พัก","",IF($BZ$6="?",$BZ$6,$BZ$6)))))</f>
        <v/>
      </c>
      <c r="CA28" s="967" t="str">
        <f>IF('ชื่อ-คะแนน'!$C27="","",IF('ชื่อ-คะแนน'!$D27="ออก","",IF('ชื่อ-คะแนน'!$D27="ย้าย","",IF('ชื่อ-คะแนน'!$D27="พัก","",IF($CA$6="?",$CA$6,$CA$6)))))</f>
        <v/>
      </c>
      <c r="CB28" s="967" t="str">
        <f>IF('ชื่อ-คะแนน'!$C27="","",IF('ชื่อ-คะแนน'!$D27="ออก","",IF('ชื่อ-คะแนน'!$D27="ย้าย","",IF('ชื่อ-คะแนน'!$D27="พัก","",IF($CB$6="?",$CB$6,$CB$6)))))</f>
        <v/>
      </c>
      <c r="CC28" s="967" t="str">
        <f>IF('ชื่อ-คะแนน'!$C27="","",IF('ชื่อ-คะแนน'!$D27="ออก","",IF('ชื่อ-คะแนน'!$D27="ย้าย","",IF('ชื่อ-คะแนน'!$D27="พัก","",IF($CC$6="?",$CC$6,$CC$6)))))</f>
        <v/>
      </c>
      <c r="CD28" s="968" t="str">
        <f>IF('ชื่อ-คะแนน'!$C27="","",IF('ชื่อ-คะแนน'!$D27="ออก","",IF('ชื่อ-คะแนน'!$D27="ย้าย","",IF('ชื่อ-คะแนน'!$D27="พัก","",IF($CD$6="?",$CD$6,$CD$6)))))</f>
        <v/>
      </c>
      <c r="CE28" s="959"/>
      <c r="CF28" s="958" t="str">
        <f>IF('ชื่อ-คะแนน'!$C27="","",IF('ชื่อ-คะแนน'!$D27="ออก","",IF('ชื่อ-คะแนน'!$D27="ย้าย","",IF('ชื่อ-คะแนน'!$D27="พัก","",IF($CF$6="?",$CF$6,$CF$6)))))</f>
        <v/>
      </c>
      <c r="CG28" s="967" t="str">
        <f>IF('ชื่อ-คะแนน'!$C27="","",IF('ชื่อ-คะแนน'!$D27="ออก","",IF('ชื่อ-คะแนน'!$D27="ย้าย","",IF('ชื่อ-คะแนน'!$D27="พัก","",IF($CG$6="?",$CG$6,$CG$6)))))</f>
        <v/>
      </c>
      <c r="CH28" s="967" t="str">
        <f>IF('ชื่อ-คะแนน'!$C27="","",IF('ชื่อ-คะแนน'!$D27="ออก","",IF('ชื่อ-คะแนน'!$D27="ย้าย","",IF('ชื่อ-คะแนน'!$D27="พัก","",IF($CH$6="?",$CH$6,$CH$6)))))</f>
        <v/>
      </c>
      <c r="CI28" s="967" t="str">
        <f>IF('ชื่อ-คะแนน'!$C27="","",IF('ชื่อ-คะแนน'!$D27="ออก","",IF('ชื่อ-คะแนน'!$D27="ย้าย","",IF('ชื่อ-คะแนน'!$D27="พัก","",IF($CI$6="?",$CI$6,$CI$6)))))</f>
        <v/>
      </c>
      <c r="CJ28" s="968" t="str">
        <f>IF('ชื่อ-คะแนน'!$C27="","",IF('ชื่อ-คะแนน'!$D27="ออก","",IF('ชื่อ-คะแนน'!$D27="ย้าย","",IF('ชื่อ-คะแนน'!$D27="พัก","",IF($CJ$6="?",$CJ$6,$CJ$6)))))</f>
        <v/>
      </c>
      <c r="CK28" s="959"/>
      <c r="CL28" s="958" t="str">
        <f>IF('ชื่อ-คะแนน'!$C27="","",IF('ชื่อ-คะแนน'!$D27="ออก","",IF('ชื่อ-คะแนน'!$D27="ย้าย","",IF('ชื่อ-คะแนน'!$D27="พัก","",IF($CL$6="?",$CL$6,$CL$6)))))</f>
        <v/>
      </c>
      <c r="CM28" s="967" t="str">
        <f>IF('ชื่อ-คะแนน'!$C27="","",IF('ชื่อ-คะแนน'!$D27="ออก","",IF('ชื่อ-คะแนน'!$D27="ย้าย","",IF('ชื่อ-คะแนน'!$D27="พัก","",IF($CM$6="?",$CM$6,$CM$6)))))</f>
        <v/>
      </c>
      <c r="CN28" s="967" t="str">
        <f>IF('ชื่อ-คะแนน'!$C27="","",IF('ชื่อ-คะแนน'!$D27="ออก","",IF('ชื่อ-คะแนน'!$D27="ย้าย","",IF('ชื่อ-คะแนน'!$D27="พัก","",IF($CN$6="?",$CN$6,$CN$6)))))</f>
        <v/>
      </c>
      <c r="CO28" s="967" t="str">
        <f>IF('ชื่อ-คะแนน'!$C27="","",IF('ชื่อ-คะแนน'!$D27="ออก","",IF('ชื่อ-คะแนน'!$D27="ย้าย","",IF('ชื่อ-คะแนน'!$D27="พัก","",IF($CO$6="?",$CO$6,$CO$6)))))</f>
        <v/>
      </c>
      <c r="CP28" s="968" t="str">
        <f>IF('ชื่อ-คะแนน'!$C27="","",IF('ชื่อ-คะแนน'!$D27="ออก","",IF('ชื่อ-คะแนน'!$D27="ย้าย","",IF('ชื่อ-คะแนน'!$D27="พัก","",IF($CP$6="?",$CP$6,$CP$6)))))</f>
        <v/>
      </c>
      <c r="CQ28" s="959"/>
      <c r="CR28" s="958" t="str">
        <f>IF('ชื่อ-คะแนน'!$C27="","",IF('ชื่อ-คะแนน'!$D27="ออก","",IF('ชื่อ-คะแนน'!$D27="ย้าย","",IF('ชื่อ-คะแนน'!$D27="พัก","",IF($CR$6="?",$CR$6,$CR$6)))))</f>
        <v/>
      </c>
      <c r="CS28" s="967" t="str">
        <f>IF('ชื่อ-คะแนน'!$C27="","",IF('ชื่อ-คะแนน'!$D27="ออก","",IF('ชื่อ-คะแนน'!$D27="ย้าย","",IF('ชื่อ-คะแนน'!$D27="พัก","",IF($CS$6="?",$CS$6,$CS$6)))))</f>
        <v/>
      </c>
      <c r="CT28" s="967" t="str">
        <f>IF('ชื่อ-คะแนน'!$C27="","",IF('ชื่อ-คะแนน'!$D27="ออก","",IF('ชื่อ-คะแนน'!$D27="ย้าย","",IF('ชื่อ-คะแนน'!$D27="พัก","",IF($CT$6="?",$CT$6,$CT$6)))))</f>
        <v/>
      </c>
      <c r="CU28" s="967" t="str">
        <f>IF('ชื่อ-คะแนน'!$C27="","",IF('ชื่อ-คะแนน'!$D27="ออก","",IF('ชื่อ-คะแนน'!$D27="ย้าย","",IF('ชื่อ-คะแนน'!$D27="พัก","",IF($CU$6="?",$CU$6,$CU$6)))))</f>
        <v/>
      </c>
      <c r="CV28" s="968" t="str">
        <f>IF('ชื่อ-คะแนน'!$C27="","",IF('ชื่อ-คะแนน'!$D27="ออก","",IF('ชื่อ-คะแนน'!$D27="ย้าย","",IF('ชื่อ-คะแนน'!$D27="พัก","",IF($CV$6="?",$CV$6,$CV$6)))))</f>
        <v/>
      </c>
      <c r="CW28" s="959"/>
      <c r="CX28" s="958" t="str">
        <f>IF('ชื่อ-คะแนน'!$C27="","",IF('ชื่อ-คะแนน'!$D27="ออก","",IF('ชื่อ-คะแนน'!$D27="ย้าย","",IF('ชื่อ-คะแนน'!$D27="พัก","",IF($CX$6="?",$CX$6,$CX$6)))))</f>
        <v/>
      </c>
      <c r="CY28" s="967" t="str">
        <f>IF('ชื่อ-คะแนน'!$C27="","",IF('ชื่อ-คะแนน'!$D27="ออก","",IF('ชื่อ-คะแนน'!$D27="ย้าย","",IF('ชื่อ-คะแนน'!$D27="พัก","",IF($CY$6="?",$CY$6,$CY$6)))))</f>
        <v/>
      </c>
      <c r="CZ28" s="967" t="str">
        <f>IF('ชื่อ-คะแนน'!$C27="","",IF('ชื่อ-คะแนน'!$D27="ออก","",IF('ชื่อ-คะแนน'!$D27="ย้าย","",IF('ชื่อ-คะแนน'!$D27="พัก","",IF($CZ$6="?",$CZ$6,$CZ$6)))))</f>
        <v/>
      </c>
      <c r="DA28" s="967" t="str">
        <f>IF('ชื่อ-คะแนน'!$C27="","",IF('ชื่อ-คะแนน'!$D27="ออก","",IF('ชื่อ-คะแนน'!$D27="ย้าย","",IF('ชื่อ-คะแนน'!$D27="พัก","",IF($DA$6="?",$DA$6,$DA$6)))))</f>
        <v/>
      </c>
      <c r="DB28" s="968" t="str">
        <f>IF('ชื่อ-คะแนน'!$C27="","",IF('ชื่อ-คะแนน'!$D27="ออก","",IF('ชื่อ-คะแนน'!$D27="ย้าย","",IF('ชื่อ-คะแนน'!$D27="พัก","",IF($DB$6="?",$DB$6,$DB$6)))))</f>
        <v/>
      </c>
      <c r="DC28" s="959"/>
      <c r="DD28" s="958" t="str">
        <f>IF('ชื่อ-คะแนน'!$C27="","",IF('ชื่อ-คะแนน'!$D27="ออก","",IF('ชื่อ-คะแนน'!$D27="ย้าย","",IF('ชื่อ-คะแนน'!$D27="พัก","",IF($DD$6="?",$DD$6,$DD$6)))))</f>
        <v/>
      </c>
      <c r="DE28" s="967" t="str">
        <f>IF('ชื่อ-คะแนน'!$C27="","",IF('ชื่อ-คะแนน'!$D27="ออก","",IF('ชื่อ-คะแนน'!$D27="ย้าย","",IF('ชื่อ-คะแนน'!$D27="พัก","",IF($DE$6="?",$DE$6,$DE$6)))))</f>
        <v/>
      </c>
      <c r="DF28" s="967" t="str">
        <f>IF('ชื่อ-คะแนน'!$C27="","",IF('ชื่อ-คะแนน'!$D27="ออก","",IF('ชื่อ-คะแนน'!$D27="ย้าย","",IF('ชื่อ-คะแนน'!$D27="พัก","",IF($DF$6="?",$DF$6,$DF$6)))))</f>
        <v/>
      </c>
      <c r="DG28" s="967" t="str">
        <f>IF('ชื่อ-คะแนน'!$C27="","",IF('ชื่อ-คะแนน'!$D27="ออก","",IF('ชื่อ-คะแนน'!$D27="ย้าย","",IF('ชื่อ-คะแนน'!$D27="พัก","",IF($DG$6="?",$DG$6,$DG$6)))))</f>
        <v/>
      </c>
      <c r="DH28" s="968" t="str">
        <f>IF('ชื่อ-คะแนน'!$C27="","",IF('ชื่อ-คะแนน'!$D27="ออก","",IF('ชื่อ-คะแนน'!$D27="ย้าย","",IF('ชื่อ-คะแนน'!$D27="พัก","",IF($DH$6="?",$DH$6,$DH$6)))))</f>
        <v/>
      </c>
      <c r="DI28" s="959"/>
      <c r="DJ28" s="958" t="str">
        <f>IF('ชื่อ-คะแนน'!$C27="","",IF('ชื่อ-คะแนน'!$D27="ออก","",IF('ชื่อ-คะแนน'!$D27="ย้าย","",IF('ชื่อ-คะแนน'!$D27="พัก","",IF($DJ$6="?",$DJ$6,$DJ$6)))))</f>
        <v/>
      </c>
      <c r="DK28" s="967" t="str">
        <f>IF('ชื่อ-คะแนน'!$C27="","",IF('ชื่อ-คะแนน'!$D27="ออก","",IF('ชื่อ-คะแนน'!$D27="ย้าย","",IF('ชื่อ-คะแนน'!$D27="พัก","",IF($DK$6="?",$DK$6,$DK$6)))))</f>
        <v/>
      </c>
      <c r="DL28" s="967" t="str">
        <f>IF('ชื่อ-คะแนน'!$C27="","",IF('ชื่อ-คะแนน'!$D27="ออก","",IF('ชื่อ-คะแนน'!$D27="ย้าย","",IF('ชื่อ-คะแนน'!$D27="พัก","",IF($DL$6="?",$DL$6,$DL$6)))))</f>
        <v/>
      </c>
      <c r="DM28" s="967" t="str">
        <f>IF('ชื่อ-คะแนน'!$C27="","",IF('ชื่อ-คะแนน'!$D27="ออก","",IF('ชื่อ-คะแนน'!$D27="ย้าย","",IF('ชื่อ-คะแนน'!$D27="พัก","",IF($DM$6="?",$DM$6,$DM$6)))))</f>
        <v/>
      </c>
      <c r="DN28" s="968" t="str">
        <f>IF('ชื่อ-คะแนน'!$C27="","",IF('ชื่อ-คะแนน'!$D27="ออก","",IF('ชื่อ-คะแนน'!$D27="ย้าย","",IF('ชื่อ-คะแนน'!$D27="พัก","",IF($DN$6="?",$DN$6,$DN$6)))))</f>
        <v/>
      </c>
      <c r="DO28" s="959"/>
      <c r="DP28" s="958" t="str">
        <f>IF('ชื่อ-คะแนน'!$C27="","",IF('ชื่อ-คะแนน'!$D27="ออก","",IF('ชื่อ-คะแนน'!$D27="ย้าย","",IF('ชื่อ-คะแนน'!$D27="พัก","",IF($DP$6="?",$DP$6,$DP$6)))))</f>
        <v/>
      </c>
      <c r="DQ28" s="967" t="str">
        <f>IF('ชื่อ-คะแนน'!$C27="","",IF('ชื่อ-คะแนน'!$D27="ออก","",IF('ชื่อ-คะแนน'!$D27="ย้าย","",IF('ชื่อ-คะแนน'!$D27="พัก","",IF($DQ$6="?",$DQ$6,$DQ$6)))))</f>
        <v/>
      </c>
      <c r="DR28" s="967" t="str">
        <f>IF('ชื่อ-คะแนน'!$C27="","",IF('ชื่อ-คะแนน'!$D27="ออก","",IF('ชื่อ-คะแนน'!$D27="ย้าย","",IF('ชื่อ-คะแนน'!$D27="พัก","",IF($DR$6="?",$DR$6,$DR$6)))))</f>
        <v/>
      </c>
      <c r="DS28" s="967" t="str">
        <f>IF('ชื่อ-คะแนน'!$C27="","",IF('ชื่อ-คะแนน'!$D27="ออก","",IF('ชื่อ-คะแนน'!$D27="ย้าย","",IF('ชื่อ-คะแนน'!$D27="พัก","",IF($DS$6="?",$DS$6,$DS$6)))))</f>
        <v/>
      </c>
      <c r="DT28" s="968" t="str">
        <f>IF('ชื่อ-คะแนน'!$C27="","",IF('ชื่อ-คะแนน'!$D27="ออก","",IF('ชื่อ-คะแนน'!$D27="ย้าย","",IF('ชื่อ-คะแนน'!$D27="พัก","",IF($DT$6="?",$DT$6,$DT$6)))))</f>
        <v/>
      </c>
      <c r="DU28" s="959"/>
      <c r="DV28" s="958" t="str">
        <f>IF('ชื่อ-คะแนน'!$C27="","",IF('ชื่อ-คะแนน'!$D27="ออก","",IF('ชื่อ-คะแนน'!$D27="ย้าย","",IF('ชื่อ-คะแนน'!$D27="พัก","",IF($DV$6="?",$DV$6,$DV$6)))))</f>
        <v/>
      </c>
      <c r="DW28" s="967" t="str">
        <f>IF('ชื่อ-คะแนน'!$C27="","",IF('ชื่อ-คะแนน'!$D27="ออก","",IF('ชื่อ-คะแนน'!$D27="ย้าย","",IF('ชื่อ-คะแนน'!$D27="พัก","",IF($DW$6="?",$DW$6,$DW$6)))))</f>
        <v/>
      </c>
      <c r="DX28" s="967" t="str">
        <f>IF('ชื่อ-คะแนน'!$C27="","",IF('ชื่อ-คะแนน'!$D27="ออก","",IF('ชื่อ-คะแนน'!$D27="ย้าย","",IF('ชื่อ-คะแนน'!$D27="พัก","",IF($DX$6="?",$DX$6,$DX$6)))))</f>
        <v/>
      </c>
      <c r="DY28" s="967" t="str">
        <f>IF('ชื่อ-คะแนน'!$C27="","",IF('ชื่อ-คะแนน'!$D27="ออก","",IF('ชื่อ-คะแนน'!$D27="ย้าย","",IF('ชื่อ-คะแนน'!$D27="พัก","",IF($DY$6="?",$DY$6,$DY$6)))))</f>
        <v/>
      </c>
      <c r="DZ28" s="968" t="str">
        <f>IF('ชื่อ-คะแนน'!$C27="","",IF('ชื่อ-คะแนน'!$D27="ออก","",IF('ชื่อ-คะแนน'!$D27="ย้าย","",IF('ชื่อ-คะแนน'!$D27="พัก","",IF($DZ$6="?",$DZ$6,$DZ$6)))))</f>
        <v/>
      </c>
      <c r="EA28" s="959"/>
      <c r="EB28" s="958" t="str">
        <f>IF('ชื่อ-คะแนน'!$C27="","",IF('ชื่อ-คะแนน'!$D27="ออก","",IF('ชื่อ-คะแนน'!$D27="ย้าย","",IF('ชื่อ-คะแนน'!$D27="พัก","",IF($EB$6="?",$EB$6,$EB$6)))))</f>
        <v/>
      </c>
      <c r="EC28" s="967" t="str">
        <f>IF('ชื่อ-คะแนน'!$C27="","",IF('ชื่อ-คะแนน'!$D27="ออก","",IF('ชื่อ-คะแนน'!$D27="ย้าย","",IF('ชื่อ-คะแนน'!$D27="พัก","",IF($EC$6="?",$EC$6,$EC$6)))))</f>
        <v/>
      </c>
      <c r="ED28" s="967" t="str">
        <f>IF('ชื่อ-คะแนน'!$C27="","",IF('ชื่อ-คะแนน'!$D27="ออก","",IF('ชื่อ-คะแนน'!$D27="ย้าย","",IF('ชื่อ-คะแนน'!$D27="พัก","",IF($ED$6="?",$ED$6,$ED$6)))))</f>
        <v/>
      </c>
      <c r="EE28" s="967" t="str">
        <f>IF('ชื่อ-คะแนน'!$C27="","",IF('ชื่อ-คะแนน'!$D27="ออก","",IF('ชื่อ-คะแนน'!$D27="ย้าย","",IF('ชื่อ-คะแนน'!$D27="พัก","",IF($EE$6="?",$EE$6,$EE$6)))))</f>
        <v/>
      </c>
      <c r="EF28" s="968" t="str">
        <f>IF('ชื่อ-คะแนน'!$C27="","",IF('ชื่อ-คะแนน'!$D27="ออก","",IF('ชื่อ-คะแนน'!$D27="ย้าย","",IF('ชื่อ-คะแนน'!$D27="พัก","",IF($EF$6="?",$EF$6,$EF$6)))))</f>
        <v/>
      </c>
      <c r="EG28" s="969"/>
      <c r="EH28" s="963" t="str">
        <f>IF('ชื่อ-คะแนน'!C27="","",COUNTIF(E28:EF28,"ป")+COUNTIF(E28:EF28,"ล")+COUNTIF(E28:EF28,"ข")+COUNTIF(E28:EF28,"ร")+COUNTIF(E28:EF28,"อ")+COUNTIF(E28:EF28,"ก")+COUNTIF(E28:EF28,"ฟ")+COUNTIF(E28:EF28,"ด")+COUNTIF(E28:EF28,"ย"))&amp;IF('ชื่อ-คะแนน'!C27="","","/")&amp;IF('ชื่อ-คะแนน'!C27="","",SUM($F$6:$EF$6)-SUM(F28:EF28))</f>
        <v/>
      </c>
      <c r="EI28" s="994" t="str">
        <f>IF('ชื่อ-คะแนน'!C27="","",COUNTIF(E28:EE28,"/")+SUM(E28:EE28))</f>
        <v/>
      </c>
      <c r="EJ28" s="995" t="str">
        <f>IF('ชื่อ-คะแนน'!C27="","",COUNTIF(F28:EF28,"/")+SUM(F28:EF28)+เวลา1!EI28)</f>
        <v/>
      </c>
      <c r="EK28" s="103"/>
      <c r="EL28" s="53" t="str">
        <f>IF('ชื่อ-คะแนน'!C27="","",IF(EJ28&gt;=$EJ$3-$EJ$4,"-",$EJ$3-$EJ$4-EJ28))</f>
        <v/>
      </c>
      <c r="EM28" s="54" t="str">
        <f>IF('ชื่อ-คะแนน'!C27="","",(EJ28/$EJ$3)*100)</f>
        <v/>
      </c>
      <c r="EN28" s="53" t="str">
        <f>IF('ชื่อ-คะแนน'!CM27="ผิด","ผิด",IF('ชื่อ-คะแนน'!CM27="","",IF('ชื่อ-คะแนน'!CP27="-","-",IF(EM28&lt;79.5,"มส","-"))))</f>
        <v/>
      </c>
      <c r="EO28" s="53" t="str">
        <f>IF('ชื่อ-คะแนน'!CM27="ผิด","ผิด",IF('ชื่อ-คะแนน'!CM27="","",IF('ชื่อ-คะแนน'!CP27="-","-",IF(EM28&lt;59.5,"ซ้ำ",IF(EM28&lt;79.5,EL28,"-")))))</f>
        <v/>
      </c>
    </row>
    <row r="29" spans="1:145" s="24" customFormat="1" ht="18" customHeight="1" thickBot="1" x14ac:dyDescent="0.55000000000000004">
      <c r="A29" s="1000" t="str">
        <f>'ชื่อ-คะแนน'!A28</f>
        <v/>
      </c>
      <c r="B29" s="894">
        <f>'ชื่อ-คะแนน'!B28</f>
        <v>0</v>
      </c>
      <c r="C29" s="895" t="str">
        <f>'ชื่อ-คะแนน'!DB28</f>
        <v/>
      </c>
      <c r="D29" s="620" t="str">
        <f>'ชื่อ-คะแนน'!D28</f>
        <v/>
      </c>
      <c r="E29" s="621" t="str">
        <f t="shared" si="0"/>
        <v/>
      </c>
      <c r="F29" s="958" t="str">
        <f>IF('ชื่อ-คะแนน'!$C28="","",IF('ชื่อ-คะแนน'!$D28="ออก","",IF('ชื่อ-คะแนน'!$D28="ย้าย","",IF('ชื่อ-คะแนน'!$D28="พัก","",IF(F$6="?",F$6,F$6)))))</f>
        <v/>
      </c>
      <c r="G29" s="967" t="str">
        <f>IF('ชื่อ-คะแนน'!C28="","",IF('ชื่อ-คะแนน'!$D28="ออก","",IF('ชื่อ-คะแนน'!$D28="ย้าย","",IF('ชื่อ-คะแนน'!$D28="พัก","",IF(G$6="?",G$6,G$6)))))</f>
        <v/>
      </c>
      <c r="H29" s="967" t="str">
        <f>IF('ชื่อ-คะแนน'!C28="","",IF('ชื่อ-คะแนน'!$D28="ออก","",IF('ชื่อ-คะแนน'!$D28="ย้าย","",IF('ชื่อ-คะแนน'!$D28="พัก","",IF(H$6="?",H$6,H$6)))))</f>
        <v/>
      </c>
      <c r="I29" s="967" t="str">
        <f>IF('ชื่อ-คะแนน'!G28="","",IF('ชื่อ-คะแนน'!$D28="ออก","",IF('ชื่อ-คะแนน'!$D28="ย้าย","",IF('ชื่อ-คะแนน'!$D28="พัก","",IF(I$6="?",I$6,$I$6)))))</f>
        <v/>
      </c>
      <c r="J29" s="968" t="str">
        <f>IF('ชื่อ-คะแนน'!$C28="","",IF('ชื่อ-คะแนน'!$D28="ออก","",IF('ชื่อ-คะแนน'!$D28="ย้าย","",IF('ชื่อ-คะแนน'!$D28="พัก","",IF(J$6="?",J$6,J$6)))))</f>
        <v/>
      </c>
      <c r="K29" s="959"/>
      <c r="L29" s="958" t="str">
        <f>IF('ชื่อ-คะแนน'!$C28="","",IF('ชื่อ-คะแนน'!$D28="ออก","",IF('ชื่อ-คะแนน'!$D28="ย้าย","",IF('ชื่อ-คะแนน'!$D28="พัก","",IF(L$6="?",L$6,L$6)))))</f>
        <v/>
      </c>
      <c r="M29" s="967" t="str">
        <f>IF('ชื่อ-คะแนน'!$C28="","",IF('ชื่อ-คะแนน'!$D28="ออก","",IF('ชื่อ-คะแนน'!$D28="ย้าย","",IF('ชื่อ-คะแนน'!$D28="พัก","",IF(M$6="?",M$6,M$6)))))</f>
        <v/>
      </c>
      <c r="N29" s="967" t="str">
        <f>IF('ชื่อ-คะแนน'!$C28="","",IF('ชื่อ-คะแนน'!$D28="ออก","",IF('ชื่อ-คะแนน'!$D28="ย้าย","",IF('ชื่อ-คะแนน'!$D28="พัก","",IF(N$6="?",N$6,N$6)))))</f>
        <v/>
      </c>
      <c r="O29" s="967" t="str">
        <f>IF('ชื่อ-คะแนน'!$C28="","",IF('ชื่อ-คะแนน'!$D28="ออก","",IF('ชื่อ-คะแนน'!$D28="ย้าย","",IF('ชื่อ-คะแนน'!$D28="พัก","",IF(O$6="?",O$6,O$6)))))</f>
        <v/>
      </c>
      <c r="P29" s="968" t="str">
        <f>IF('ชื่อ-คะแนน'!$C28="","",IF('ชื่อ-คะแนน'!$D28="ออก","",IF('ชื่อ-คะแนน'!$D28="ย้าย","",IF('ชื่อ-คะแนน'!$D28="พัก","",IF(P$6="?",P$6,P$6)))))</f>
        <v/>
      </c>
      <c r="Q29" s="959"/>
      <c r="R29" s="958" t="str">
        <f>IF('ชื่อ-คะแนน'!$C28="","",IF('ชื่อ-คะแนน'!$D28="ออก","",IF('ชื่อ-คะแนน'!$D28="ย้าย","",IF('ชื่อ-คะแนน'!$D28="พัก","",IF(R$6="?",R$6,R$6)))))</f>
        <v/>
      </c>
      <c r="S29" s="967" t="str">
        <f>IF('ชื่อ-คะแนน'!$C28="","",IF('ชื่อ-คะแนน'!$D28="ออก","",IF('ชื่อ-คะแนน'!$D28="ย้าย","",IF('ชื่อ-คะแนน'!$D28="พัก","",IF(S$6="?",S$6,S$6)))))</f>
        <v/>
      </c>
      <c r="T29" s="967" t="str">
        <f>IF('ชื่อ-คะแนน'!$C28="","",IF('ชื่อ-คะแนน'!$D28="ออก","",IF('ชื่อ-คะแนน'!$D28="ย้าย","",IF('ชื่อ-คะแนน'!$D28="พัก","",IF(T$6="?",T$6,T$6)))))</f>
        <v/>
      </c>
      <c r="U29" s="967" t="str">
        <f>IF('ชื่อ-คะแนน'!$C28="","",IF('ชื่อ-คะแนน'!$D28="ออก","",IF('ชื่อ-คะแนน'!$D28="ย้าย","",IF('ชื่อ-คะแนน'!$D28="พัก","",IF(U$6="?",U$6,U$6)))))</f>
        <v/>
      </c>
      <c r="V29" s="968" t="str">
        <f>IF('ชื่อ-คะแนน'!$C28="","",IF('ชื่อ-คะแนน'!$D28="ออก","",IF('ชื่อ-คะแนน'!$D28="ย้าย","",IF('ชื่อ-คะแนน'!$D28="พัก","",IF(V$6="?",V$6,V$6)))))</f>
        <v/>
      </c>
      <c r="W29" s="959"/>
      <c r="X29" s="958" t="str">
        <f>IF('ชื่อ-คะแนน'!$C28="","",IF('ชื่อ-คะแนน'!$D28="ออก","",IF('ชื่อ-คะแนน'!$D28="ย้าย","",IF('ชื่อ-คะแนน'!$D28="พัก","",IF(X$6="?",X$6,X$6)))))</f>
        <v/>
      </c>
      <c r="Y29" s="967" t="str">
        <f>IF('ชื่อ-คะแนน'!$C28="","",IF('ชื่อ-คะแนน'!$D28="ออก","",IF('ชื่อ-คะแนน'!$D28="ย้าย","",IF('ชื่อ-คะแนน'!$D28="พัก","",IF(Y$6="?",Y$6,Y$6)))))</f>
        <v/>
      </c>
      <c r="Z29" s="967" t="str">
        <f>IF('ชื่อ-คะแนน'!$C28="","",IF('ชื่อ-คะแนน'!$D28="ออก","",IF('ชื่อ-คะแนน'!$D28="ย้าย","",IF('ชื่อ-คะแนน'!$D28="พัก","",IF(Z$6="?",Z$6,Z$6)))))</f>
        <v/>
      </c>
      <c r="AA29" s="967" t="str">
        <f>IF('ชื่อ-คะแนน'!$C28="","",IF('ชื่อ-คะแนน'!$D28="ออก","",IF('ชื่อ-คะแนน'!$D28="ย้าย","",IF('ชื่อ-คะแนน'!$D28="พัก","",IF(AA$6="?",AA$6,AA$6)))))</f>
        <v/>
      </c>
      <c r="AB29" s="968" t="str">
        <f>IF('ชื่อ-คะแนน'!$C28="","",IF('ชื่อ-คะแนน'!$D28="ออก","",IF('ชื่อ-คะแนน'!$D28="ย้าย","",IF('ชื่อ-คะแนน'!$D28="พัก","",IF(AB$6="?",AB$6,AB$6)))))</f>
        <v/>
      </c>
      <c r="AC29" s="959"/>
      <c r="AD29" s="958" t="str">
        <f>IF('ชื่อ-คะแนน'!$C28="","",IF('ชื่อ-คะแนน'!$D28="ออก","",IF('ชื่อ-คะแนน'!$D28="ย้าย","",IF('ชื่อ-คะแนน'!$D28="พัก","",IF(AD$6="?",AD$6,AD$6)))))</f>
        <v/>
      </c>
      <c r="AE29" s="967" t="str">
        <f>IF('ชื่อ-คะแนน'!$C28="","",IF('ชื่อ-คะแนน'!$D28="ออก","",IF('ชื่อ-คะแนน'!$D28="ย้าย","",IF('ชื่อ-คะแนน'!$D28="พัก","",IF(AE$6="?",AE$6,AE$6)))))</f>
        <v/>
      </c>
      <c r="AF29" s="967" t="str">
        <f>IF('ชื่อ-คะแนน'!$C28="","",IF('ชื่อ-คะแนน'!$D28="ออก","",IF('ชื่อ-คะแนน'!$D28="ย้าย","",IF('ชื่อ-คะแนน'!$D28="พัก","",IF(AF$6="?",AF$6,AF$6)))))</f>
        <v/>
      </c>
      <c r="AG29" s="967" t="str">
        <f>IF('ชื่อ-คะแนน'!$C28="","",IF('ชื่อ-คะแนน'!$D28="ออก","",IF('ชื่อ-คะแนน'!$D28="ย้าย","",IF('ชื่อ-คะแนน'!$D28="พัก","",IF($AG$6="?",$AG$6,$AG$6)))))</f>
        <v/>
      </c>
      <c r="AH29" s="968" t="str">
        <f>IF('ชื่อ-คะแนน'!$C28="","",IF('ชื่อ-คะแนน'!$D28="ออก","",IF('ชื่อ-คะแนน'!$D28="ย้าย","",IF('ชื่อ-คะแนน'!$D28="พัก","",IF($AH$6="?",$AH$6,$AH$6)))))</f>
        <v/>
      </c>
      <c r="AI29" s="959"/>
      <c r="AJ29" s="958" t="str">
        <f>IF('ชื่อ-คะแนน'!$C28="","",IF('ชื่อ-คะแนน'!$D28="ออก","",IF('ชื่อ-คะแนน'!$D28="ย้าย","",IF('ชื่อ-คะแนน'!$D28="พัก","",IF($AJ$6="?",$AJ$6,$AJ$6)))))</f>
        <v/>
      </c>
      <c r="AK29" s="967" t="str">
        <f>IF('ชื่อ-คะแนน'!$C28="","",IF('ชื่อ-คะแนน'!$D28="ออก","",IF('ชื่อ-คะแนน'!$D28="ย้าย","",IF('ชื่อ-คะแนน'!$D28="พัก","",IF($AK$6="?",$AK$6,$AK$6)))))</f>
        <v/>
      </c>
      <c r="AL29" s="967" t="str">
        <f>IF('ชื่อ-คะแนน'!$C28="","",IF('ชื่อ-คะแนน'!$D28="ออก","",IF('ชื่อ-คะแนน'!$D28="ย้าย","",IF('ชื่อ-คะแนน'!$D28="พัก","",IF($AL$6="?",$AL$6,$AL$6)))))</f>
        <v/>
      </c>
      <c r="AM29" s="967" t="str">
        <f>IF('ชื่อ-คะแนน'!$C28="","",IF('ชื่อ-คะแนน'!$D28="ออก","",IF('ชื่อ-คะแนน'!$D28="ย้าย","",IF('ชื่อ-คะแนน'!$D28="พัก","",IF($AM$6="?",$AM$6,$AM$6)))))</f>
        <v/>
      </c>
      <c r="AN29" s="968" t="str">
        <f>IF('ชื่อ-คะแนน'!$C28="","",IF('ชื่อ-คะแนน'!$D28="ออก","",IF('ชื่อ-คะแนน'!$D28="ย้าย","",IF('ชื่อ-คะแนน'!$D28="พัก","",IF($AN$6="?",$AN$6,$AN$6)))))</f>
        <v/>
      </c>
      <c r="AO29" s="959"/>
      <c r="AP29" s="958" t="str">
        <f>IF('ชื่อ-คะแนน'!$C28="","",IF('ชื่อ-คะแนน'!$D28="ออก","",IF('ชื่อ-คะแนน'!$D28="ย้าย","",IF('ชื่อ-คะแนน'!$D28="พัก","",IF($AP$6="?",$AP$6,$AP$6)))))</f>
        <v/>
      </c>
      <c r="AQ29" s="967" t="str">
        <f>IF('ชื่อ-คะแนน'!$C28="","",IF('ชื่อ-คะแนน'!$D28="ออก","",IF('ชื่อ-คะแนน'!$D28="ย้าย","",IF('ชื่อ-คะแนน'!$D28="พัก","",IF($AQ$6="?",$AQ$6,$AQ$6)))))</f>
        <v/>
      </c>
      <c r="AR29" s="967" t="str">
        <f>IF('ชื่อ-คะแนน'!$C28="","",IF('ชื่อ-คะแนน'!$D28="ออก","",IF('ชื่อ-คะแนน'!$D28="ย้าย","",IF('ชื่อ-คะแนน'!$D28="พัก","",IF($AR$6="?",$AR$6,$AR$6)))))</f>
        <v/>
      </c>
      <c r="AS29" s="967" t="str">
        <f>IF('ชื่อ-คะแนน'!$C28="","",IF('ชื่อ-คะแนน'!$D28="ออก","",IF('ชื่อ-คะแนน'!$D28="ย้าย","",IF('ชื่อ-คะแนน'!$D28="พัก","",IF($AS$6="?",$AS$6,$AS$6)))))</f>
        <v/>
      </c>
      <c r="AT29" s="968" t="str">
        <f>IF('ชื่อ-คะแนน'!$C28="","",IF('ชื่อ-คะแนน'!$D28="ออก","",IF('ชื่อ-คะแนน'!$D28="ย้าย","",IF('ชื่อ-คะแนน'!$D28="พัก","",IF($AT$6="?",$AT$6,$AT$6)))))</f>
        <v/>
      </c>
      <c r="AU29" s="959"/>
      <c r="AV29" s="958" t="str">
        <f>IF('ชื่อ-คะแนน'!$C28="","",IF('ชื่อ-คะแนน'!$D28="ออก","",IF('ชื่อ-คะแนน'!$D28="ย้าย","",IF('ชื่อ-คะแนน'!$D28="พัก","",IF($AV$6="?",$AV$6,$AV$6)))))</f>
        <v/>
      </c>
      <c r="AW29" s="967" t="str">
        <f>IF('ชื่อ-คะแนน'!$C28="","",IF('ชื่อ-คะแนน'!$D28="ออก","",IF('ชื่อ-คะแนน'!$D28="ย้าย","",IF('ชื่อ-คะแนน'!$D28="พัก","",IF($AW$6="?",$AW$6,$AW$6)))))</f>
        <v/>
      </c>
      <c r="AX29" s="967" t="str">
        <f>IF('ชื่อ-คะแนน'!$C28="","",IF('ชื่อ-คะแนน'!$D28="ออก","",IF('ชื่อ-คะแนน'!$D28="ย้าย","",IF('ชื่อ-คะแนน'!$D28="พัก","",IF($AX$6="?",$AX$6,$AX$6)))))</f>
        <v/>
      </c>
      <c r="AY29" s="967" t="str">
        <f>IF('ชื่อ-คะแนน'!$C28="","",IF('ชื่อ-คะแนน'!$D28="ออก","",IF('ชื่อ-คะแนน'!$D28="ย้าย","",IF('ชื่อ-คะแนน'!$D28="พัก","",IF($AY$6="?",$AY$6,$AY$6)))))</f>
        <v/>
      </c>
      <c r="AZ29" s="968" t="str">
        <f>IF('ชื่อ-คะแนน'!$C28="","",IF('ชื่อ-คะแนน'!$D28="ออก","",IF('ชื่อ-คะแนน'!$D28="ย้าย","",IF('ชื่อ-คะแนน'!$D28="พัก","",IF($AZ$6="?",$AZ$6,$AZ$6)))))</f>
        <v/>
      </c>
      <c r="BA29" s="959"/>
      <c r="BB29" s="958" t="str">
        <f>IF('ชื่อ-คะแนน'!$C28="","",IF('ชื่อ-คะแนน'!$D28="ออก","",IF('ชื่อ-คะแนน'!$D28="ย้าย","",IF('ชื่อ-คะแนน'!$D28="พัก","",IF($BB$6="?",$BB$6,$BB$6)))))</f>
        <v/>
      </c>
      <c r="BC29" s="967" t="str">
        <f>IF('ชื่อ-คะแนน'!$C28="","",IF('ชื่อ-คะแนน'!$D28="ออก","",IF('ชื่อ-คะแนน'!$D28="ย้าย","",IF('ชื่อ-คะแนน'!$D28="พัก","",IF($BC$6="?",$BC$6,$BC$6)))))</f>
        <v/>
      </c>
      <c r="BD29" s="967" t="str">
        <f>IF('ชื่อ-คะแนน'!$C28="","",IF('ชื่อ-คะแนน'!$D28="ออก","",IF('ชื่อ-คะแนน'!$D28="ย้าย","",IF('ชื่อ-คะแนน'!$D28="พัก","",IF($BD$6="?",$BD$6,$BD$6)))))</f>
        <v/>
      </c>
      <c r="BE29" s="967" t="str">
        <f>IF('ชื่อ-คะแนน'!$C28="","",IF('ชื่อ-คะแนน'!$D28="ออก","",IF('ชื่อ-คะแนน'!$D28="ย้าย","",IF('ชื่อ-คะแนน'!$D28="พัก","",IF($BE$6="?",$BE$6,$BE$6)))))</f>
        <v/>
      </c>
      <c r="BF29" s="968" t="str">
        <f>IF('ชื่อ-คะแนน'!$C28="","",IF('ชื่อ-คะแนน'!$D28="ออก","",IF('ชื่อ-คะแนน'!$D28="ย้าย","",IF('ชื่อ-คะแนน'!$D28="พัก","",IF($BF$6="?",$BF$6,$BF$6)))))</f>
        <v/>
      </c>
      <c r="BG29" s="959"/>
      <c r="BH29" s="958" t="str">
        <f>IF('ชื่อ-คะแนน'!$C28="","",IF('ชื่อ-คะแนน'!$D28="ออก","",IF('ชื่อ-คะแนน'!$D28="ย้าย","",IF('ชื่อ-คะแนน'!$D28="พัก","",IF($BH$6="?",$BH$6,$BH$6)))))</f>
        <v/>
      </c>
      <c r="BI29" s="967" t="str">
        <f>IF('ชื่อ-คะแนน'!$C28="","",IF('ชื่อ-คะแนน'!$D28="ออก","",IF('ชื่อ-คะแนน'!$D28="ย้าย","",IF('ชื่อ-คะแนน'!$D28="พัก","",IF($BI$6="?",$BI$6,$BI$6)))))</f>
        <v/>
      </c>
      <c r="BJ29" s="967" t="str">
        <f>IF('ชื่อ-คะแนน'!$C28="","",IF('ชื่อ-คะแนน'!$D28="ออก","",IF('ชื่อ-คะแนน'!$D28="ย้าย","",IF('ชื่อ-คะแนน'!$D28="พัก","",IF($BJ$6="?",$BJ$6,$BJ$6)))))</f>
        <v/>
      </c>
      <c r="BK29" s="967" t="str">
        <f>IF('ชื่อ-คะแนน'!$C28="","",IF('ชื่อ-คะแนน'!$D28="ออก","",IF('ชื่อ-คะแนน'!$D28="ย้าย","",IF('ชื่อ-คะแนน'!$D28="พัก","",IF($BK$6="?",$BK$6,$BK$6)))))</f>
        <v/>
      </c>
      <c r="BL29" s="968" t="str">
        <f>IF('ชื่อ-คะแนน'!$C28="","",IF('ชื่อ-คะแนน'!$D28="ออก","",IF('ชื่อ-คะแนน'!$D28="ย้าย","",IF('ชื่อ-คะแนน'!$D28="พัก","",IF($BL$6="?",$BL$6,$BL$6)))))</f>
        <v/>
      </c>
      <c r="BM29" s="959"/>
      <c r="BN29" s="958" t="str">
        <f>IF('ชื่อ-คะแนน'!$C28="","",IF('ชื่อ-คะแนน'!$D28="ออก","",IF('ชื่อ-คะแนน'!$D28="ย้าย","",IF('ชื่อ-คะแนน'!$D28="พัก","",IF($BN$6="?",$BN$6,$BN$6)))))</f>
        <v/>
      </c>
      <c r="BO29" s="967" t="str">
        <f>IF('ชื่อ-คะแนน'!$C28="","",IF('ชื่อ-คะแนน'!$D28="ออก","",IF('ชื่อ-คะแนน'!$D28="ย้าย","",IF('ชื่อ-คะแนน'!$D28="พัก","",IF($BO$6="?",$BO$6,$BO$6)))))</f>
        <v/>
      </c>
      <c r="BP29" s="967" t="str">
        <f>IF('ชื่อ-คะแนน'!$C28="","",IF('ชื่อ-คะแนน'!$D28="ออก","",IF('ชื่อ-คะแนน'!$D28="ย้าย","",IF('ชื่อ-คะแนน'!$D28="พัก","",IF($BP$6="?",$BP$6,$BP$6)))))</f>
        <v/>
      </c>
      <c r="BQ29" s="967" t="str">
        <f>IF('ชื่อ-คะแนน'!$C28="","",IF('ชื่อ-คะแนน'!$D28="ออก","",IF('ชื่อ-คะแนน'!$D28="ย้าย","",IF('ชื่อ-คะแนน'!$D28="พัก","",IF($BQ$6="?",$BQ$6,$BQ$6)))))</f>
        <v/>
      </c>
      <c r="BR29" s="968" t="str">
        <f>IF('ชื่อ-คะแนน'!$C28="","",IF('ชื่อ-คะแนน'!$D28="ออก","",IF('ชื่อ-คะแนน'!$D28="ย้าย","",IF('ชื่อ-คะแนน'!$D28="พัก","",IF($BR$6="?",$BR$6,$BR$6)))))</f>
        <v/>
      </c>
      <c r="BS29" s="959"/>
      <c r="BT29" s="958" t="str">
        <f>IF('ชื่อ-คะแนน'!$C28="","",IF('ชื่อ-คะแนน'!$D28="ออก","",IF('ชื่อ-คะแนน'!$D28="ย้าย","",IF('ชื่อ-คะแนน'!$D28="พัก","",IF($BT$6="?",$BT$6,$BT$6)))))</f>
        <v/>
      </c>
      <c r="BU29" s="967" t="str">
        <f>IF('ชื่อ-คะแนน'!$C28="","",IF('ชื่อ-คะแนน'!$D28="ออก","",IF('ชื่อ-คะแนน'!$D28="ย้าย","",IF('ชื่อ-คะแนน'!$D28="พัก","",IF($BU$6="?",$BU$6,$BU$6)))))</f>
        <v/>
      </c>
      <c r="BV29" s="967" t="str">
        <f>IF('ชื่อ-คะแนน'!$C28="","",IF('ชื่อ-คะแนน'!$D28="ออก","",IF('ชื่อ-คะแนน'!$D28="ย้าย","",IF('ชื่อ-คะแนน'!$D28="พัก","",IF($BV$6="?",$BV$6,$BV$6)))))</f>
        <v/>
      </c>
      <c r="BW29" s="967" t="str">
        <f>IF('ชื่อ-คะแนน'!$C28="","",IF('ชื่อ-คะแนน'!$D28="ออก","",IF('ชื่อ-คะแนน'!$D28="ย้าย","",IF('ชื่อ-คะแนน'!$D28="พัก","",IF($BW$6="?",$BW$6,$BW$6)))))</f>
        <v/>
      </c>
      <c r="BX29" s="968" t="str">
        <f>IF('ชื่อ-คะแนน'!$C28="","",IF('ชื่อ-คะแนน'!$D28="ออก","",IF('ชื่อ-คะแนน'!$D28="ย้าย","",IF('ชื่อ-คะแนน'!$D28="พัก","",IF($BX$6="?",$BX$6,$BX$6)))))</f>
        <v/>
      </c>
      <c r="BY29" s="959"/>
      <c r="BZ29" s="958" t="str">
        <f>IF('ชื่อ-คะแนน'!$C28="","",IF('ชื่อ-คะแนน'!$D28="ออก","",IF('ชื่อ-คะแนน'!$D28="ย้าย","",IF('ชื่อ-คะแนน'!$D28="พัก","",IF($BZ$6="?",$BZ$6,$BZ$6)))))</f>
        <v/>
      </c>
      <c r="CA29" s="967" t="str">
        <f>IF('ชื่อ-คะแนน'!$C28="","",IF('ชื่อ-คะแนน'!$D28="ออก","",IF('ชื่อ-คะแนน'!$D28="ย้าย","",IF('ชื่อ-คะแนน'!$D28="พัก","",IF($CA$6="?",$CA$6,$CA$6)))))</f>
        <v/>
      </c>
      <c r="CB29" s="967" t="str">
        <f>IF('ชื่อ-คะแนน'!$C28="","",IF('ชื่อ-คะแนน'!$D28="ออก","",IF('ชื่อ-คะแนน'!$D28="ย้าย","",IF('ชื่อ-คะแนน'!$D28="พัก","",IF($CB$6="?",$CB$6,$CB$6)))))</f>
        <v/>
      </c>
      <c r="CC29" s="967" t="str">
        <f>IF('ชื่อ-คะแนน'!$C28="","",IF('ชื่อ-คะแนน'!$D28="ออก","",IF('ชื่อ-คะแนน'!$D28="ย้าย","",IF('ชื่อ-คะแนน'!$D28="พัก","",IF($CC$6="?",$CC$6,$CC$6)))))</f>
        <v/>
      </c>
      <c r="CD29" s="968" t="str">
        <f>IF('ชื่อ-คะแนน'!$C28="","",IF('ชื่อ-คะแนน'!$D28="ออก","",IF('ชื่อ-คะแนน'!$D28="ย้าย","",IF('ชื่อ-คะแนน'!$D28="พัก","",IF($CD$6="?",$CD$6,$CD$6)))))</f>
        <v/>
      </c>
      <c r="CE29" s="959"/>
      <c r="CF29" s="958" t="str">
        <f>IF('ชื่อ-คะแนน'!$C28="","",IF('ชื่อ-คะแนน'!$D28="ออก","",IF('ชื่อ-คะแนน'!$D28="ย้าย","",IF('ชื่อ-คะแนน'!$D28="พัก","",IF($CF$6="?",$CF$6,$CF$6)))))</f>
        <v/>
      </c>
      <c r="CG29" s="967" t="str">
        <f>IF('ชื่อ-คะแนน'!$C28="","",IF('ชื่อ-คะแนน'!$D28="ออก","",IF('ชื่อ-คะแนน'!$D28="ย้าย","",IF('ชื่อ-คะแนน'!$D28="พัก","",IF($CG$6="?",$CG$6,$CG$6)))))</f>
        <v/>
      </c>
      <c r="CH29" s="967" t="str">
        <f>IF('ชื่อ-คะแนน'!$C28="","",IF('ชื่อ-คะแนน'!$D28="ออก","",IF('ชื่อ-คะแนน'!$D28="ย้าย","",IF('ชื่อ-คะแนน'!$D28="พัก","",IF($CH$6="?",$CH$6,$CH$6)))))</f>
        <v/>
      </c>
      <c r="CI29" s="967" t="str">
        <f>IF('ชื่อ-คะแนน'!$C28="","",IF('ชื่อ-คะแนน'!$D28="ออก","",IF('ชื่อ-คะแนน'!$D28="ย้าย","",IF('ชื่อ-คะแนน'!$D28="พัก","",IF($CI$6="?",$CI$6,$CI$6)))))</f>
        <v/>
      </c>
      <c r="CJ29" s="968" t="str">
        <f>IF('ชื่อ-คะแนน'!$C28="","",IF('ชื่อ-คะแนน'!$D28="ออก","",IF('ชื่อ-คะแนน'!$D28="ย้าย","",IF('ชื่อ-คะแนน'!$D28="พัก","",IF($CJ$6="?",$CJ$6,$CJ$6)))))</f>
        <v/>
      </c>
      <c r="CK29" s="959"/>
      <c r="CL29" s="958" t="str">
        <f>IF('ชื่อ-คะแนน'!$C28="","",IF('ชื่อ-คะแนน'!$D28="ออก","",IF('ชื่อ-คะแนน'!$D28="ย้าย","",IF('ชื่อ-คะแนน'!$D28="พัก","",IF($CL$6="?",$CL$6,$CL$6)))))</f>
        <v/>
      </c>
      <c r="CM29" s="967" t="str">
        <f>IF('ชื่อ-คะแนน'!$C28="","",IF('ชื่อ-คะแนน'!$D28="ออก","",IF('ชื่อ-คะแนน'!$D28="ย้าย","",IF('ชื่อ-คะแนน'!$D28="พัก","",IF($CM$6="?",$CM$6,$CM$6)))))</f>
        <v/>
      </c>
      <c r="CN29" s="967" t="str">
        <f>IF('ชื่อ-คะแนน'!$C28="","",IF('ชื่อ-คะแนน'!$D28="ออก","",IF('ชื่อ-คะแนน'!$D28="ย้าย","",IF('ชื่อ-คะแนน'!$D28="พัก","",IF($CN$6="?",$CN$6,$CN$6)))))</f>
        <v/>
      </c>
      <c r="CO29" s="967" t="str">
        <f>IF('ชื่อ-คะแนน'!$C28="","",IF('ชื่อ-คะแนน'!$D28="ออก","",IF('ชื่อ-คะแนน'!$D28="ย้าย","",IF('ชื่อ-คะแนน'!$D28="พัก","",IF($CO$6="?",$CO$6,$CO$6)))))</f>
        <v/>
      </c>
      <c r="CP29" s="968" t="str">
        <f>IF('ชื่อ-คะแนน'!$C28="","",IF('ชื่อ-คะแนน'!$D28="ออก","",IF('ชื่อ-คะแนน'!$D28="ย้าย","",IF('ชื่อ-คะแนน'!$D28="พัก","",IF($CP$6="?",$CP$6,$CP$6)))))</f>
        <v/>
      </c>
      <c r="CQ29" s="959"/>
      <c r="CR29" s="958" t="str">
        <f>IF('ชื่อ-คะแนน'!$C28="","",IF('ชื่อ-คะแนน'!$D28="ออก","",IF('ชื่อ-คะแนน'!$D28="ย้าย","",IF('ชื่อ-คะแนน'!$D28="พัก","",IF($CR$6="?",$CR$6,$CR$6)))))</f>
        <v/>
      </c>
      <c r="CS29" s="967" t="str">
        <f>IF('ชื่อ-คะแนน'!$C28="","",IF('ชื่อ-คะแนน'!$D28="ออก","",IF('ชื่อ-คะแนน'!$D28="ย้าย","",IF('ชื่อ-คะแนน'!$D28="พัก","",IF($CS$6="?",$CS$6,$CS$6)))))</f>
        <v/>
      </c>
      <c r="CT29" s="967" t="str">
        <f>IF('ชื่อ-คะแนน'!$C28="","",IF('ชื่อ-คะแนน'!$D28="ออก","",IF('ชื่อ-คะแนน'!$D28="ย้าย","",IF('ชื่อ-คะแนน'!$D28="พัก","",IF($CT$6="?",$CT$6,$CT$6)))))</f>
        <v/>
      </c>
      <c r="CU29" s="967" t="str">
        <f>IF('ชื่อ-คะแนน'!$C28="","",IF('ชื่อ-คะแนน'!$D28="ออก","",IF('ชื่อ-คะแนน'!$D28="ย้าย","",IF('ชื่อ-คะแนน'!$D28="พัก","",IF($CU$6="?",$CU$6,$CU$6)))))</f>
        <v/>
      </c>
      <c r="CV29" s="968" t="str">
        <f>IF('ชื่อ-คะแนน'!$C28="","",IF('ชื่อ-คะแนน'!$D28="ออก","",IF('ชื่อ-คะแนน'!$D28="ย้าย","",IF('ชื่อ-คะแนน'!$D28="พัก","",IF($CV$6="?",$CV$6,$CV$6)))))</f>
        <v/>
      </c>
      <c r="CW29" s="959"/>
      <c r="CX29" s="958" t="str">
        <f>IF('ชื่อ-คะแนน'!$C28="","",IF('ชื่อ-คะแนน'!$D28="ออก","",IF('ชื่อ-คะแนน'!$D28="ย้าย","",IF('ชื่อ-คะแนน'!$D28="พัก","",IF($CX$6="?",$CX$6,$CX$6)))))</f>
        <v/>
      </c>
      <c r="CY29" s="967" t="str">
        <f>IF('ชื่อ-คะแนน'!$C28="","",IF('ชื่อ-คะแนน'!$D28="ออก","",IF('ชื่อ-คะแนน'!$D28="ย้าย","",IF('ชื่อ-คะแนน'!$D28="พัก","",IF($CY$6="?",$CY$6,$CY$6)))))</f>
        <v/>
      </c>
      <c r="CZ29" s="967" t="str">
        <f>IF('ชื่อ-คะแนน'!$C28="","",IF('ชื่อ-คะแนน'!$D28="ออก","",IF('ชื่อ-คะแนน'!$D28="ย้าย","",IF('ชื่อ-คะแนน'!$D28="พัก","",IF($CZ$6="?",$CZ$6,$CZ$6)))))</f>
        <v/>
      </c>
      <c r="DA29" s="967" t="str">
        <f>IF('ชื่อ-คะแนน'!$C28="","",IF('ชื่อ-คะแนน'!$D28="ออก","",IF('ชื่อ-คะแนน'!$D28="ย้าย","",IF('ชื่อ-คะแนน'!$D28="พัก","",IF($DA$6="?",$DA$6,$DA$6)))))</f>
        <v/>
      </c>
      <c r="DB29" s="968" t="str">
        <f>IF('ชื่อ-คะแนน'!$C28="","",IF('ชื่อ-คะแนน'!$D28="ออก","",IF('ชื่อ-คะแนน'!$D28="ย้าย","",IF('ชื่อ-คะแนน'!$D28="พัก","",IF($DB$6="?",$DB$6,$DB$6)))))</f>
        <v/>
      </c>
      <c r="DC29" s="959"/>
      <c r="DD29" s="958" t="str">
        <f>IF('ชื่อ-คะแนน'!$C28="","",IF('ชื่อ-คะแนน'!$D28="ออก","",IF('ชื่อ-คะแนน'!$D28="ย้าย","",IF('ชื่อ-คะแนน'!$D28="พัก","",IF($DD$6="?",$DD$6,$DD$6)))))</f>
        <v/>
      </c>
      <c r="DE29" s="967" t="str">
        <f>IF('ชื่อ-คะแนน'!$C28="","",IF('ชื่อ-คะแนน'!$D28="ออก","",IF('ชื่อ-คะแนน'!$D28="ย้าย","",IF('ชื่อ-คะแนน'!$D28="พัก","",IF($DE$6="?",$DE$6,$DE$6)))))</f>
        <v/>
      </c>
      <c r="DF29" s="967" t="str">
        <f>IF('ชื่อ-คะแนน'!$C28="","",IF('ชื่อ-คะแนน'!$D28="ออก","",IF('ชื่อ-คะแนน'!$D28="ย้าย","",IF('ชื่อ-คะแนน'!$D28="พัก","",IF($DF$6="?",$DF$6,$DF$6)))))</f>
        <v/>
      </c>
      <c r="DG29" s="967" t="str">
        <f>IF('ชื่อ-คะแนน'!$C28="","",IF('ชื่อ-คะแนน'!$D28="ออก","",IF('ชื่อ-คะแนน'!$D28="ย้าย","",IF('ชื่อ-คะแนน'!$D28="พัก","",IF($DG$6="?",$DG$6,$DG$6)))))</f>
        <v/>
      </c>
      <c r="DH29" s="968" t="str">
        <f>IF('ชื่อ-คะแนน'!$C28="","",IF('ชื่อ-คะแนน'!$D28="ออก","",IF('ชื่อ-คะแนน'!$D28="ย้าย","",IF('ชื่อ-คะแนน'!$D28="พัก","",IF($DH$6="?",$DH$6,$DH$6)))))</f>
        <v/>
      </c>
      <c r="DI29" s="959"/>
      <c r="DJ29" s="958" t="str">
        <f>IF('ชื่อ-คะแนน'!$C28="","",IF('ชื่อ-คะแนน'!$D28="ออก","",IF('ชื่อ-คะแนน'!$D28="ย้าย","",IF('ชื่อ-คะแนน'!$D28="พัก","",IF($DJ$6="?",$DJ$6,$DJ$6)))))</f>
        <v/>
      </c>
      <c r="DK29" s="967" t="str">
        <f>IF('ชื่อ-คะแนน'!$C28="","",IF('ชื่อ-คะแนน'!$D28="ออก","",IF('ชื่อ-คะแนน'!$D28="ย้าย","",IF('ชื่อ-คะแนน'!$D28="พัก","",IF($DK$6="?",$DK$6,$DK$6)))))</f>
        <v/>
      </c>
      <c r="DL29" s="967" t="str">
        <f>IF('ชื่อ-คะแนน'!$C28="","",IF('ชื่อ-คะแนน'!$D28="ออก","",IF('ชื่อ-คะแนน'!$D28="ย้าย","",IF('ชื่อ-คะแนน'!$D28="พัก","",IF($DL$6="?",$DL$6,$DL$6)))))</f>
        <v/>
      </c>
      <c r="DM29" s="967" t="str">
        <f>IF('ชื่อ-คะแนน'!$C28="","",IF('ชื่อ-คะแนน'!$D28="ออก","",IF('ชื่อ-คะแนน'!$D28="ย้าย","",IF('ชื่อ-คะแนน'!$D28="พัก","",IF($DM$6="?",$DM$6,$DM$6)))))</f>
        <v/>
      </c>
      <c r="DN29" s="968" t="str">
        <f>IF('ชื่อ-คะแนน'!$C28="","",IF('ชื่อ-คะแนน'!$D28="ออก","",IF('ชื่อ-คะแนน'!$D28="ย้าย","",IF('ชื่อ-คะแนน'!$D28="พัก","",IF($DN$6="?",$DN$6,$DN$6)))))</f>
        <v/>
      </c>
      <c r="DO29" s="959"/>
      <c r="DP29" s="958" t="str">
        <f>IF('ชื่อ-คะแนน'!$C28="","",IF('ชื่อ-คะแนน'!$D28="ออก","",IF('ชื่อ-คะแนน'!$D28="ย้าย","",IF('ชื่อ-คะแนน'!$D28="พัก","",IF($DP$6="?",$DP$6,$DP$6)))))</f>
        <v/>
      </c>
      <c r="DQ29" s="967" t="str">
        <f>IF('ชื่อ-คะแนน'!$C28="","",IF('ชื่อ-คะแนน'!$D28="ออก","",IF('ชื่อ-คะแนน'!$D28="ย้าย","",IF('ชื่อ-คะแนน'!$D28="พัก","",IF($DQ$6="?",$DQ$6,$DQ$6)))))</f>
        <v/>
      </c>
      <c r="DR29" s="967" t="str">
        <f>IF('ชื่อ-คะแนน'!$C28="","",IF('ชื่อ-คะแนน'!$D28="ออก","",IF('ชื่อ-คะแนน'!$D28="ย้าย","",IF('ชื่อ-คะแนน'!$D28="พัก","",IF($DR$6="?",$DR$6,$DR$6)))))</f>
        <v/>
      </c>
      <c r="DS29" s="967" t="str">
        <f>IF('ชื่อ-คะแนน'!$C28="","",IF('ชื่อ-คะแนน'!$D28="ออก","",IF('ชื่อ-คะแนน'!$D28="ย้าย","",IF('ชื่อ-คะแนน'!$D28="พัก","",IF($DS$6="?",$DS$6,$DS$6)))))</f>
        <v/>
      </c>
      <c r="DT29" s="968" t="str">
        <f>IF('ชื่อ-คะแนน'!$C28="","",IF('ชื่อ-คะแนน'!$D28="ออก","",IF('ชื่อ-คะแนน'!$D28="ย้าย","",IF('ชื่อ-คะแนน'!$D28="พัก","",IF($DT$6="?",$DT$6,$DT$6)))))</f>
        <v/>
      </c>
      <c r="DU29" s="959"/>
      <c r="DV29" s="958" t="str">
        <f>IF('ชื่อ-คะแนน'!$C28="","",IF('ชื่อ-คะแนน'!$D28="ออก","",IF('ชื่อ-คะแนน'!$D28="ย้าย","",IF('ชื่อ-คะแนน'!$D28="พัก","",IF($DV$6="?",$DV$6,$DV$6)))))</f>
        <v/>
      </c>
      <c r="DW29" s="967" t="str">
        <f>IF('ชื่อ-คะแนน'!$C28="","",IF('ชื่อ-คะแนน'!$D28="ออก","",IF('ชื่อ-คะแนน'!$D28="ย้าย","",IF('ชื่อ-คะแนน'!$D28="พัก","",IF($DW$6="?",$DW$6,$DW$6)))))</f>
        <v/>
      </c>
      <c r="DX29" s="967" t="str">
        <f>IF('ชื่อ-คะแนน'!$C28="","",IF('ชื่อ-คะแนน'!$D28="ออก","",IF('ชื่อ-คะแนน'!$D28="ย้าย","",IF('ชื่อ-คะแนน'!$D28="พัก","",IF($DX$6="?",$DX$6,$DX$6)))))</f>
        <v/>
      </c>
      <c r="DY29" s="967" t="str">
        <f>IF('ชื่อ-คะแนน'!$C28="","",IF('ชื่อ-คะแนน'!$D28="ออก","",IF('ชื่อ-คะแนน'!$D28="ย้าย","",IF('ชื่อ-คะแนน'!$D28="พัก","",IF($DY$6="?",$DY$6,$DY$6)))))</f>
        <v/>
      </c>
      <c r="DZ29" s="968" t="str">
        <f>IF('ชื่อ-คะแนน'!$C28="","",IF('ชื่อ-คะแนน'!$D28="ออก","",IF('ชื่อ-คะแนน'!$D28="ย้าย","",IF('ชื่อ-คะแนน'!$D28="พัก","",IF($DZ$6="?",$DZ$6,$DZ$6)))))</f>
        <v/>
      </c>
      <c r="EA29" s="959"/>
      <c r="EB29" s="958" t="str">
        <f>IF('ชื่อ-คะแนน'!$C28="","",IF('ชื่อ-คะแนน'!$D28="ออก","",IF('ชื่อ-คะแนน'!$D28="ย้าย","",IF('ชื่อ-คะแนน'!$D28="พัก","",IF($EB$6="?",$EB$6,$EB$6)))))</f>
        <v/>
      </c>
      <c r="EC29" s="967" t="str">
        <f>IF('ชื่อ-คะแนน'!$C28="","",IF('ชื่อ-คะแนน'!$D28="ออก","",IF('ชื่อ-คะแนน'!$D28="ย้าย","",IF('ชื่อ-คะแนน'!$D28="พัก","",IF($EC$6="?",$EC$6,$EC$6)))))</f>
        <v/>
      </c>
      <c r="ED29" s="967" t="str">
        <f>IF('ชื่อ-คะแนน'!$C28="","",IF('ชื่อ-คะแนน'!$D28="ออก","",IF('ชื่อ-คะแนน'!$D28="ย้าย","",IF('ชื่อ-คะแนน'!$D28="พัก","",IF($ED$6="?",$ED$6,$ED$6)))))</f>
        <v/>
      </c>
      <c r="EE29" s="967" t="str">
        <f>IF('ชื่อ-คะแนน'!$C28="","",IF('ชื่อ-คะแนน'!$D28="ออก","",IF('ชื่อ-คะแนน'!$D28="ย้าย","",IF('ชื่อ-คะแนน'!$D28="พัก","",IF($EE$6="?",$EE$6,$EE$6)))))</f>
        <v/>
      </c>
      <c r="EF29" s="968" t="str">
        <f>IF('ชื่อ-คะแนน'!$C28="","",IF('ชื่อ-คะแนน'!$D28="ออก","",IF('ชื่อ-คะแนน'!$D28="ย้าย","",IF('ชื่อ-คะแนน'!$D28="พัก","",IF($EF$6="?",$EF$6,$EF$6)))))</f>
        <v/>
      </c>
      <c r="EG29" s="969"/>
      <c r="EH29" s="963" t="str">
        <f>IF('ชื่อ-คะแนน'!C28="","",COUNTIF(E29:EF29,"ป")+COUNTIF(E29:EF29,"ล")+COUNTIF(E29:EF29,"ข")+COUNTIF(E29:EF29,"ร")+COUNTIF(E29:EF29,"อ")+COUNTIF(E29:EF29,"ก")+COUNTIF(E29:EF29,"ฟ")+COUNTIF(E29:EF29,"ด")+COUNTIF(E29:EF29,"ย"))&amp;IF('ชื่อ-คะแนน'!C28="","","/")&amp;IF('ชื่อ-คะแนน'!C28="","",SUM($F$6:$EF$6)-SUM(F29:EF29))</f>
        <v/>
      </c>
      <c r="EI29" s="994" t="str">
        <f>IF('ชื่อ-คะแนน'!C28="","",COUNTIF(E29:EE29,"/")+SUM(E29:EE29))</f>
        <v/>
      </c>
      <c r="EJ29" s="995" t="str">
        <f>IF('ชื่อ-คะแนน'!C28="","",COUNTIF(F29:EF29,"/")+SUM(F29:EF29)+เวลา1!EI29)</f>
        <v/>
      </c>
      <c r="EK29" s="103"/>
      <c r="EL29" s="53" t="str">
        <f>IF('ชื่อ-คะแนน'!C28="","",IF(EJ29&gt;=$EJ$3-$EJ$4,"-",$EJ$3-$EJ$4-EJ29))</f>
        <v/>
      </c>
      <c r="EM29" s="54" t="str">
        <f>IF('ชื่อ-คะแนน'!C28="","",(EJ29/$EJ$3)*100)</f>
        <v/>
      </c>
      <c r="EN29" s="53" t="str">
        <f>IF('ชื่อ-คะแนน'!CM28="ผิด","ผิด",IF('ชื่อ-คะแนน'!CM28="","",IF('ชื่อ-คะแนน'!CP28="-","-",IF(EM29&lt;79.5,"มส","-"))))</f>
        <v/>
      </c>
      <c r="EO29" s="53" t="str">
        <f>IF('ชื่อ-คะแนน'!CM28="ผิด","ผิด",IF('ชื่อ-คะแนน'!CM28="","",IF('ชื่อ-คะแนน'!CP28="-","-",IF(EM29&lt;59.5,"ซ้ำ",IF(EM29&lt;79.5,EL29,"-")))))</f>
        <v/>
      </c>
    </row>
    <row r="30" spans="1:145" s="24" customFormat="1" ht="18" customHeight="1" thickBot="1" x14ac:dyDescent="0.55000000000000004">
      <c r="A30" s="1000" t="str">
        <f>'ชื่อ-คะแนน'!A29</f>
        <v/>
      </c>
      <c r="B30" s="894">
        <f>'ชื่อ-คะแนน'!B29</f>
        <v>0</v>
      </c>
      <c r="C30" s="895" t="str">
        <f>'ชื่อ-คะแนน'!DB29</f>
        <v/>
      </c>
      <c r="D30" s="620" t="str">
        <f>'ชื่อ-คะแนน'!D29</f>
        <v/>
      </c>
      <c r="E30" s="621" t="str">
        <f t="shared" si="0"/>
        <v/>
      </c>
      <c r="F30" s="958" t="str">
        <f>IF('ชื่อ-คะแนน'!$C29="","",IF('ชื่อ-คะแนน'!$D29="ออก","",IF('ชื่อ-คะแนน'!$D29="ย้าย","",IF('ชื่อ-คะแนน'!$D29="พัก","",IF(F$6="?",F$6,F$6)))))</f>
        <v/>
      </c>
      <c r="G30" s="967" t="str">
        <f>IF('ชื่อ-คะแนน'!C29="","",IF('ชื่อ-คะแนน'!$D29="ออก","",IF('ชื่อ-คะแนน'!$D29="ย้าย","",IF('ชื่อ-คะแนน'!$D29="พัก","",IF(G$6="?",G$6,G$6)))))</f>
        <v/>
      </c>
      <c r="H30" s="967" t="str">
        <f>IF('ชื่อ-คะแนน'!C29="","",IF('ชื่อ-คะแนน'!$D29="ออก","",IF('ชื่อ-คะแนน'!$D29="ย้าย","",IF('ชื่อ-คะแนน'!$D29="พัก","",IF(H$6="?",H$6,H$6)))))</f>
        <v/>
      </c>
      <c r="I30" s="967" t="str">
        <f>IF('ชื่อ-คะแนน'!G29="","",IF('ชื่อ-คะแนน'!$D29="ออก","",IF('ชื่อ-คะแนน'!$D29="ย้าย","",IF('ชื่อ-คะแนน'!$D29="พัก","",IF(I$6="?",I$6,$I$6)))))</f>
        <v/>
      </c>
      <c r="J30" s="968" t="str">
        <f>IF('ชื่อ-คะแนน'!$C29="","",IF('ชื่อ-คะแนน'!$D29="ออก","",IF('ชื่อ-คะแนน'!$D29="ย้าย","",IF('ชื่อ-คะแนน'!$D29="พัก","",IF(J$6="?",J$6,J$6)))))</f>
        <v/>
      </c>
      <c r="K30" s="959"/>
      <c r="L30" s="958" t="str">
        <f>IF('ชื่อ-คะแนน'!$C29="","",IF('ชื่อ-คะแนน'!$D29="ออก","",IF('ชื่อ-คะแนน'!$D29="ย้าย","",IF('ชื่อ-คะแนน'!$D29="พัก","",IF(L$6="?",L$6,L$6)))))</f>
        <v/>
      </c>
      <c r="M30" s="967" t="str">
        <f>IF('ชื่อ-คะแนน'!$C29="","",IF('ชื่อ-คะแนน'!$D29="ออก","",IF('ชื่อ-คะแนน'!$D29="ย้าย","",IF('ชื่อ-คะแนน'!$D29="พัก","",IF(M$6="?",M$6,M$6)))))</f>
        <v/>
      </c>
      <c r="N30" s="967" t="str">
        <f>IF('ชื่อ-คะแนน'!$C29="","",IF('ชื่อ-คะแนน'!$D29="ออก","",IF('ชื่อ-คะแนน'!$D29="ย้าย","",IF('ชื่อ-คะแนน'!$D29="พัก","",IF(N$6="?",N$6,N$6)))))</f>
        <v/>
      </c>
      <c r="O30" s="967" t="str">
        <f>IF('ชื่อ-คะแนน'!$C29="","",IF('ชื่อ-คะแนน'!$D29="ออก","",IF('ชื่อ-คะแนน'!$D29="ย้าย","",IF('ชื่อ-คะแนน'!$D29="พัก","",IF(O$6="?",O$6,O$6)))))</f>
        <v/>
      </c>
      <c r="P30" s="968" t="str">
        <f>IF('ชื่อ-คะแนน'!$C29="","",IF('ชื่อ-คะแนน'!$D29="ออก","",IF('ชื่อ-คะแนน'!$D29="ย้าย","",IF('ชื่อ-คะแนน'!$D29="พัก","",IF(P$6="?",P$6,P$6)))))</f>
        <v/>
      </c>
      <c r="Q30" s="959"/>
      <c r="R30" s="958" t="str">
        <f>IF('ชื่อ-คะแนน'!$C29="","",IF('ชื่อ-คะแนน'!$D29="ออก","",IF('ชื่อ-คะแนน'!$D29="ย้าย","",IF('ชื่อ-คะแนน'!$D29="พัก","",IF(R$6="?",R$6,R$6)))))</f>
        <v/>
      </c>
      <c r="S30" s="967" t="str">
        <f>IF('ชื่อ-คะแนน'!$C29="","",IF('ชื่อ-คะแนน'!$D29="ออก","",IF('ชื่อ-คะแนน'!$D29="ย้าย","",IF('ชื่อ-คะแนน'!$D29="พัก","",IF(S$6="?",S$6,S$6)))))</f>
        <v/>
      </c>
      <c r="T30" s="967" t="str">
        <f>IF('ชื่อ-คะแนน'!$C29="","",IF('ชื่อ-คะแนน'!$D29="ออก","",IF('ชื่อ-คะแนน'!$D29="ย้าย","",IF('ชื่อ-คะแนน'!$D29="พัก","",IF(T$6="?",T$6,T$6)))))</f>
        <v/>
      </c>
      <c r="U30" s="967" t="str">
        <f>IF('ชื่อ-คะแนน'!$C29="","",IF('ชื่อ-คะแนน'!$D29="ออก","",IF('ชื่อ-คะแนน'!$D29="ย้าย","",IF('ชื่อ-คะแนน'!$D29="พัก","",IF(U$6="?",U$6,U$6)))))</f>
        <v/>
      </c>
      <c r="V30" s="968" t="str">
        <f>IF('ชื่อ-คะแนน'!$C29="","",IF('ชื่อ-คะแนน'!$D29="ออก","",IF('ชื่อ-คะแนน'!$D29="ย้าย","",IF('ชื่อ-คะแนน'!$D29="พัก","",IF(V$6="?",V$6,V$6)))))</f>
        <v/>
      </c>
      <c r="W30" s="959"/>
      <c r="X30" s="958" t="str">
        <f>IF('ชื่อ-คะแนน'!$C29="","",IF('ชื่อ-คะแนน'!$D29="ออก","",IF('ชื่อ-คะแนน'!$D29="ย้าย","",IF('ชื่อ-คะแนน'!$D29="พัก","",IF(X$6="?",X$6,X$6)))))</f>
        <v/>
      </c>
      <c r="Y30" s="967" t="str">
        <f>IF('ชื่อ-คะแนน'!$C29="","",IF('ชื่อ-คะแนน'!$D29="ออก","",IF('ชื่อ-คะแนน'!$D29="ย้าย","",IF('ชื่อ-คะแนน'!$D29="พัก","",IF(Y$6="?",Y$6,Y$6)))))</f>
        <v/>
      </c>
      <c r="Z30" s="967" t="str">
        <f>IF('ชื่อ-คะแนน'!$C29="","",IF('ชื่อ-คะแนน'!$D29="ออก","",IF('ชื่อ-คะแนน'!$D29="ย้าย","",IF('ชื่อ-คะแนน'!$D29="พัก","",IF(Z$6="?",Z$6,Z$6)))))</f>
        <v/>
      </c>
      <c r="AA30" s="967" t="str">
        <f>IF('ชื่อ-คะแนน'!$C29="","",IF('ชื่อ-คะแนน'!$D29="ออก","",IF('ชื่อ-คะแนน'!$D29="ย้าย","",IF('ชื่อ-คะแนน'!$D29="พัก","",IF(AA$6="?",AA$6,AA$6)))))</f>
        <v/>
      </c>
      <c r="AB30" s="968" t="str">
        <f>IF('ชื่อ-คะแนน'!$C29="","",IF('ชื่อ-คะแนน'!$D29="ออก","",IF('ชื่อ-คะแนน'!$D29="ย้าย","",IF('ชื่อ-คะแนน'!$D29="พัก","",IF(AB$6="?",AB$6,AB$6)))))</f>
        <v/>
      </c>
      <c r="AC30" s="959"/>
      <c r="AD30" s="958" t="str">
        <f>IF('ชื่อ-คะแนน'!$C29="","",IF('ชื่อ-คะแนน'!$D29="ออก","",IF('ชื่อ-คะแนน'!$D29="ย้าย","",IF('ชื่อ-คะแนน'!$D29="พัก","",IF(AD$6="?",AD$6,AD$6)))))</f>
        <v/>
      </c>
      <c r="AE30" s="967" t="str">
        <f>IF('ชื่อ-คะแนน'!$C29="","",IF('ชื่อ-คะแนน'!$D29="ออก","",IF('ชื่อ-คะแนน'!$D29="ย้าย","",IF('ชื่อ-คะแนน'!$D29="พัก","",IF(AE$6="?",AE$6,AE$6)))))</f>
        <v/>
      </c>
      <c r="AF30" s="967" t="str">
        <f>IF('ชื่อ-คะแนน'!$C29="","",IF('ชื่อ-คะแนน'!$D29="ออก","",IF('ชื่อ-คะแนน'!$D29="ย้าย","",IF('ชื่อ-คะแนน'!$D29="พัก","",IF(AF$6="?",AF$6,AF$6)))))</f>
        <v/>
      </c>
      <c r="AG30" s="967" t="str">
        <f>IF('ชื่อ-คะแนน'!$C29="","",IF('ชื่อ-คะแนน'!$D29="ออก","",IF('ชื่อ-คะแนน'!$D29="ย้าย","",IF('ชื่อ-คะแนน'!$D29="พัก","",IF($AG$6="?",$AG$6,$AG$6)))))</f>
        <v/>
      </c>
      <c r="AH30" s="968" t="str">
        <f>IF('ชื่อ-คะแนน'!$C29="","",IF('ชื่อ-คะแนน'!$D29="ออก","",IF('ชื่อ-คะแนน'!$D29="ย้าย","",IF('ชื่อ-คะแนน'!$D29="พัก","",IF($AH$6="?",$AH$6,$AH$6)))))</f>
        <v/>
      </c>
      <c r="AI30" s="959"/>
      <c r="AJ30" s="958" t="str">
        <f>IF('ชื่อ-คะแนน'!$C29="","",IF('ชื่อ-คะแนน'!$D29="ออก","",IF('ชื่อ-คะแนน'!$D29="ย้าย","",IF('ชื่อ-คะแนน'!$D29="พัก","",IF($AJ$6="?",$AJ$6,$AJ$6)))))</f>
        <v/>
      </c>
      <c r="AK30" s="967" t="str">
        <f>IF('ชื่อ-คะแนน'!$C29="","",IF('ชื่อ-คะแนน'!$D29="ออก","",IF('ชื่อ-คะแนน'!$D29="ย้าย","",IF('ชื่อ-คะแนน'!$D29="พัก","",IF($AK$6="?",$AK$6,$AK$6)))))</f>
        <v/>
      </c>
      <c r="AL30" s="967" t="str">
        <f>IF('ชื่อ-คะแนน'!$C29="","",IF('ชื่อ-คะแนน'!$D29="ออก","",IF('ชื่อ-คะแนน'!$D29="ย้าย","",IF('ชื่อ-คะแนน'!$D29="พัก","",IF($AL$6="?",$AL$6,$AL$6)))))</f>
        <v/>
      </c>
      <c r="AM30" s="967" t="str">
        <f>IF('ชื่อ-คะแนน'!$C29="","",IF('ชื่อ-คะแนน'!$D29="ออก","",IF('ชื่อ-คะแนน'!$D29="ย้าย","",IF('ชื่อ-คะแนน'!$D29="พัก","",IF($AM$6="?",$AM$6,$AM$6)))))</f>
        <v/>
      </c>
      <c r="AN30" s="968" t="str">
        <f>IF('ชื่อ-คะแนน'!$C29="","",IF('ชื่อ-คะแนน'!$D29="ออก","",IF('ชื่อ-คะแนน'!$D29="ย้าย","",IF('ชื่อ-คะแนน'!$D29="พัก","",IF($AN$6="?",$AN$6,$AN$6)))))</f>
        <v/>
      </c>
      <c r="AO30" s="959"/>
      <c r="AP30" s="958" t="str">
        <f>IF('ชื่อ-คะแนน'!$C29="","",IF('ชื่อ-คะแนน'!$D29="ออก","",IF('ชื่อ-คะแนน'!$D29="ย้าย","",IF('ชื่อ-คะแนน'!$D29="พัก","",IF($AP$6="?",$AP$6,$AP$6)))))</f>
        <v/>
      </c>
      <c r="AQ30" s="967" t="str">
        <f>IF('ชื่อ-คะแนน'!$C29="","",IF('ชื่อ-คะแนน'!$D29="ออก","",IF('ชื่อ-คะแนน'!$D29="ย้าย","",IF('ชื่อ-คะแนน'!$D29="พัก","",IF($AQ$6="?",$AQ$6,$AQ$6)))))</f>
        <v/>
      </c>
      <c r="AR30" s="967" t="str">
        <f>IF('ชื่อ-คะแนน'!$C29="","",IF('ชื่อ-คะแนน'!$D29="ออก","",IF('ชื่อ-คะแนน'!$D29="ย้าย","",IF('ชื่อ-คะแนน'!$D29="พัก","",IF($AR$6="?",$AR$6,$AR$6)))))</f>
        <v/>
      </c>
      <c r="AS30" s="967" t="str">
        <f>IF('ชื่อ-คะแนน'!$C29="","",IF('ชื่อ-คะแนน'!$D29="ออก","",IF('ชื่อ-คะแนน'!$D29="ย้าย","",IF('ชื่อ-คะแนน'!$D29="พัก","",IF($AS$6="?",$AS$6,$AS$6)))))</f>
        <v/>
      </c>
      <c r="AT30" s="968" t="str">
        <f>IF('ชื่อ-คะแนน'!$C29="","",IF('ชื่อ-คะแนน'!$D29="ออก","",IF('ชื่อ-คะแนน'!$D29="ย้าย","",IF('ชื่อ-คะแนน'!$D29="พัก","",IF($AT$6="?",$AT$6,$AT$6)))))</f>
        <v/>
      </c>
      <c r="AU30" s="959"/>
      <c r="AV30" s="958" t="str">
        <f>IF('ชื่อ-คะแนน'!$C29="","",IF('ชื่อ-คะแนน'!$D29="ออก","",IF('ชื่อ-คะแนน'!$D29="ย้าย","",IF('ชื่อ-คะแนน'!$D29="พัก","",IF($AV$6="?",$AV$6,$AV$6)))))</f>
        <v/>
      </c>
      <c r="AW30" s="967" t="str">
        <f>IF('ชื่อ-คะแนน'!$C29="","",IF('ชื่อ-คะแนน'!$D29="ออก","",IF('ชื่อ-คะแนน'!$D29="ย้าย","",IF('ชื่อ-คะแนน'!$D29="พัก","",IF($AW$6="?",$AW$6,$AW$6)))))</f>
        <v/>
      </c>
      <c r="AX30" s="967" t="str">
        <f>IF('ชื่อ-คะแนน'!$C29="","",IF('ชื่อ-คะแนน'!$D29="ออก","",IF('ชื่อ-คะแนน'!$D29="ย้าย","",IF('ชื่อ-คะแนน'!$D29="พัก","",IF($AX$6="?",$AX$6,$AX$6)))))</f>
        <v/>
      </c>
      <c r="AY30" s="967" t="str">
        <f>IF('ชื่อ-คะแนน'!$C29="","",IF('ชื่อ-คะแนน'!$D29="ออก","",IF('ชื่อ-คะแนน'!$D29="ย้าย","",IF('ชื่อ-คะแนน'!$D29="พัก","",IF($AY$6="?",$AY$6,$AY$6)))))</f>
        <v/>
      </c>
      <c r="AZ30" s="968" t="str">
        <f>IF('ชื่อ-คะแนน'!$C29="","",IF('ชื่อ-คะแนน'!$D29="ออก","",IF('ชื่อ-คะแนน'!$D29="ย้าย","",IF('ชื่อ-คะแนน'!$D29="พัก","",IF($AZ$6="?",$AZ$6,$AZ$6)))))</f>
        <v/>
      </c>
      <c r="BA30" s="959"/>
      <c r="BB30" s="958" t="str">
        <f>IF('ชื่อ-คะแนน'!$C29="","",IF('ชื่อ-คะแนน'!$D29="ออก","",IF('ชื่อ-คะแนน'!$D29="ย้าย","",IF('ชื่อ-คะแนน'!$D29="พัก","",IF($BB$6="?",$BB$6,$BB$6)))))</f>
        <v/>
      </c>
      <c r="BC30" s="967" t="str">
        <f>IF('ชื่อ-คะแนน'!$C29="","",IF('ชื่อ-คะแนน'!$D29="ออก","",IF('ชื่อ-คะแนน'!$D29="ย้าย","",IF('ชื่อ-คะแนน'!$D29="พัก","",IF($BC$6="?",$BC$6,$BC$6)))))</f>
        <v/>
      </c>
      <c r="BD30" s="967" t="str">
        <f>IF('ชื่อ-คะแนน'!$C29="","",IF('ชื่อ-คะแนน'!$D29="ออก","",IF('ชื่อ-คะแนน'!$D29="ย้าย","",IF('ชื่อ-คะแนน'!$D29="พัก","",IF($BD$6="?",$BD$6,$BD$6)))))</f>
        <v/>
      </c>
      <c r="BE30" s="967" t="str">
        <f>IF('ชื่อ-คะแนน'!$C29="","",IF('ชื่อ-คะแนน'!$D29="ออก","",IF('ชื่อ-คะแนน'!$D29="ย้าย","",IF('ชื่อ-คะแนน'!$D29="พัก","",IF($BE$6="?",$BE$6,$BE$6)))))</f>
        <v/>
      </c>
      <c r="BF30" s="968" t="str">
        <f>IF('ชื่อ-คะแนน'!$C29="","",IF('ชื่อ-คะแนน'!$D29="ออก","",IF('ชื่อ-คะแนน'!$D29="ย้าย","",IF('ชื่อ-คะแนน'!$D29="พัก","",IF($BF$6="?",$BF$6,$BF$6)))))</f>
        <v/>
      </c>
      <c r="BG30" s="959"/>
      <c r="BH30" s="958" t="str">
        <f>IF('ชื่อ-คะแนน'!$C29="","",IF('ชื่อ-คะแนน'!$D29="ออก","",IF('ชื่อ-คะแนน'!$D29="ย้าย","",IF('ชื่อ-คะแนน'!$D29="พัก","",IF($BH$6="?",$BH$6,$BH$6)))))</f>
        <v/>
      </c>
      <c r="BI30" s="967" t="str">
        <f>IF('ชื่อ-คะแนน'!$C29="","",IF('ชื่อ-คะแนน'!$D29="ออก","",IF('ชื่อ-คะแนน'!$D29="ย้าย","",IF('ชื่อ-คะแนน'!$D29="พัก","",IF($BI$6="?",$BI$6,$BI$6)))))</f>
        <v/>
      </c>
      <c r="BJ30" s="967" t="str">
        <f>IF('ชื่อ-คะแนน'!$C29="","",IF('ชื่อ-คะแนน'!$D29="ออก","",IF('ชื่อ-คะแนน'!$D29="ย้าย","",IF('ชื่อ-คะแนน'!$D29="พัก","",IF($BJ$6="?",$BJ$6,$BJ$6)))))</f>
        <v/>
      </c>
      <c r="BK30" s="967" t="str">
        <f>IF('ชื่อ-คะแนน'!$C29="","",IF('ชื่อ-คะแนน'!$D29="ออก","",IF('ชื่อ-คะแนน'!$D29="ย้าย","",IF('ชื่อ-คะแนน'!$D29="พัก","",IF($BK$6="?",$BK$6,$BK$6)))))</f>
        <v/>
      </c>
      <c r="BL30" s="968" t="str">
        <f>IF('ชื่อ-คะแนน'!$C29="","",IF('ชื่อ-คะแนน'!$D29="ออก","",IF('ชื่อ-คะแนน'!$D29="ย้าย","",IF('ชื่อ-คะแนน'!$D29="พัก","",IF($BL$6="?",$BL$6,$BL$6)))))</f>
        <v/>
      </c>
      <c r="BM30" s="959"/>
      <c r="BN30" s="958" t="str">
        <f>IF('ชื่อ-คะแนน'!$C29="","",IF('ชื่อ-คะแนน'!$D29="ออก","",IF('ชื่อ-คะแนน'!$D29="ย้าย","",IF('ชื่อ-คะแนน'!$D29="พัก","",IF($BN$6="?",$BN$6,$BN$6)))))</f>
        <v/>
      </c>
      <c r="BO30" s="967" t="str">
        <f>IF('ชื่อ-คะแนน'!$C29="","",IF('ชื่อ-คะแนน'!$D29="ออก","",IF('ชื่อ-คะแนน'!$D29="ย้าย","",IF('ชื่อ-คะแนน'!$D29="พัก","",IF($BO$6="?",$BO$6,$BO$6)))))</f>
        <v/>
      </c>
      <c r="BP30" s="967" t="str">
        <f>IF('ชื่อ-คะแนน'!$C29="","",IF('ชื่อ-คะแนน'!$D29="ออก","",IF('ชื่อ-คะแนน'!$D29="ย้าย","",IF('ชื่อ-คะแนน'!$D29="พัก","",IF($BP$6="?",$BP$6,$BP$6)))))</f>
        <v/>
      </c>
      <c r="BQ30" s="967" t="str">
        <f>IF('ชื่อ-คะแนน'!$C29="","",IF('ชื่อ-คะแนน'!$D29="ออก","",IF('ชื่อ-คะแนน'!$D29="ย้าย","",IF('ชื่อ-คะแนน'!$D29="พัก","",IF($BQ$6="?",$BQ$6,$BQ$6)))))</f>
        <v/>
      </c>
      <c r="BR30" s="968" t="str">
        <f>IF('ชื่อ-คะแนน'!$C29="","",IF('ชื่อ-คะแนน'!$D29="ออก","",IF('ชื่อ-คะแนน'!$D29="ย้าย","",IF('ชื่อ-คะแนน'!$D29="พัก","",IF($BR$6="?",$BR$6,$BR$6)))))</f>
        <v/>
      </c>
      <c r="BS30" s="959"/>
      <c r="BT30" s="958" t="str">
        <f>IF('ชื่อ-คะแนน'!$C29="","",IF('ชื่อ-คะแนน'!$D29="ออก","",IF('ชื่อ-คะแนน'!$D29="ย้าย","",IF('ชื่อ-คะแนน'!$D29="พัก","",IF($BT$6="?",$BT$6,$BT$6)))))</f>
        <v/>
      </c>
      <c r="BU30" s="967" t="str">
        <f>IF('ชื่อ-คะแนน'!$C29="","",IF('ชื่อ-คะแนน'!$D29="ออก","",IF('ชื่อ-คะแนน'!$D29="ย้าย","",IF('ชื่อ-คะแนน'!$D29="พัก","",IF($BU$6="?",$BU$6,$BU$6)))))</f>
        <v/>
      </c>
      <c r="BV30" s="967" t="str">
        <f>IF('ชื่อ-คะแนน'!$C29="","",IF('ชื่อ-คะแนน'!$D29="ออก","",IF('ชื่อ-คะแนน'!$D29="ย้าย","",IF('ชื่อ-คะแนน'!$D29="พัก","",IF($BV$6="?",$BV$6,$BV$6)))))</f>
        <v/>
      </c>
      <c r="BW30" s="967" t="str">
        <f>IF('ชื่อ-คะแนน'!$C29="","",IF('ชื่อ-คะแนน'!$D29="ออก","",IF('ชื่อ-คะแนน'!$D29="ย้าย","",IF('ชื่อ-คะแนน'!$D29="พัก","",IF($BW$6="?",$BW$6,$BW$6)))))</f>
        <v/>
      </c>
      <c r="BX30" s="968" t="str">
        <f>IF('ชื่อ-คะแนน'!$C29="","",IF('ชื่อ-คะแนน'!$D29="ออก","",IF('ชื่อ-คะแนน'!$D29="ย้าย","",IF('ชื่อ-คะแนน'!$D29="พัก","",IF($BX$6="?",$BX$6,$BX$6)))))</f>
        <v/>
      </c>
      <c r="BY30" s="959"/>
      <c r="BZ30" s="958" t="str">
        <f>IF('ชื่อ-คะแนน'!$C29="","",IF('ชื่อ-คะแนน'!$D29="ออก","",IF('ชื่อ-คะแนน'!$D29="ย้าย","",IF('ชื่อ-คะแนน'!$D29="พัก","",IF($BZ$6="?",$BZ$6,$BZ$6)))))</f>
        <v/>
      </c>
      <c r="CA30" s="967" t="str">
        <f>IF('ชื่อ-คะแนน'!$C29="","",IF('ชื่อ-คะแนน'!$D29="ออก","",IF('ชื่อ-คะแนน'!$D29="ย้าย","",IF('ชื่อ-คะแนน'!$D29="พัก","",IF($CA$6="?",$CA$6,$CA$6)))))</f>
        <v/>
      </c>
      <c r="CB30" s="967" t="str">
        <f>IF('ชื่อ-คะแนน'!$C29="","",IF('ชื่อ-คะแนน'!$D29="ออก","",IF('ชื่อ-คะแนน'!$D29="ย้าย","",IF('ชื่อ-คะแนน'!$D29="พัก","",IF($CB$6="?",$CB$6,$CB$6)))))</f>
        <v/>
      </c>
      <c r="CC30" s="967" t="str">
        <f>IF('ชื่อ-คะแนน'!$C29="","",IF('ชื่อ-คะแนน'!$D29="ออก","",IF('ชื่อ-คะแนน'!$D29="ย้าย","",IF('ชื่อ-คะแนน'!$D29="พัก","",IF($CC$6="?",$CC$6,$CC$6)))))</f>
        <v/>
      </c>
      <c r="CD30" s="968" t="str">
        <f>IF('ชื่อ-คะแนน'!$C29="","",IF('ชื่อ-คะแนน'!$D29="ออก","",IF('ชื่อ-คะแนน'!$D29="ย้าย","",IF('ชื่อ-คะแนน'!$D29="พัก","",IF($CD$6="?",$CD$6,$CD$6)))))</f>
        <v/>
      </c>
      <c r="CE30" s="959"/>
      <c r="CF30" s="958" t="str">
        <f>IF('ชื่อ-คะแนน'!$C29="","",IF('ชื่อ-คะแนน'!$D29="ออก","",IF('ชื่อ-คะแนน'!$D29="ย้าย","",IF('ชื่อ-คะแนน'!$D29="พัก","",IF($CF$6="?",$CF$6,$CF$6)))))</f>
        <v/>
      </c>
      <c r="CG30" s="967" t="str">
        <f>IF('ชื่อ-คะแนน'!$C29="","",IF('ชื่อ-คะแนน'!$D29="ออก","",IF('ชื่อ-คะแนน'!$D29="ย้าย","",IF('ชื่อ-คะแนน'!$D29="พัก","",IF($CG$6="?",$CG$6,$CG$6)))))</f>
        <v/>
      </c>
      <c r="CH30" s="967" t="str">
        <f>IF('ชื่อ-คะแนน'!$C29="","",IF('ชื่อ-คะแนน'!$D29="ออก","",IF('ชื่อ-คะแนน'!$D29="ย้าย","",IF('ชื่อ-คะแนน'!$D29="พัก","",IF($CH$6="?",$CH$6,$CH$6)))))</f>
        <v/>
      </c>
      <c r="CI30" s="967" t="str">
        <f>IF('ชื่อ-คะแนน'!$C29="","",IF('ชื่อ-คะแนน'!$D29="ออก","",IF('ชื่อ-คะแนน'!$D29="ย้าย","",IF('ชื่อ-คะแนน'!$D29="พัก","",IF($CI$6="?",$CI$6,$CI$6)))))</f>
        <v/>
      </c>
      <c r="CJ30" s="968" t="str">
        <f>IF('ชื่อ-คะแนน'!$C29="","",IF('ชื่อ-คะแนน'!$D29="ออก","",IF('ชื่อ-คะแนน'!$D29="ย้าย","",IF('ชื่อ-คะแนน'!$D29="พัก","",IF($CJ$6="?",$CJ$6,$CJ$6)))))</f>
        <v/>
      </c>
      <c r="CK30" s="959"/>
      <c r="CL30" s="958" t="str">
        <f>IF('ชื่อ-คะแนน'!$C29="","",IF('ชื่อ-คะแนน'!$D29="ออก","",IF('ชื่อ-คะแนน'!$D29="ย้าย","",IF('ชื่อ-คะแนน'!$D29="พัก","",IF($CL$6="?",$CL$6,$CL$6)))))</f>
        <v/>
      </c>
      <c r="CM30" s="967" t="str">
        <f>IF('ชื่อ-คะแนน'!$C29="","",IF('ชื่อ-คะแนน'!$D29="ออก","",IF('ชื่อ-คะแนน'!$D29="ย้าย","",IF('ชื่อ-คะแนน'!$D29="พัก","",IF($CM$6="?",$CM$6,$CM$6)))))</f>
        <v/>
      </c>
      <c r="CN30" s="967" t="str">
        <f>IF('ชื่อ-คะแนน'!$C29="","",IF('ชื่อ-คะแนน'!$D29="ออก","",IF('ชื่อ-คะแนน'!$D29="ย้าย","",IF('ชื่อ-คะแนน'!$D29="พัก","",IF($CN$6="?",$CN$6,$CN$6)))))</f>
        <v/>
      </c>
      <c r="CO30" s="967" t="str">
        <f>IF('ชื่อ-คะแนน'!$C29="","",IF('ชื่อ-คะแนน'!$D29="ออก","",IF('ชื่อ-คะแนน'!$D29="ย้าย","",IF('ชื่อ-คะแนน'!$D29="พัก","",IF($CO$6="?",$CO$6,$CO$6)))))</f>
        <v/>
      </c>
      <c r="CP30" s="968" t="str">
        <f>IF('ชื่อ-คะแนน'!$C29="","",IF('ชื่อ-คะแนน'!$D29="ออก","",IF('ชื่อ-คะแนน'!$D29="ย้าย","",IF('ชื่อ-คะแนน'!$D29="พัก","",IF($CP$6="?",$CP$6,$CP$6)))))</f>
        <v/>
      </c>
      <c r="CQ30" s="959"/>
      <c r="CR30" s="958" t="str">
        <f>IF('ชื่อ-คะแนน'!$C29="","",IF('ชื่อ-คะแนน'!$D29="ออก","",IF('ชื่อ-คะแนน'!$D29="ย้าย","",IF('ชื่อ-คะแนน'!$D29="พัก","",IF($CR$6="?",$CR$6,$CR$6)))))</f>
        <v/>
      </c>
      <c r="CS30" s="967" t="str">
        <f>IF('ชื่อ-คะแนน'!$C29="","",IF('ชื่อ-คะแนน'!$D29="ออก","",IF('ชื่อ-คะแนน'!$D29="ย้าย","",IF('ชื่อ-คะแนน'!$D29="พัก","",IF($CS$6="?",$CS$6,$CS$6)))))</f>
        <v/>
      </c>
      <c r="CT30" s="967" t="str">
        <f>IF('ชื่อ-คะแนน'!$C29="","",IF('ชื่อ-คะแนน'!$D29="ออก","",IF('ชื่อ-คะแนน'!$D29="ย้าย","",IF('ชื่อ-คะแนน'!$D29="พัก","",IF($CT$6="?",$CT$6,$CT$6)))))</f>
        <v/>
      </c>
      <c r="CU30" s="967" t="str">
        <f>IF('ชื่อ-คะแนน'!$C29="","",IF('ชื่อ-คะแนน'!$D29="ออก","",IF('ชื่อ-คะแนน'!$D29="ย้าย","",IF('ชื่อ-คะแนน'!$D29="พัก","",IF($CU$6="?",$CU$6,$CU$6)))))</f>
        <v/>
      </c>
      <c r="CV30" s="968" t="str">
        <f>IF('ชื่อ-คะแนน'!$C29="","",IF('ชื่อ-คะแนน'!$D29="ออก","",IF('ชื่อ-คะแนน'!$D29="ย้าย","",IF('ชื่อ-คะแนน'!$D29="พัก","",IF($CV$6="?",$CV$6,$CV$6)))))</f>
        <v/>
      </c>
      <c r="CW30" s="959"/>
      <c r="CX30" s="958" t="str">
        <f>IF('ชื่อ-คะแนน'!$C29="","",IF('ชื่อ-คะแนน'!$D29="ออก","",IF('ชื่อ-คะแนน'!$D29="ย้าย","",IF('ชื่อ-คะแนน'!$D29="พัก","",IF($CX$6="?",$CX$6,$CX$6)))))</f>
        <v/>
      </c>
      <c r="CY30" s="967" t="str">
        <f>IF('ชื่อ-คะแนน'!$C29="","",IF('ชื่อ-คะแนน'!$D29="ออก","",IF('ชื่อ-คะแนน'!$D29="ย้าย","",IF('ชื่อ-คะแนน'!$D29="พัก","",IF($CY$6="?",$CY$6,$CY$6)))))</f>
        <v/>
      </c>
      <c r="CZ30" s="967" t="str">
        <f>IF('ชื่อ-คะแนน'!$C29="","",IF('ชื่อ-คะแนน'!$D29="ออก","",IF('ชื่อ-คะแนน'!$D29="ย้าย","",IF('ชื่อ-คะแนน'!$D29="พัก","",IF($CZ$6="?",$CZ$6,$CZ$6)))))</f>
        <v/>
      </c>
      <c r="DA30" s="967" t="str">
        <f>IF('ชื่อ-คะแนน'!$C29="","",IF('ชื่อ-คะแนน'!$D29="ออก","",IF('ชื่อ-คะแนน'!$D29="ย้าย","",IF('ชื่อ-คะแนน'!$D29="พัก","",IF($DA$6="?",$DA$6,$DA$6)))))</f>
        <v/>
      </c>
      <c r="DB30" s="968" t="str">
        <f>IF('ชื่อ-คะแนน'!$C29="","",IF('ชื่อ-คะแนน'!$D29="ออก","",IF('ชื่อ-คะแนน'!$D29="ย้าย","",IF('ชื่อ-คะแนน'!$D29="พัก","",IF($DB$6="?",$DB$6,$DB$6)))))</f>
        <v/>
      </c>
      <c r="DC30" s="959"/>
      <c r="DD30" s="958" t="str">
        <f>IF('ชื่อ-คะแนน'!$C29="","",IF('ชื่อ-คะแนน'!$D29="ออก","",IF('ชื่อ-คะแนน'!$D29="ย้าย","",IF('ชื่อ-คะแนน'!$D29="พัก","",IF($DD$6="?",$DD$6,$DD$6)))))</f>
        <v/>
      </c>
      <c r="DE30" s="967" t="str">
        <f>IF('ชื่อ-คะแนน'!$C29="","",IF('ชื่อ-คะแนน'!$D29="ออก","",IF('ชื่อ-คะแนน'!$D29="ย้าย","",IF('ชื่อ-คะแนน'!$D29="พัก","",IF($DE$6="?",$DE$6,$DE$6)))))</f>
        <v/>
      </c>
      <c r="DF30" s="967" t="str">
        <f>IF('ชื่อ-คะแนน'!$C29="","",IF('ชื่อ-คะแนน'!$D29="ออก","",IF('ชื่อ-คะแนน'!$D29="ย้าย","",IF('ชื่อ-คะแนน'!$D29="พัก","",IF($DF$6="?",$DF$6,$DF$6)))))</f>
        <v/>
      </c>
      <c r="DG30" s="967" t="str">
        <f>IF('ชื่อ-คะแนน'!$C29="","",IF('ชื่อ-คะแนน'!$D29="ออก","",IF('ชื่อ-คะแนน'!$D29="ย้าย","",IF('ชื่อ-คะแนน'!$D29="พัก","",IF($DG$6="?",$DG$6,$DG$6)))))</f>
        <v/>
      </c>
      <c r="DH30" s="968" t="str">
        <f>IF('ชื่อ-คะแนน'!$C29="","",IF('ชื่อ-คะแนน'!$D29="ออก","",IF('ชื่อ-คะแนน'!$D29="ย้าย","",IF('ชื่อ-คะแนน'!$D29="พัก","",IF($DH$6="?",$DH$6,$DH$6)))))</f>
        <v/>
      </c>
      <c r="DI30" s="959"/>
      <c r="DJ30" s="958" t="str">
        <f>IF('ชื่อ-คะแนน'!$C29="","",IF('ชื่อ-คะแนน'!$D29="ออก","",IF('ชื่อ-คะแนน'!$D29="ย้าย","",IF('ชื่อ-คะแนน'!$D29="พัก","",IF($DJ$6="?",$DJ$6,$DJ$6)))))</f>
        <v/>
      </c>
      <c r="DK30" s="967" t="str">
        <f>IF('ชื่อ-คะแนน'!$C29="","",IF('ชื่อ-คะแนน'!$D29="ออก","",IF('ชื่อ-คะแนน'!$D29="ย้าย","",IF('ชื่อ-คะแนน'!$D29="พัก","",IF($DK$6="?",$DK$6,$DK$6)))))</f>
        <v/>
      </c>
      <c r="DL30" s="967" t="str">
        <f>IF('ชื่อ-คะแนน'!$C29="","",IF('ชื่อ-คะแนน'!$D29="ออก","",IF('ชื่อ-คะแนน'!$D29="ย้าย","",IF('ชื่อ-คะแนน'!$D29="พัก","",IF($DL$6="?",$DL$6,$DL$6)))))</f>
        <v/>
      </c>
      <c r="DM30" s="967" t="str">
        <f>IF('ชื่อ-คะแนน'!$C29="","",IF('ชื่อ-คะแนน'!$D29="ออก","",IF('ชื่อ-คะแนน'!$D29="ย้าย","",IF('ชื่อ-คะแนน'!$D29="พัก","",IF($DM$6="?",$DM$6,$DM$6)))))</f>
        <v/>
      </c>
      <c r="DN30" s="968" t="str">
        <f>IF('ชื่อ-คะแนน'!$C29="","",IF('ชื่อ-คะแนน'!$D29="ออก","",IF('ชื่อ-คะแนน'!$D29="ย้าย","",IF('ชื่อ-คะแนน'!$D29="พัก","",IF($DN$6="?",$DN$6,$DN$6)))))</f>
        <v/>
      </c>
      <c r="DO30" s="959"/>
      <c r="DP30" s="958" t="str">
        <f>IF('ชื่อ-คะแนน'!$C29="","",IF('ชื่อ-คะแนน'!$D29="ออก","",IF('ชื่อ-คะแนน'!$D29="ย้าย","",IF('ชื่อ-คะแนน'!$D29="พัก","",IF($DP$6="?",$DP$6,$DP$6)))))</f>
        <v/>
      </c>
      <c r="DQ30" s="967" t="str">
        <f>IF('ชื่อ-คะแนน'!$C29="","",IF('ชื่อ-คะแนน'!$D29="ออก","",IF('ชื่อ-คะแนน'!$D29="ย้าย","",IF('ชื่อ-คะแนน'!$D29="พัก","",IF($DQ$6="?",$DQ$6,$DQ$6)))))</f>
        <v/>
      </c>
      <c r="DR30" s="967" t="str">
        <f>IF('ชื่อ-คะแนน'!$C29="","",IF('ชื่อ-คะแนน'!$D29="ออก","",IF('ชื่อ-คะแนน'!$D29="ย้าย","",IF('ชื่อ-คะแนน'!$D29="พัก","",IF($DR$6="?",$DR$6,$DR$6)))))</f>
        <v/>
      </c>
      <c r="DS30" s="967" t="str">
        <f>IF('ชื่อ-คะแนน'!$C29="","",IF('ชื่อ-คะแนน'!$D29="ออก","",IF('ชื่อ-คะแนน'!$D29="ย้าย","",IF('ชื่อ-คะแนน'!$D29="พัก","",IF($DS$6="?",$DS$6,$DS$6)))))</f>
        <v/>
      </c>
      <c r="DT30" s="968" t="str">
        <f>IF('ชื่อ-คะแนน'!$C29="","",IF('ชื่อ-คะแนน'!$D29="ออก","",IF('ชื่อ-คะแนน'!$D29="ย้าย","",IF('ชื่อ-คะแนน'!$D29="พัก","",IF($DT$6="?",$DT$6,$DT$6)))))</f>
        <v/>
      </c>
      <c r="DU30" s="959"/>
      <c r="DV30" s="958" t="str">
        <f>IF('ชื่อ-คะแนน'!$C29="","",IF('ชื่อ-คะแนน'!$D29="ออก","",IF('ชื่อ-คะแนน'!$D29="ย้าย","",IF('ชื่อ-คะแนน'!$D29="พัก","",IF($DV$6="?",$DV$6,$DV$6)))))</f>
        <v/>
      </c>
      <c r="DW30" s="967" t="str">
        <f>IF('ชื่อ-คะแนน'!$C29="","",IF('ชื่อ-คะแนน'!$D29="ออก","",IF('ชื่อ-คะแนน'!$D29="ย้าย","",IF('ชื่อ-คะแนน'!$D29="พัก","",IF($DW$6="?",$DW$6,$DW$6)))))</f>
        <v/>
      </c>
      <c r="DX30" s="967" t="str">
        <f>IF('ชื่อ-คะแนน'!$C29="","",IF('ชื่อ-คะแนน'!$D29="ออก","",IF('ชื่อ-คะแนน'!$D29="ย้าย","",IF('ชื่อ-คะแนน'!$D29="พัก","",IF($DX$6="?",$DX$6,$DX$6)))))</f>
        <v/>
      </c>
      <c r="DY30" s="967" t="str">
        <f>IF('ชื่อ-คะแนน'!$C29="","",IF('ชื่อ-คะแนน'!$D29="ออก","",IF('ชื่อ-คะแนน'!$D29="ย้าย","",IF('ชื่อ-คะแนน'!$D29="พัก","",IF($DY$6="?",$DY$6,$DY$6)))))</f>
        <v/>
      </c>
      <c r="DZ30" s="968" t="str">
        <f>IF('ชื่อ-คะแนน'!$C29="","",IF('ชื่อ-คะแนน'!$D29="ออก","",IF('ชื่อ-คะแนน'!$D29="ย้าย","",IF('ชื่อ-คะแนน'!$D29="พัก","",IF($DZ$6="?",$DZ$6,$DZ$6)))))</f>
        <v/>
      </c>
      <c r="EA30" s="959"/>
      <c r="EB30" s="958" t="str">
        <f>IF('ชื่อ-คะแนน'!$C29="","",IF('ชื่อ-คะแนน'!$D29="ออก","",IF('ชื่อ-คะแนน'!$D29="ย้าย","",IF('ชื่อ-คะแนน'!$D29="พัก","",IF($EB$6="?",$EB$6,$EB$6)))))</f>
        <v/>
      </c>
      <c r="EC30" s="967" t="str">
        <f>IF('ชื่อ-คะแนน'!$C29="","",IF('ชื่อ-คะแนน'!$D29="ออก","",IF('ชื่อ-คะแนน'!$D29="ย้าย","",IF('ชื่อ-คะแนน'!$D29="พัก","",IF($EC$6="?",$EC$6,$EC$6)))))</f>
        <v/>
      </c>
      <c r="ED30" s="967" t="str">
        <f>IF('ชื่อ-คะแนน'!$C29="","",IF('ชื่อ-คะแนน'!$D29="ออก","",IF('ชื่อ-คะแนน'!$D29="ย้าย","",IF('ชื่อ-คะแนน'!$D29="พัก","",IF($ED$6="?",$ED$6,$ED$6)))))</f>
        <v/>
      </c>
      <c r="EE30" s="967" t="str">
        <f>IF('ชื่อ-คะแนน'!$C29="","",IF('ชื่อ-คะแนน'!$D29="ออก","",IF('ชื่อ-คะแนน'!$D29="ย้าย","",IF('ชื่อ-คะแนน'!$D29="พัก","",IF($EE$6="?",$EE$6,$EE$6)))))</f>
        <v/>
      </c>
      <c r="EF30" s="968" t="str">
        <f>IF('ชื่อ-คะแนน'!$C29="","",IF('ชื่อ-คะแนน'!$D29="ออก","",IF('ชื่อ-คะแนน'!$D29="ย้าย","",IF('ชื่อ-คะแนน'!$D29="พัก","",IF($EF$6="?",$EF$6,$EF$6)))))</f>
        <v/>
      </c>
      <c r="EG30" s="969"/>
      <c r="EH30" s="963" t="str">
        <f>IF('ชื่อ-คะแนน'!C29="","",COUNTIF(E30:EF30,"ป")+COUNTIF(E30:EF30,"ล")+COUNTIF(E30:EF30,"ข")+COUNTIF(E30:EF30,"ร")+COUNTIF(E30:EF30,"อ")+COUNTIF(E30:EF30,"ก")+COUNTIF(E30:EF30,"ฟ")+COUNTIF(E30:EF30,"ด")+COUNTIF(E30:EF30,"ย"))&amp;IF('ชื่อ-คะแนน'!C29="","","/")&amp;IF('ชื่อ-คะแนน'!C29="","",SUM($F$6:$EF$6)-SUM(F30:EF30))</f>
        <v/>
      </c>
      <c r="EI30" s="994" t="str">
        <f>IF('ชื่อ-คะแนน'!C29="","",COUNTIF(E30:EE30,"/")+SUM(E30:EE30))</f>
        <v/>
      </c>
      <c r="EJ30" s="995" t="str">
        <f>IF('ชื่อ-คะแนน'!C29="","",COUNTIF(F30:EF30,"/")+SUM(F30:EF30)+เวลา1!EI30)</f>
        <v/>
      </c>
      <c r="EK30" s="103"/>
      <c r="EL30" s="53" t="str">
        <f>IF('ชื่อ-คะแนน'!C29="","",IF(EJ30&gt;=$EJ$3-$EJ$4,"-",$EJ$3-$EJ$4-EJ30))</f>
        <v/>
      </c>
      <c r="EM30" s="54" t="str">
        <f>IF('ชื่อ-คะแนน'!C29="","",(EJ30/$EJ$3)*100)</f>
        <v/>
      </c>
      <c r="EN30" s="53" t="str">
        <f>IF('ชื่อ-คะแนน'!CM29="ผิด","ผิด",IF('ชื่อ-คะแนน'!CM29="","",IF('ชื่อ-คะแนน'!CP29="-","-",IF(EM30&lt;79.5,"มส","-"))))</f>
        <v/>
      </c>
      <c r="EO30" s="53" t="str">
        <f>IF('ชื่อ-คะแนน'!CM29="ผิด","ผิด",IF('ชื่อ-คะแนน'!CM29="","",IF('ชื่อ-คะแนน'!CP29="-","-",IF(EM30&lt;59.5,"ซ้ำ",IF(EM30&lt;79.5,EL30,"-")))))</f>
        <v/>
      </c>
    </row>
    <row r="31" spans="1:145" s="24" customFormat="1" ht="18" customHeight="1" thickBot="1" x14ac:dyDescent="0.55000000000000004">
      <c r="A31" s="1001" t="str">
        <f>'ชื่อ-คะแนน'!A30</f>
        <v/>
      </c>
      <c r="B31" s="899">
        <f>'ชื่อ-คะแนน'!B30</f>
        <v>0</v>
      </c>
      <c r="C31" s="900" t="str">
        <f>'ชื่อ-คะแนน'!DB30</f>
        <v/>
      </c>
      <c r="D31" s="669" t="str">
        <f>'ชื่อ-คะแนน'!D30</f>
        <v/>
      </c>
      <c r="E31" s="621" t="str">
        <f t="shared" si="0"/>
        <v/>
      </c>
      <c r="F31" s="976" t="str">
        <f>IF('ชื่อ-คะแนน'!$C30="","",IF('ชื่อ-คะแนน'!$D30="ออก","",IF('ชื่อ-คะแนน'!$D30="ย้าย","",IF('ชื่อ-คะแนน'!$D30="พัก","",IF(F$6="?",F$6,F$6)))))</f>
        <v/>
      </c>
      <c r="G31" s="977" t="str">
        <f>IF('ชื่อ-คะแนน'!C30="","",IF('ชื่อ-คะแนน'!$D30="ออก","",IF('ชื่อ-คะแนน'!$D30="ย้าย","",IF('ชื่อ-คะแนน'!$D30="พัก","",IF(G$6="?",G$6,G$6)))))</f>
        <v/>
      </c>
      <c r="H31" s="977" t="str">
        <f>IF('ชื่อ-คะแนน'!C30="","",IF('ชื่อ-คะแนน'!$D30="ออก","",IF('ชื่อ-คะแนน'!$D30="ย้าย","",IF('ชื่อ-คะแนน'!$D30="พัก","",IF(H$6="?",H$6,H$6)))))</f>
        <v/>
      </c>
      <c r="I31" s="977" t="str">
        <f>IF('ชื่อ-คะแนน'!G30="","",IF('ชื่อ-คะแนน'!$D30="ออก","",IF('ชื่อ-คะแนน'!$D30="ย้าย","",IF('ชื่อ-คะแนน'!$D30="พัก","",IF(I$6="?",I$6,$I$6)))))</f>
        <v/>
      </c>
      <c r="J31" s="978" t="str">
        <f>IF('ชื่อ-คะแนน'!$C30="","",IF('ชื่อ-คะแนน'!$D30="ออก","",IF('ชื่อ-คะแนน'!$D30="ย้าย","",IF('ชื่อ-คะแนน'!$D30="พัก","",IF(J$6="?",J$6,J$6)))))</f>
        <v/>
      </c>
      <c r="K31" s="975"/>
      <c r="L31" s="976" t="str">
        <f>IF('ชื่อ-คะแนน'!$C30="","",IF('ชื่อ-คะแนน'!$D30="ออก","",IF('ชื่อ-คะแนน'!$D30="ย้าย","",IF('ชื่อ-คะแนน'!$D30="พัก","",IF(L$6="?",L$6,L$6)))))</f>
        <v/>
      </c>
      <c r="M31" s="977" t="str">
        <f>IF('ชื่อ-คะแนน'!$C30="","",IF('ชื่อ-คะแนน'!$D30="ออก","",IF('ชื่อ-คะแนน'!$D30="ย้าย","",IF('ชื่อ-คะแนน'!$D30="พัก","",IF(M$6="?",M$6,M$6)))))</f>
        <v/>
      </c>
      <c r="N31" s="977" t="str">
        <f>IF('ชื่อ-คะแนน'!$C30="","",IF('ชื่อ-คะแนน'!$D30="ออก","",IF('ชื่อ-คะแนน'!$D30="ย้าย","",IF('ชื่อ-คะแนน'!$D30="พัก","",IF(N$6="?",N$6,N$6)))))</f>
        <v/>
      </c>
      <c r="O31" s="977" t="str">
        <f>IF('ชื่อ-คะแนน'!$C30="","",IF('ชื่อ-คะแนน'!$D30="ออก","",IF('ชื่อ-คะแนน'!$D30="ย้าย","",IF('ชื่อ-คะแนน'!$D30="พัก","",IF(O$6="?",O$6,O$6)))))</f>
        <v/>
      </c>
      <c r="P31" s="978" t="str">
        <f>IF('ชื่อ-คะแนน'!$C30="","",IF('ชื่อ-คะแนน'!$D30="ออก","",IF('ชื่อ-คะแนน'!$D30="ย้าย","",IF('ชื่อ-คะแนน'!$D30="พัก","",IF(P$6="?",P$6,P$6)))))</f>
        <v/>
      </c>
      <c r="Q31" s="975"/>
      <c r="R31" s="976" t="str">
        <f>IF('ชื่อ-คะแนน'!$C30="","",IF('ชื่อ-คะแนน'!$D30="ออก","",IF('ชื่อ-คะแนน'!$D30="ย้าย","",IF('ชื่อ-คะแนน'!$D30="พัก","",IF(R$6="?",R$6,R$6)))))</f>
        <v/>
      </c>
      <c r="S31" s="977" t="str">
        <f>IF('ชื่อ-คะแนน'!$C30="","",IF('ชื่อ-คะแนน'!$D30="ออก","",IF('ชื่อ-คะแนน'!$D30="ย้าย","",IF('ชื่อ-คะแนน'!$D30="พัก","",IF(S$6="?",S$6,S$6)))))</f>
        <v/>
      </c>
      <c r="T31" s="977" t="str">
        <f>IF('ชื่อ-คะแนน'!$C30="","",IF('ชื่อ-คะแนน'!$D30="ออก","",IF('ชื่อ-คะแนน'!$D30="ย้าย","",IF('ชื่อ-คะแนน'!$D30="พัก","",IF(T$6="?",T$6,T$6)))))</f>
        <v/>
      </c>
      <c r="U31" s="977" t="str">
        <f>IF('ชื่อ-คะแนน'!$C30="","",IF('ชื่อ-คะแนน'!$D30="ออก","",IF('ชื่อ-คะแนน'!$D30="ย้าย","",IF('ชื่อ-คะแนน'!$D30="พัก","",IF(U$6="?",U$6,U$6)))))</f>
        <v/>
      </c>
      <c r="V31" s="978" t="str">
        <f>IF('ชื่อ-คะแนน'!$C30="","",IF('ชื่อ-คะแนน'!$D30="ออก","",IF('ชื่อ-คะแนน'!$D30="ย้าย","",IF('ชื่อ-คะแนน'!$D30="พัก","",IF(V$6="?",V$6,V$6)))))</f>
        <v/>
      </c>
      <c r="W31" s="975"/>
      <c r="X31" s="976" t="str">
        <f>IF('ชื่อ-คะแนน'!$C30="","",IF('ชื่อ-คะแนน'!$D30="ออก","",IF('ชื่อ-คะแนน'!$D30="ย้าย","",IF('ชื่อ-คะแนน'!$D30="พัก","",IF(X$6="?",X$6,X$6)))))</f>
        <v/>
      </c>
      <c r="Y31" s="977" t="str">
        <f>IF('ชื่อ-คะแนน'!$C30="","",IF('ชื่อ-คะแนน'!$D30="ออก","",IF('ชื่อ-คะแนน'!$D30="ย้าย","",IF('ชื่อ-คะแนน'!$D30="พัก","",IF(Y$6="?",Y$6,Y$6)))))</f>
        <v/>
      </c>
      <c r="Z31" s="977" t="str">
        <f>IF('ชื่อ-คะแนน'!$C30="","",IF('ชื่อ-คะแนน'!$D30="ออก","",IF('ชื่อ-คะแนน'!$D30="ย้าย","",IF('ชื่อ-คะแนน'!$D30="พัก","",IF(Z$6="?",Z$6,Z$6)))))</f>
        <v/>
      </c>
      <c r="AA31" s="977" t="str">
        <f>IF('ชื่อ-คะแนน'!$C30="","",IF('ชื่อ-คะแนน'!$D30="ออก","",IF('ชื่อ-คะแนน'!$D30="ย้าย","",IF('ชื่อ-คะแนน'!$D30="พัก","",IF(AA$6="?",AA$6,AA$6)))))</f>
        <v/>
      </c>
      <c r="AB31" s="978" t="str">
        <f>IF('ชื่อ-คะแนน'!$C30="","",IF('ชื่อ-คะแนน'!$D30="ออก","",IF('ชื่อ-คะแนน'!$D30="ย้าย","",IF('ชื่อ-คะแนน'!$D30="พัก","",IF(AB$6="?",AB$6,AB$6)))))</f>
        <v/>
      </c>
      <c r="AC31" s="975"/>
      <c r="AD31" s="976" t="str">
        <f>IF('ชื่อ-คะแนน'!$C30="","",IF('ชื่อ-คะแนน'!$D30="ออก","",IF('ชื่อ-คะแนน'!$D30="ย้าย","",IF('ชื่อ-คะแนน'!$D30="พัก","",IF(AD$6="?",AD$6,AD$6)))))</f>
        <v/>
      </c>
      <c r="AE31" s="977" t="str">
        <f>IF('ชื่อ-คะแนน'!$C30="","",IF('ชื่อ-คะแนน'!$D30="ออก","",IF('ชื่อ-คะแนน'!$D30="ย้าย","",IF('ชื่อ-คะแนน'!$D30="พัก","",IF(AE$6="?",AE$6,AE$6)))))</f>
        <v/>
      </c>
      <c r="AF31" s="977" t="str">
        <f>IF('ชื่อ-คะแนน'!$C30="","",IF('ชื่อ-คะแนน'!$D30="ออก","",IF('ชื่อ-คะแนน'!$D30="ย้าย","",IF('ชื่อ-คะแนน'!$D30="พัก","",IF(AF$6="?",AF$6,AF$6)))))</f>
        <v/>
      </c>
      <c r="AG31" s="977" t="str">
        <f>IF('ชื่อ-คะแนน'!$C30="","",IF('ชื่อ-คะแนน'!$D30="ออก","",IF('ชื่อ-คะแนน'!$D30="ย้าย","",IF('ชื่อ-คะแนน'!$D30="พัก","",IF($AG$6="?",$AG$6,$AG$6)))))</f>
        <v/>
      </c>
      <c r="AH31" s="978" t="str">
        <f>IF('ชื่อ-คะแนน'!$C30="","",IF('ชื่อ-คะแนน'!$D30="ออก","",IF('ชื่อ-คะแนน'!$D30="ย้าย","",IF('ชื่อ-คะแนน'!$D30="พัก","",IF($AH$6="?",$AH$6,$AH$6)))))</f>
        <v/>
      </c>
      <c r="AI31" s="975"/>
      <c r="AJ31" s="976" t="str">
        <f>IF('ชื่อ-คะแนน'!$C30="","",IF('ชื่อ-คะแนน'!$D30="ออก","",IF('ชื่อ-คะแนน'!$D30="ย้าย","",IF('ชื่อ-คะแนน'!$D30="พัก","",IF($AJ$6="?",$AJ$6,$AJ$6)))))</f>
        <v/>
      </c>
      <c r="AK31" s="977" t="str">
        <f>IF('ชื่อ-คะแนน'!$C30="","",IF('ชื่อ-คะแนน'!$D30="ออก","",IF('ชื่อ-คะแนน'!$D30="ย้าย","",IF('ชื่อ-คะแนน'!$D30="พัก","",IF($AK$6="?",$AK$6,$AK$6)))))</f>
        <v/>
      </c>
      <c r="AL31" s="977" t="str">
        <f>IF('ชื่อ-คะแนน'!$C30="","",IF('ชื่อ-คะแนน'!$D30="ออก","",IF('ชื่อ-คะแนน'!$D30="ย้าย","",IF('ชื่อ-คะแนน'!$D30="พัก","",IF($AL$6="?",$AL$6,$AL$6)))))</f>
        <v/>
      </c>
      <c r="AM31" s="977" t="str">
        <f>IF('ชื่อ-คะแนน'!$C30="","",IF('ชื่อ-คะแนน'!$D30="ออก","",IF('ชื่อ-คะแนน'!$D30="ย้าย","",IF('ชื่อ-คะแนน'!$D30="พัก","",IF($AM$6="?",$AM$6,$AM$6)))))</f>
        <v/>
      </c>
      <c r="AN31" s="978" t="str">
        <f>IF('ชื่อ-คะแนน'!$C30="","",IF('ชื่อ-คะแนน'!$D30="ออก","",IF('ชื่อ-คะแนน'!$D30="ย้าย","",IF('ชื่อ-คะแนน'!$D30="พัก","",IF($AN$6="?",$AN$6,$AN$6)))))</f>
        <v/>
      </c>
      <c r="AO31" s="975"/>
      <c r="AP31" s="976" t="str">
        <f>IF('ชื่อ-คะแนน'!$C30="","",IF('ชื่อ-คะแนน'!$D30="ออก","",IF('ชื่อ-คะแนน'!$D30="ย้าย","",IF('ชื่อ-คะแนน'!$D30="พัก","",IF($AP$6="?",$AP$6,$AP$6)))))</f>
        <v/>
      </c>
      <c r="AQ31" s="977" t="str">
        <f>IF('ชื่อ-คะแนน'!$C30="","",IF('ชื่อ-คะแนน'!$D30="ออก","",IF('ชื่อ-คะแนน'!$D30="ย้าย","",IF('ชื่อ-คะแนน'!$D30="พัก","",IF($AQ$6="?",$AQ$6,$AQ$6)))))</f>
        <v/>
      </c>
      <c r="AR31" s="977" t="str">
        <f>IF('ชื่อ-คะแนน'!$C30="","",IF('ชื่อ-คะแนน'!$D30="ออก","",IF('ชื่อ-คะแนน'!$D30="ย้าย","",IF('ชื่อ-คะแนน'!$D30="พัก","",IF($AR$6="?",$AR$6,$AR$6)))))</f>
        <v/>
      </c>
      <c r="AS31" s="977" t="str">
        <f>IF('ชื่อ-คะแนน'!$C30="","",IF('ชื่อ-คะแนน'!$D30="ออก","",IF('ชื่อ-คะแนน'!$D30="ย้าย","",IF('ชื่อ-คะแนน'!$D30="พัก","",IF($AS$6="?",$AS$6,$AS$6)))))</f>
        <v/>
      </c>
      <c r="AT31" s="978" t="str">
        <f>IF('ชื่อ-คะแนน'!$C30="","",IF('ชื่อ-คะแนน'!$D30="ออก","",IF('ชื่อ-คะแนน'!$D30="ย้าย","",IF('ชื่อ-คะแนน'!$D30="พัก","",IF($AT$6="?",$AT$6,$AT$6)))))</f>
        <v/>
      </c>
      <c r="AU31" s="975"/>
      <c r="AV31" s="976" t="str">
        <f>IF('ชื่อ-คะแนน'!$C30="","",IF('ชื่อ-คะแนน'!$D30="ออก","",IF('ชื่อ-คะแนน'!$D30="ย้าย","",IF('ชื่อ-คะแนน'!$D30="พัก","",IF($AV$6="?",$AV$6,$AV$6)))))</f>
        <v/>
      </c>
      <c r="AW31" s="977" t="str">
        <f>IF('ชื่อ-คะแนน'!$C30="","",IF('ชื่อ-คะแนน'!$D30="ออก","",IF('ชื่อ-คะแนน'!$D30="ย้าย","",IF('ชื่อ-คะแนน'!$D30="พัก","",IF($AW$6="?",$AW$6,$AW$6)))))</f>
        <v/>
      </c>
      <c r="AX31" s="977" t="str">
        <f>IF('ชื่อ-คะแนน'!$C30="","",IF('ชื่อ-คะแนน'!$D30="ออก","",IF('ชื่อ-คะแนน'!$D30="ย้าย","",IF('ชื่อ-คะแนน'!$D30="พัก","",IF($AX$6="?",$AX$6,$AX$6)))))</f>
        <v/>
      </c>
      <c r="AY31" s="977" t="str">
        <f>IF('ชื่อ-คะแนน'!$C30="","",IF('ชื่อ-คะแนน'!$D30="ออก","",IF('ชื่อ-คะแนน'!$D30="ย้าย","",IF('ชื่อ-คะแนน'!$D30="พัก","",IF($AY$6="?",$AY$6,$AY$6)))))</f>
        <v/>
      </c>
      <c r="AZ31" s="978" t="str">
        <f>IF('ชื่อ-คะแนน'!$C30="","",IF('ชื่อ-คะแนน'!$D30="ออก","",IF('ชื่อ-คะแนน'!$D30="ย้าย","",IF('ชื่อ-คะแนน'!$D30="พัก","",IF($AZ$6="?",$AZ$6,$AZ$6)))))</f>
        <v/>
      </c>
      <c r="BA31" s="975"/>
      <c r="BB31" s="976" t="str">
        <f>IF('ชื่อ-คะแนน'!$C30="","",IF('ชื่อ-คะแนน'!$D30="ออก","",IF('ชื่อ-คะแนน'!$D30="ย้าย","",IF('ชื่อ-คะแนน'!$D30="พัก","",IF($BB$6="?",$BB$6,$BB$6)))))</f>
        <v/>
      </c>
      <c r="BC31" s="977" t="str">
        <f>IF('ชื่อ-คะแนน'!$C30="","",IF('ชื่อ-คะแนน'!$D30="ออก","",IF('ชื่อ-คะแนน'!$D30="ย้าย","",IF('ชื่อ-คะแนน'!$D30="พัก","",IF($BC$6="?",$BC$6,$BC$6)))))</f>
        <v/>
      </c>
      <c r="BD31" s="977" t="str">
        <f>IF('ชื่อ-คะแนน'!$C30="","",IF('ชื่อ-คะแนน'!$D30="ออก","",IF('ชื่อ-คะแนน'!$D30="ย้าย","",IF('ชื่อ-คะแนน'!$D30="พัก","",IF($BD$6="?",$BD$6,$BD$6)))))</f>
        <v/>
      </c>
      <c r="BE31" s="977" t="str">
        <f>IF('ชื่อ-คะแนน'!$C30="","",IF('ชื่อ-คะแนน'!$D30="ออก","",IF('ชื่อ-คะแนน'!$D30="ย้าย","",IF('ชื่อ-คะแนน'!$D30="พัก","",IF($BE$6="?",$BE$6,$BE$6)))))</f>
        <v/>
      </c>
      <c r="BF31" s="978" t="str">
        <f>IF('ชื่อ-คะแนน'!$C30="","",IF('ชื่อ-คะแนน'!$D30="ออก","",IF('ชื่อ-คะแนน'!$D30="ย้าย","",IF('ชื่อ-คะแนน'!$D30="พัก","",IF($BF$6="?",$BF$6,$BF$6)))))</f>
        <v/>
      </c>
      <c r="BG31" s="975"/>
      <c r="BH31" s="976" t="str">
        <f>IF('ชื่อ-คะแนน'!$C30="","",IF('ชื่อ-คะแนน'!$D30="ออก","",IF('ชื่อ-คะแนน'!$D30="ย้าย","",IF('ชื่อ-คะแนน'!$D30="พัก","",IF($BH$6="?",$BH$6,$BH$6)))))</f>
        <v/>
      </c>
      <c r="BI31" s="977" t="str">
        <f>IF('ชื่อ-คะแนน'!$C30="","",IF('ชื่อ-คะแนน'!$D30="ออก","",IF('ชื่อ-คะแนน'!$D30="ย้าย","",IF('ชื่อ-คะแนน'!$D30="พัก","",IF($BI$6="?",$BI$6,$BI$6)))))</f>
        <v/>
      </c>
      <c r="BJ31" s="977" t="str">
        <f>IF('ชื่อ-คะแนน'!$C30="","",IF('ชื่อ-คะแนน'!$D30="ออก","",IF('ชื่อ-คะแนน'!$D30="ย้าย","",IF('ชื่อ-คะแนน'!$D30="พัก","",IF($BJ$6="?",$BJ$6,$BJ$6)))))</f>
        <v/>
      </c>
      <c r="BK31" s="977" t="str">
        <f>IF('ชื่อ-คะแนน'!$C30="","",IF('ชื่อ-คะแนน'!$D30="ออก","",IF('ชื่อ-คะแนน'!$D30="ย้าย","",IF('ชื่อ-คะแนน'!$D30="พัก","",IF($BK$6="?",$BK$6,$BK$6)))))</f>
        <v/>
      </c>
      <c r="BL31" s="978" t="str">
        <f>IF('ชื่อ-คะแนน'!$C30="","",IF('ชื่อ-คะแนน'!$D30="ออก","",IF('ชื่อ-คะแนน'!$D30="ย้าย","",IF('ชื่อ-คะแนน'!$D30="พัก","",IF($BL$6="?",$BL$6,$BL$6)))))</f>
        <v/>
      </c>
      <c r="BM31" s="975"/>
      <c r="BN31" s="976" t="str">
        <f>IF('ชื่อ-คะแนน'!$C30="","",IF('ชื่อ-คะแนน'!$D30="ออก","",IF('ชื่อ-คะแนน'!$D30="ย้าย","",IF('ชื่อ-คะแนน'!$D30="พัก","",IF($BN$6="?",$BN$6,$BN$6)))))</f>
        <v/>
      </c>
      <c r="BO31" s="977" t="str">
        <f>IF('ชื่อ-คะแนน'!$C30="","",IF('ชื่อ-คะแนน'!$D30="ออก","",IF('ชื่อ-คะแนน'!$D30="ย้าย","",IF('ชื่อ-คะแนน'!$D30="พัก","",IF($BO$6="?",$BO$6,$BO$6)))))</f>
        <v/>
      </c>
      <c r="BP31" s="977" t="str">
        <f>IF('ชื่อ-คะแนน'!$C30="","",IF('ชื่อ-คะแนน'!$D30="ออก","",IF('ชื่อ-คะแนน'!$D30="ย้าย","",IF('ชื่อ-คะแนน'!$D30="พัก","",IF($BP$6="?",$BP$6,$BP$6)))))</f>
        <v/>
      </c>
      <c r="BQ31" s="977" t="str">
        <f>IF('ชื่อ-คะแนน'!$C30="","",IF('ชื่อ-คะแนน'!$D30="ออก","",IF('ชื่อ-คะแนน'!$D30="ย้าย","",IF('ชื่อ-คะแนน'!$D30="พัก","",IF($BQ$6="?",$BQ$6,$BQ$6)))))</f>
        <v/>
      </c>
      <c r="BR31" s="978" t="str">
        <f>IF('ชื่อ-คะแนน'!$C30="","",IF('ชื่อ-คะแนน'!$D30="ออก","",IF('ชื่อ-คะแนน'!$D30="ย้าย","",IF('ชื่อ-คะแนน'!$D30="พัก","",IF($BR$6="?",$BR$6,$BR$6)))))</f>
        <v/>
      </c>
      <c r="BS31" s="975"/>
      <c r="BT31" s="976" t="str">
        <f>IF('ชื่อ-คะแนน'!$C30="","",IF('ชื่อ-คะแนน'!$D30="ออก","",IF('ชื่อ-คะแนน'!$D30="ย้าย","",IF('ชื่อ-คะแนน'!$D30="พัก","",IF($BT$6="?",$BT$6,$BT$6)))))</f>
        <v/>
      </c>
      <c r="BU31" s="977" t="str">
        <f>IF('ชื่อ-คะแนน'!$C30="","",IF('ชื่อ-คะแนน'!$D30="ออก","",IF('ชื่อ-คะแนน'!$D30="ย้าย","",IF('ชื่อ-คะแนน'!$D30="พัก","",IF($BU$6="?",$BU$6,$BU$6)))))</f>
        <v/>
      </c>
      <c r="BV31" s="977" t="str">
        <f>IF('ชื่อ-คะแนน'!$C30="","",IF('ชื่อ-คะแนน'!$D30="ออก","",IF('ชื่อ-คะแนน'!$D30="ย้าย","",IF('ชื่อ-คะแนน'!$D30="พัก","",IF($BV$6="?",$BV$6,$BV$6)))))</f>
        <v/>
      </c>
      <c r="BW31" s="977" t="str">
        <f>IF('ชื่อ-คะแนน'!$C30="","",IF('ชื่อ-คะแนน'!$D30="ออก","",IF('ชื่อ-คะแนน'!$D30="ย้าย","",IF('ชื่อ-คะแนน'!$D30="พัก","",IF($BW$6="?",$BW$6,$BW$6)))))</f>
        <v/>
      </c>
      <c r="BX31" s="978" t="str">
        <f>IF('ชื่อ-คะแนน'!$C30="","",IF('ชื่อ-คะแนน'!$D30="ออก","",IF('ชื่อ-คะแนน'!$D30="ย้าย","",IF('ชื่อ-คะแนน'!$D30="พัก","",IF($BX$6="?",$BX$6,$BX$6)))))</f>
        <v/>
      </c>
      <c r="BY31" s="975"/>
      <c r="BZ31" s="976" t="str">
        <f>IF('ชื่อ-คะแนน'!$C30="","",IF('ชื่อ-คะแนน'!$D30="ออก","",IF('ชื่อ-คะแนน'!$D30="ย้าย","",IF('ชื่อ-คะแนน'!$D30="พัก","",IF($BZ$6="?",$BZ$6,$BZ$6)))))</f>
        <v/>
      </c>
      <c r="CA31" s="977" t="str">
        <f>IF('ชื่อ-คะแนน'!$C30="","",IF('ชื่อ-คะแนน'!$D30="ออก","",IF('ชื่อ-คะแนน'!$D30="ย้าย","",IF('ชื่อ-คะแนน'!$D30="พัก","",IF($CA$6="?",$CA$6,$CA$6)))))</f>
        <v/>
      </c>
      <c r="CB31" s="977" t="str">
        <f>IF('ชื่อ-คะแนน'!$C30="","",IF('ชื่อ-คะแนน'!$D30="ออก","",IF('ชื่อ-คะแนน'!$D30="ย้าย","",IF('ชื่อ-คะแนน'!$D30="พัก","",IF($CB$6="?",$CB$6,$CB$6)))))</f>
        <v/>
      </c>
      <c r="CC31" s="977" t="str">
        <f>IF('ชื่อ-คะแนน'!$C30="","",IF('ชื่อ-คะแนน'!$D30="ออก","",IF('ชื่อ-คะแนน'!$D30="ย้าย","",IF('ชื่อ-คะแนน'!$D30="พัก","",IF($CC$6="?",$CC$6,$CC$6)))))</f>
        <v/>
      </c>
      <c r="CD31" s="978" t="str">
        <f>IF('ชื่อ-คะแนน'!$C30="","",IF('ชื่อ-คะแนน'!$D30="ออก","",IF('ชื่อ-คะแนน'!$D30="ย้าย","",IF('ชื่อ-คะแนน'!$D30="พัก","",IF($CD$6="?",$CD$6,$CD$6)))))</f>
        <v/>
      </c>
      <c r="CE31" s="975"/>
      <c r="CF31" s="976" t="str">
        <f>IF('ชื่อ-คะแนน'!$C30="","",IF('ชื่อ-คะแนน'!$D30="ออก","",IF('ชื่อ-คะแนน'!$D30="ย้าย","",IF('ชื่อ-คะแนน'!$D30="พัก","",IF($CF$6="?",$CF$6,$CF$6)))))</f>
        <v/>
      </c>
      <c r="CG31" s="977" t="str">
        <f>IF('ชื่อ-คะแนน'!$C30="","",IF('ชื่อ-คะแนน'!$D30="ออก","",IF('ชื่อ-คะแนน'!$D30="ย้าย","",IF('ชื่อ-คะแนน'!$D30="พัก","",IF($CG$6="?",$CG$6,$CG$6)))))</f>
        <v/>
      </c>
      <c r="CH31" s="977" t="str">
        <f>IF('ชื่อ-คะแนน'!$C30="","",IF('ชื่อ-คะแนน'!$D30="ออก","",IF('ชื่อ-คะแนน'!$D30="ย้าย","",IF('ชื่อ-คะแนน'!$D30="พัก","",IF($CH$6="?",$CH$6,$CH$6)))))</f>
        <v/>
      </c>
      <c r="CI31" s="977" t="str">
        <f>IF('ชื่อ-คะแนน'!$C30="","",IF('ชื่อ-คะแนน'!$D30="ออก","",IF('ชื่อ-คะแนน'!$D30="ย้าย","",IF('ชื่อ-คะแนน'!$D30="พัก","",IF($CI$6="?",$CI$6,$CI$6)))))</f>
        <v/>
      </c>
      <c r="CJ31" s="978" t="str">
        <f>IF('ชื่อ-คะแนน'!$C30="","",IF('ชื่อ-คะแนน'!$D30="ออก","",IF('ชื่อ-คะแนน'!$D30="ย้าย","",IF('ชื่อ-คะแนน'!$D30="พัก","",IF($CJ$6="?",$CJ$6,$CJ$6)))))</f>
        <v/>
      </c>
      <c r="CK31" s="975"/>
      <c r="CL31" s="976" t="str">
        <f>IF('ชื่อ-คะแนน'!$C30="","",IF('ชื่อ-คะแนน'!$D30="ออก","",IF('ชื่อ-คะแนน'!$D30="ย้าย","",IF('ชื่อ-คะแนน'!$D30="พัก","",IF($CL$6="?",$CL$6,$CL$6)))))</f>
        <v/>
      </c>
      <c r="CM31" s="977" t="str">
        <f>IF('ชื่อ-คะแนน'!$C30="","",IF('ชื่อ-คะแนน'!$D30="ออก","",IF('ชื่อ-คะแนน'!$D30="ย้าย","",IF('ชื่อ-คะแนน'!$D30="พัก","",IF($CM$6="?",$CM$6,$CM$6)))))</f>
        <v/>
      </c>
      <c r="CN31" s="977" t="str">
        <f>IF('ชื่อ-คะแนน'!$C30="","",IF('ชื่อ-คะแนน'!$D30="ออก","",IF('ชื่อ-คะแนน'!$D30="ย้าย","",IF('ชื่อ-คะแนน'!$D30="พัก","",IF($CN$6="?",$CN$6,$CN$6)))))</f>
        <v/>
      </c>
      <c r="CO31" s="977" t="str">
        <f>IF('ชื่อ-คะแนน'!$C30="","",IF('ชื่อ-คะแนน'!$D30="ออก","",IF('ชื่อ-คะแนน'!$D30="ย้าย","",IF('ชื่อ-คะแนน'!$D30="พัก","",IF($CO$6="?",$CO$6,$CO$6)))))</f>
        <v/>
      </c>
      <c r="CP31" s="978" t="str">
        <f>IF('ชื่อ-คะแนน'!$C30="","",IF('ชื่อ-คะแนน'!$D30="ออก","",IF('ชื่อ-คะแนน'!$D30="ย้าย","",IF('ชื่อ-คะแนน'!$D30="พัก","",IF($CP$6="?",$CP$6,$CP$6)))))</f>
        <v/>
      </c>
      <c r="CQ31" s="975"/>
      <c r="CR31" s="976" t="str">
        <f>IF('ชื่อ-คะแนน'!$C30="","",IF('ชื่อ-คะแนน'!$D30="ออก","",IF('ชื่อ-คะแนน'!$D30="ย้าย","",IF('ชื่อ-คะแนน'!$D30="พัก","",IF($CR$6="?",$CR$6,$CR$6)))))</f>
        <v/>
      </c>
      <c r="CS31" s="977" t="str">
        <f>IF('ชื่อ-คะแนน'!$C30="","",IF('ชื่อ-คะแนน'!$D30="ออก","",IF('ชื่อ-คะแนน'!$D30="ย้าย","",IF('ชื่อ-คะแนน'!$D30="พัก","",IF($CS$6="?",$CS$6,$CS$6)))))</f>
        <v/>
      </c>
      <c r="CT31" s="977" t="str">
        <f>IF('ชื่อ-คะแนน'!$C30="","",IF('ชื่อ-คะแนน'!$D30="ออก","",IF('ชื่อ-คะแนน'!$D30="ย้าย","",IF('ชื่อ-คะแนน'!$D30="พัก","",IF($CT$6="?",$CT$6,$CT$6)))))</f>
        <v/>
      </c>
      <c r="CU31" s="977" t="str">
        <f>IF('ชื่อ-คะแนน'!$C30="","",IF('ชื่อ-คะแนน'!$D30="ออก","",IF('ชื่อ-คะแนน'!$D30="ย้าย","",IF('ชื่อ-คะแนน'!$D30="พัก","",IF($CU$6="?",$CU$6,$CU$6)))))</f>
        <v/>
      </c>
      <c r="CV31" s="978" t="str">
        <f>IF('ชื่อ-คะแนน'!$C30="","",IF('ชื่อ-คะแนน'!$D30="ออก","",IF('ชื่อ-คะแนน'!$D30="ย้าย","",IF('ชื่อ-คะแนน'!$D30="พัก","",IF($CV$6="?",$CV$6,$CV$6)))))</f>
        <v/>
      </c>
      <c r="CW31" s="975"/>
      <c r="CX31" s="976" t="str">
        <f>IF('ชื่อ-คะแนน'!$C30="","",IF('ชื่อ-คะแนน'!$D30="ออก","",IF('ชื่อ-คะแนน'!$D30="ย้าย","",IF('ชื่อ-คะแนน'!$D30="พัก","",IF($CX$6="?",$CX$6,$CX$6)))))</f>
        <v/>
      </c>
      <c r="CY31" s="977" t="str">
        <f>IF('ชื่อ-คะแนน'!$C30="","",IF('ชื่อ-คะแนน'!$D30="ออก","",IF('ชื่อ-คะแนน'!$D30="ย้าย","",IF('ชื่อ-คะแนน'!$D30="พัก","",IF($CY$6="?",$CY$6,$CY$6)))))</f>
        <v/>
      </c>
      <c r="CZ31" s="977" t="str">
        <f>IF('ชื่อ-คะแนน'!$C30="","",IF('ชื่อ-คะแนน'!$D30="ออก","",IF('ชื่อ-คะแนน'!$D30="ย้าย","",IF('ชื่อ-คะแนน'!$D30="พัก","",IF($CZ$6="?",$CZ$6,$CZ$6)))))</f>
        <v/>
      </c>
      <c r="DA31" s="977" t="str">
        <f>IF('ชื่อ-คะแนน'!$C30="","",IF('ชื่อ-คะแนน'!$D30="ออก","",IF('ชื่อ-คะแนน'!$D30="ย้าย","",IF('ชื่อ-คะแนน'!$D30="พัก","",IF($DA$6="?",$DA$6,$DA$6)))))</f>
        <v/>
      </c>
      <c r="DB31" s="978" t="str">
        <f>IF('ชื่อ-คะแนน'!$C30="","",IF('ชื่อ-คะแนน'!$D30="ออก","",IF('ชื่อ-คะแนน'!$D30="ย้าย","",IF('ชื่อ-คะแนน'!$D30="พัก","",IF($DB$6="?",$DB$6,$DB$6)))))</f>
        <v/>
      </c>
      <c r="DC31" s="975"/>
      <c r="DD31" s="976" t="str">
        <f>IF('ชื่อ-คะแนน'!$C30="","",IF('ชื่อ-คะแนน'!$D30="ออก","",IF('ชื่อ-คะแนน'!$D30="ย้าย","",IF('ชื่อ-คะแนน'!$D30="พัก","",IF($DD$6="?",$DD$6,$DD$6)))))</f>
        <v/>
      </c>
      <c r="DE31" s="977" t="str">
        <f>IF('ชื่อ-คะแนน'!$C30="","",IF('ชื่อ-คะแนน'!$D30="ออก","",IF('ชื่อ-คะแนน'!$D30="ย้าย","",IF('ชื่อ-คะแนน'!$D30="พัก","",IF($DE$6="?",$DE$6,$DE$6)))))</f>
        <v/>
      </c>
      <c r="DF31" s="977" t="str">
        <f>IF('ชื่อ-คะแนน'!$C30="","",IF('ชื่อ-คะแนน'!$D30="ออก","",IF('ชื่อ-คะแนน'!$D30="ย้าย","",IF('ชื่อ-คะแนน'!$D30="พัก","",IF($DF$6="?",$DF$6,$DF$6)))))</f>
        <v/>
      </c>
      <c r="DG31" s="977" t="str">
        <f>IF('ชื่อ-คะแนน'!$C30="","",IF('ชื่อ-คะแนน'!$D30="ออก","",IF('ชื่อ-คะแนน'!$D30="ย้าย","",IF('ชื่อ-คะแนน'!$D30="พัก","",IF($DG$6="?",$DG$6,$DG$6)))))</f>
        <v/>
      </c>
      <c r="DH31" s="978" t="str">
        <f>IF('ชื่อ-คะแนน'!$C30="","",IF('ชื่อ-คะแนน'!$D30="ออก","",IF('ชื่อ-คะแนน'!$D30="ย้าย","",IF('ชื่อ-คะแนน'!$D30="พัก","",IF($DH$6="?",$DH$6,$DH$6)))))</f>
        <v/>
      </c>
      <c r="DI31" s="975"/>
      <c r="DJ31" s="976" t="str">
        <f>IF('ชื่อ-คะแนน'!$C30="","",IF('ชื่อ-คะแนน'!$D30="ออก","",IF('ชื่อ-คะแนน'!$D30="ย้าย","",IF('ชื่อ-คะแนน'!$D30="พัก","",IF($DJ$6="?",$DJ$6,$DJ$6)))))</f>
        <v/>
      </c>
      <c r="DK31" s="977" t="str">
        <f>IF('ชื่อ-คะแนน'!$C30="","",IF('ชื่อ-คะแนน'!$D30="ออก","",IF('ชื่อ-คะแนน'!$D30="ย้าย","",IF('ชื่อ-คะแนน'!$D30="พัก","",IF($DK$6="?",$DK$6,$DK$6)))))</f>
        <v/>
      </c>
      <c r="DL31" s="977" t="str">
        <f>IF('ชื่อ-คะแนน'!$C30="","",IF('ชื่อ-คะแนน'!$D30="ออก","",IF('ชื่อ-คะแนน'!$D30="ย้าย","",IF('ชื่อ-คะแนน'!$D30="พัก","",IF($DL$6="?",$DL$6,$DL$6)))))</f>
        <v/>
      </c>
      <c r="DM31" s="977" t="str">
        <f>IF('ชื่อ-คะแนน'!$C30="","",IF('ชื่อ-คะแนน'!$D30="ออก","",IF('ชื่อ-คะแนน'!$D30="ย้าย","",IF('ชื่อ-คะแนน'!$D30="พัก","",IF($DM$6="?",$DM$6,$DM$6)))))</f>
        <v/>
      </c>
      <c r="DN31" s="978" t="str">
        <f>IF('ชื่อ-คะแนน'!$C30="","",IF('ชื่อ-คะแนน'!$D30="ออก","",IF('ชื่อ-คะแนน'!$D30="ย้าย","",IF('ชื่อ-คะแนน'!$D30="พัก","",IF($DN$6="?",$DN$6,$DN$6)))))</f>
        <v/>
      </c>
      <c r="DO31" s="975"/>
      <c r="DP31" s="976" t="str">
        <f>IF('ชื่อ-คะแนน'!$C30="","",IF('ชื่อ-คะแนน'!$D30="ออก","",IF('ชื่อ-คะแนน'!$D30="ย้าย","",IF('ชื่อ-คะแนน'!$D30="พัก","",IF($DP$6="?",$DP$6,$DP$6)))))</f>
        <v/>
      </c>
      <c r="DQ31" s="977" t="str">
        <f>IF('ชื่อ-คะแนน'!$C30="","",IF('ชื่อ-คะแนน'!$D30="ออก","",IF('ชื่อ-คะแนน'!$D30="ย้าย","",IF('ชื่อ-คะแนน'!$D30="พัก","",IF($DQ$6="?",$DQ$6,$DQ$6)))))</f>
        <v/>
      </c>
      <c r="DR31" s="977" t="str">
        <f>IF('ชื่อ-คะแนน'!$C30="","",IF('ชื่อ-คะแนน'!$D30="ออก","",IF('ชื่อ-คะแนน'!$D30="ย้าย","",IF('ชื่อ-คะแนน'!$D30="พัก","",IF($DR$6="?",$DR$6,$DR$6)))))</f>
        <v/>
      </c>
      <c r="DS31" s="977" t="str">
        <f>IF('ชื่อ-คะแนน'!$C30="","",IF('ชื่อ-คะแนน'!$D30="ออก","",IF('ชื่อ-คะแนน'!$D30="ย้าย","",IF('ชื่อ-คะแนน'!$D30="พัก","",IF($DS$6="?",$DS$6,$DS$6)))))</f>
        <v/>
      </c>
      <c r="DT31" s="978" t="str">
        <f>IF('ชื่อ-คะแนน'!$C30="","",IF('ชื่อ-คะแนน'!$D30="ออก","",IF('ชื่อ-คะแนน'!$D30="ย้าย","",IF('ชื่อ-คะแนน'!$D30="พัก","",IF($DT$6="?",$DT$6,$DT$6)))))</f>
        <v/>
      </c>
      <c r="DU31" s="975"/>
      <c r="DV31" s="976" t="str">
        <f>IF('ชื่อ-คะแนน'!$C30="","",IF('ชื่อ-คะแนน'!$D30="ออก","",IF('ชื่อ-คะแนน'!$D30="ย้าย","",IF('ชื่อ-คะแนน'!$D30="พัก","",IF($DV$6="?",$DV$6,$DV$6)))))</f>
        <v/>
      </c>
      <c r="DW31" s="977" t="str">
        <f>IF('ชื่อ-คะแนน'!$C30="","",IF('ชื่อ-คะแนน'!$D30="ออก","",IF('ชื่อ-คะแนน'!$D30="ย้าย","",IF('ชื่อ-คะแนน'!$D30="พัก","",IF($DW$6="?",$DW$6,$DW$6)))))</f>
        <v/>
      </c>
      <c r="DX31" s="977" t="str">
        <f>IF('ชื่อ-คะแนน'!$C30="","",IF('ชื่อ-คะแนน'!$D30="ออก","",IF('ชื่อ-คะแนน'!$D30="ย้าย","",IF('ชื่อ-คะแนน'!$D30="พัก","",IF($DX$6="?",$DX$6,$DX$6)))))</f>
        <v/>
      </c>
      <c r="DY31" s="977" t="str">
        <f>IF('ชื่อ-คะแนน'!$C30="","",IF('ชื่อ-คะแนน'!$D30="ออก","",IF('ชื่อ-คะแนน'!$D30="ย้าย","",IF('ชื่อ-คะแนน'!$D30="พัก","",IF($DY$6="?",$DY$6,$DY$6)))))</f>
        <v/>
      </c>
      <c r="DZ31" s="978" t="str">
        <f>IF('ชื่อ-คะแนน'!$C30="","",IF('ชื่อ-คะแนน'!$D30="ออก","",IF('ชื่อ-คะแนน'!$D30="ย้าย","",IF('ชื่อ-คะแนน'!$D30="พัก","",IF($DZ$6="?",$DZ$6,$DZ$6)))))</f>
        <v/>
      </c>
      <c r="EA31" s="975"/>
      <c r="EB31" s="976" t="str">
        <f>IF('ชื่อ-คะแนน'!$C30="","",IF('ชื่อ-คะแนน'!$D30="ออก","",IF('ชื่อ-คะแนน'!$D30="ย้าย","",IF('ชื่อ-คะแนน'!$D30="พัก","",IF($EB$6="?",$EB$6,$EB$6)))))</f>
        <v/>
      </c>
      <c r="EC31" s="977" t="str">
        <f>IF('ชื่อ-คะแนน'!$C30="","",IF('ชื่อ-คะแนน'!$D30="ออก","",IF('ชื่อ-คะแนน'!$D30="ย้าย","",IF('ชื่อ-คะแนน'!$D30="พัก","",IF($EC$6="?",$EC$6,$EC$6)))))</f>
        <v/>
      </c>
      <c r="ED31" s="977" t="str">
        <f>IF('ชื่อ-คะแนน'!$C30="","",IF('ชื่อ-คะแนน'!$D30="ออก","",IF('ชื่อ-คะแนน'!$D30="ย้าย","",IF('ชื่อ-คะแนน'!$D30="พัก","",IF($ED$6="?",$ED$6,$ED$6)))))</f>
        <v/>
      </c>
      <c r="EE31" s="977" t="str">
        <f>IF('ชื่อ-คะแนน'!$C30="","",IF('ชื่อ-คะแนน'!$D30="ออก","",IF('ชื่อ-คะแนน'!$D30="ย้าย","",IF('ชื่อ-คะแนน'!$D30="พัก","",IF($EE$6="?",$EE$6,$EE$6)))))</f>
        <v/>
      </c>
      <c r="EF31" s="978" t="str">
        <f>IF('ชื่อ-คะแนน'!$C30="","",IF('ชื่อ-คะแนน'!$D30="ออก","",IF('ชื่อ-คะแนน'!$D30="ย้าย","",IF('ชื่อ-คะแนน'!$D30="พัก","",IF($EF$6="?",$EF$6,$EF$6)))))</f>
        <v/>
      </c>
      <c r="EG31" s="979"/>
      <c r="EH31" s="971" t="str">
        <f>IF('ชื่อ-คะแนน'!C30="","",COUNTIF(E31:EF31,"ป")+COUNTIF(E31:EF31,"ล")+COUNTIF(E31:EF31,"ข")+COUNTIF(E31:EF31,"ร")+COUNTIF(E31:EF31,"อ")+COUNTIF(E31:EF31,"ก")+COUNTIF(E31:EF31,"ฟ")+COUNTIF(E31:EF31,"ด")+COUNTIF(E31:EF31,"ย"))&amp;IF('ชื่อ-คะแนน'!C30="","","/")&amp;IF('ชื่อ-คะแนน'!C30="","",SUM($F$6:$EF$6)-SUM(F31:EF31))</f>
        <v/>
      </c>
      <c r="EI31" s="997" t="str">
        <f>IF('ชื่อ-คะแนน'!C30="","",COUNTIF(E31:EE31,"/")+SUM(E31:EE31))</f>
        <v/>
      </c>
      <c r="EJ31" s="998" t="str">
        <f>IF('ชื่อ-คะแนน'!C30="","",COUNTIF(F31:EF31,"/")+SUM(F31:EF31)+เวลา1!EI31)</f>
        <v/>
      </c>
      <c r="EK31" s="103"/>
      <c r="EL31" s="53" t="str">
        <f>IF('ชื่อ-คะแนน'!C30="","",IF(EJ31&gt;=$EJ$3-$EJ$4,"-",$EJ$3-$EJ$4-EJ31))</f>
        <v/>
      </c>
      <c r="EM31" s="54" t="str">
        <f>IF('ชื่อ-คะแนน'!C30="","",(EJ31/$EJ$3)*100)</f>
        <v/>
      </c>
      <c r="EN31" s="53" t="str">
        <f>IF('ชื่อ-คะแนน'!CM30="ผิด","ผิด",IF('ชื่อ-คะแนน'!CM30="","",IF('ชื่อ-คะแนน'!CP30="-","-",IF(EM31&lt;79.5,"มส","-"))))</f>
        <v/>
      </c>
      <c r="EO31" s="53" t="str">
        <f>IF('ชื่อ-คะแนน'!CM30="ผิด","ผิด",IF('ชื่อ-คะแนน'!CM30="","",IF('ชื่อ-คะแนน'!CP30="-","-",IF(EM31&lt;59.5,"ซ้ำ",IF(EM31&lt;79.5,EL31,"-")))))</f>
        <v/>
      </c>
    </row>
    <row r="32" spans="1:145" s="24" customFormat="1" ht="18" customHeight="1" thickBot="1" x14ac:dyDescent="0.55000000000000004">
      <c r="A32" s="999" t="str">
        <f>'ชื่อ-คะแนน'!A31</f>
        <v/>
      </c>
      <c r="B32" s="888">
        <f>'ชื่อ-คะแนน'!B31</f>
        <v>0</v>
      </c>
      <c r="C32" s="889" t="str">
        <f>'ชื่อ-คะแนน'!DB31</f>
        <v/>
      </c>
      <c r="D32" s="890" t="str">
        <f>'ชื่อ-คะแนน'!D31</f>
        <v/>
      </c>
      <c r="E32" s="621" t="str">
        <f t="shared" si="0"/>
        <v/>
      </c>
      <c r="F32" s="954" t="str">
        <f>IF('ชื่อ-คะแนน'!$C31="","",IF('ชื่อ-คะแนน'!$D31="ออก","",IF('ชื่อ-คะแนน'!$D31="ย้าย","",IF('ชื่อ-คะแนน'!$D31="พัก","",IF(F$6="?",F$6,F$6)))))</f>
        <v/>
      </c>
      <c r="G32" s="955" t="str">
        <f>IF('ชื่อ-คะแนน'!C31="","",IF('ชื่อ-คะแนน'!$D31="ออก","",IF('ชื่อ-คะแนน'!$D31="ย้าย","",IF('ชื่อ-คะแนน'!$D31="พัก","",IF(G$6="?",G$6,G$6)))))</f>
        <v/>
      </c>
      <c r="H32" s="955" t="str">
        <f>IF('ชื่อ-คะแนน'!C31="","",IF('ชื่อ-คะแนน'!$D31="ออก","",IF('ชื่อ-คะแนน'!$D31="ย้าย","",IF('ชื่อ-คะแนน'!$D31="พัก","",IF(H$6="?",H$6,H$6)))))</f>
        <v/>
      </c>
      <c r="I32" s="955" t="str">
        <f>IF('ชื่อ-คะแนน'!G31="","",IF('ชื่อ-คะแนน'!$D31="ออก","",IF('ชื่อ-คะแนน'!$D31="ย้าย","",IF('ชื่อ-คะแนน'!$D31="พัก","",IF(I$6="?",I$6,$I$6)))))</f>
        <v/>
      </c>
      <c r="J32" s="956" t="str">
        <f>IF('ชื่อ-คะแนน'!$C31="","",IF('ชื่อ-คะแนน'!$D31="ออก","",IF('ชื่อ-คะแนน'!$D31="ย้าย","",IF('ชื่อ-คะแนน'!$D31="พัก","",IF(J$6="?",J$6,J$6)))))</f>
        <v/>
      </c>
      <c r="K32" s="957"/>
      <c r="L32" s="954" t="str">
        <f>IF('ชื่อ-คะแนน'!$C31="","",IF('ชื่อ-คะแนน'!$D31="ออก","",IF('ชื่อ-คะแนน'!$D31="ย้าย","",IF('ชื่อ-คะแนน'!$D31="พัก","",IF(L$6="?",L$6,L$6)))))</f>
        <v/>
      </c>
      <c r="M32" s="955" t="str">
        <f>IF('ชื่อ-คะแนน'!$C31="","",IF('ชื่อ-คะแนน'!$D31="ออก","",IF('ชื่อ-คะแนน'!$D31="ย้าย","",IF('ชื่อ-คะแนน'!$D31="พัก","",IF(M$6="?",M$6,M$6)))))</f>
        <v/>
      </c>
      <c r="N32" s="955" t="str">
        <f>IF('ชื่อ-คะแนน'!$C31="","",IF('ชื่อ-คะแนน'!$D31="ออก","",IF('ชื่อ-คะแนน'!$D31="ย้าย","",IF('ชื่อ-คะแนน'!$D31="พัก","",IF(N$6="?",N$6,N$6)))))</f>
        <v/>
      </c>
      <c r="O32" s="955" t="str">
        <f>IF('ชื่อ-คะแนน'!$C31="","",IF('ชื่อ-คะแนน'!$D31="ออก","",IF('ชื่อ-คะแนน'!$D31="ย้าย","",IF('ชื่อ-คะแนน'!$D31="พัก","",IF(O$6="?",O$6,O$6)))))</f>
        <v/>
      </c>
      <c r="P32" s="956" t="str">
        <f>IF('ชื่อ-คะแนน'!$C31="","",IF('ชื่อ-คะแนน'!$D31="ออก","",IF('ชื่อ-คะแนน'!$D31="ย้าย","",IF('ชื่อ-คะแนน'!$D31="พัก","",IF(P$6="?",P$6,P$6)))))</f>
        <v/>
      </c>
      <c r="Q32" s="957"/>
      <c r="R32" s="954" t="str">
        <f>IF('ชื่อ-คะแนน'!$C31="","",IF('ชื่อ-คะแนน'!$D31="ออก","",IF('ชื่อ-คะแนน'!$D31="ย้าย","",IF('ชื่อ-คะแนน'!$D31="พัก","",IF(R$6="?",R$6,R$6)))))</f>
        <v/>
      </c>
      <c r="S32" s="955" t="str">
        <f>IF('ชื่อ-คะแนน'!$C31="","",IF('ชื่อ-คะแนน'!$D31="ออก","",IF('ชื่อ-คะแนน'!$D31="ย้าย","",IF('ชื่อ-คะแนน'!$D31="พัก","",IF(S$6="?",S$6,S$6)))))</f>
        <v/>
      </c>
      <c r="T32" s="955" t="str">
        <f>IF('ชื่อ-คะแนน'!$C31="","",IF('ชื่อ-คะแนน'!$D31="ออก","",IF('ชื่อ-คะแนน'!$D31="ย้าย","",IF('ชื่อ-คะแนน'!$D31="พัก","",IF(T$6="?",T$6,T$6)))))</f>
        <v/>
      </c>
      <c r="U32" s="955" t="str">
        <f>IF('ชื่อ-คะแนน'!$C31="","",IF('ชื่อ-คะแนน'!$D31="ออก","",IF('ชื่อ-คะแนน'!$D31="ย้าย","",IF('ชื่อ-คะแนน'!$D31="พัก","",IF(U$6="?",U$6,U$6)))))</f>
        <v/>
      </c>
      <c r="V32" s="956" t="str">
        <f>IF('ชื่อ-คะแนน'!$C31="","",IF('ชื่อ-คะแนน'!$D31="ออก","",IF('ชื่อ-คะแนน'!$D31="ย้าย","",IF('ชื่อ-คะแนน'!$D31="พัก","",IF(V$6="?",V$6,V$6)))))</f>
        <v/>
      </c>
      <c r="W32" s="957"/>
      <c r="X32" s="954" t="str">
        <f>IF('ชื่อ-คะแนน'!$C31="","",IF('ชื่อ-คะแนน'!$D31="ออก","",IF('ชื่อ-คะแนน'!$D31="ย้าย","",IF('ชื่อ-คะแนน'!$D31="พัก","",IF(X$6="?",X$6,X$6)))))</f>
        <v/>
      </c>
      <c r="Y32" s="955" t="str">
        <f>IF('ชื่อ-คะแนน'!$C31="","",IF('ชื่อ-คะแนน'!$D31="ออก","",IF('ชื่อ-คะแนน'!$D31="ย้าย","",IF('ชื่อ-คะแนน'!$D31="พัก","",IF(Y$6="?",Y$6,Y$6)))))</f>
        <v/>
      </c>
      <c r="Z32" s="955" t="str">
        <f>IF('ชื่อ-คะแนน'!$C31="","",IF('ชื่อ-คะแนน'!$D31="ออก","",IF('ชื่อ-คะแนน'!$D31="ย้าย","",IF('ชื่อ-คะแนน'!$D31="พัก","",IF(Z$6="?",Z$6,Z$6)))))</f>
        <v/>
      </c>
      <c r="AA32" s="955" t="str">
        <f>IF('ชื่อ-คะแนน'!$C31="","",IF('ชื่อ-คะแนน'!$D31="ออก","",IF('ชื่อ-คะแนน'!$D31="ย้าย","",IF('ชื่อ-คะแนน'!$D31="พัก","",IF(AA$6="?",AA$6,AA$6)))))</f>
        <v/>
      </c>
      <c r="AB32" s="956" t="str">
        <f>IF('ชื่อ-คะแนน'!$C31="","",IF('ชื่อ-คะแนน'!$D31="ออก","",IF('ชื่อ-คะแนน'!$D31="ย้าย","",IF('ชื่อ-คะแนน'!$D31="พัก","",IF(AB$6="?",AB$6,AB$6)))))</f>
        <v/>
      </c>
      <c r="AC32" s="957"/>
      <c r="AD32" s="954" t="str">
        <f>IF('ชื่อ-คะแนน'!$C31="","",IF('ชื่อ-คะแนน'!$D31="ออก","",IF('ชื่อ-คะแนน'!$D31="ย้าย","",IF('ชื่อ-คะแนน'!$D31="พัก","",IF(AD$6="?",AD$6,AD$6)))))</f>
        <v/>
      </c>
      <c r="AE32" s="955" t="str">
        <f>IF('ชื่อ-คะแนน'!$C31="","",IF('ชื่อ-คะแนน'!$D31="ออก","",IF('ชื่อ-คะแนน'!$D31="ย้าย","",IF('ชื่อ-คะแนน'!$D31="พัก","",IF(AE$6="?",AE$6,AE$6)))))</f>
        <v/>
      </c>
      <c r="AF32" s="955" t="str">
        <f>IF('ชื่อ-คะแนน'!$C31="","",IF('ชื่อ-คะแนน'!$D31="ออก","",IF('ชื่อ-คะแนน'!$D31="ย้าย","",IF('ชื่อ-คะแนน'!$D31="พัก","",IF(AF$6="?",AF$6,AF$6)))))</f>
        <v/>
      </c>
      <c r="AG32" s="955" t="str">
        <f>IF('ชื่อ-คะแนน'!$C31="","",IF('ชื่อ-คะแนน'!$D31="ออก","",IF('ชื่อ-คะแนน'!$D31="ย้าย","",IF('ชื่อ-คะแนน'!$D31="พัก","",IF($AG$6="?",$AG$6,$AG$6)))))</f>
        <v/>
      </c>
      <c r="AH32" s="956" t="str">
        <f>IF('ชื่อ-คะแนน'!$C31="","",IF('ชื่อ-คะแนน'!$D31="ออก","",IF('ชื่อ-คะแนน'!$D31="ย้าย","",IF('ชื่อ-คะแนน'!$D31="พัก","",IF($AH$6="?",$AH$6,$AH$6)))))</f>
        <v/>
      </c>
      <c r="AI32" s="957"/>
      <c r="AJ32" s="954" t="str">
        <f>IF('ชื่อ-คะแนน'!$C31="","",IF('ชื่อ-คะแนน'!$D31="ออก","",IF('ชื่อ-คะแนน'!$D31="ย้าย","",IF('ชื่อ-คะแนน'!$D31="พัก","",IF($AJ$6="?",$AJ$6,$AJ$6)))))</f>
        <v/>
      </c>
      <c r="AK32" s="955" t="str">
        <f>IF('ชื่อ-คะแนน'!$C31="","",IF('ชื่อ-คะแนน'!$D31="ออก","",IF('ชื่อ-คะแนน'!$D31="ย้าย","",IF('ชื่อ-คะแนน'!$D31="พัก","",IF($AK$6="?",$AK$6,$AK$6)))))</f>
        <v/>
      </c>
      <c r="AL32" s="955" t="str">
        <f>IF('ชื่อ-คะแนน'!$C31="","",IF('ชื่อ-คะแนน'!$D31="ออก","",IF('ชื่อ-คะแนน'!$D31="ย้าย","",IF('ชื่อ-คะแนน'!$D31="พัก","",IF($AL$6="?",$AL$6,$AL$6)))))</f>
        <v/>
      </c>
      <c r="AM32" s="955" t="str">
        <f>IF('ชื่อ-คะแนน'!$C31="","",IF('ชื่อ-คะแนน'!$D31="ออก","",IF('ชื่อ-คะแนน'!$D31="ย้าย","",IF('ชื่อ-คะแนน'!$D31="พัก","",IF($AM$6="?",$AM$6,$AM$6)))))</f>
        <v/>
      </c>
      <c r="AN32" s="956" t="str">
        <f>IF('ชื่อ-คะแนน'!$C31="","",IF('ชื่อ-คะแนน'!$D31="ออก","",IF('ชื่อ-คะแนน'!$D31="ย้าย","",IF('ชื่อ-คะแนน'!$D31="พัก","",IF($AN$6="?",$AN$6,$AN$6)))))</f>
        <v/>
      </c>
      <c r="AO32" s="957"/>
      <c r="AP32" s="954" t="str">
        <f>IF('ชื่อ-คะแนน'!$C31="","",IF('ชื่อ-คะแนน'!$D31="ออก","",IF('ชื่อ-คะแนน'!$D31="ย้าย","",IF('ชื่อ-คะแนน'!$D31="พัก","",IF($AP$6="?",$AP$6,$AP$6)))))</f>
        <v/>
      </c>
      <c r="AQ32" s="955" t="str">
        <f>IF('ชื่อ-คะแนน'!$C31="","",IF('ชื่อ-คะแนน'!$D31="ออก","",IF('ชื่อ-คะแนน'!$D31="ย้าย","",IF('ชื่อ-คะแนน'!$D31="พัก","",IF($AQ$6="?",$AQ$6,$AQ$6)))))</f>
        <v/>
      </c>
      <c r="AR32" s="955" t="str">
        <f>IF('ชื่อ-คะแนน'!$C31="","",IF('ชื่อ-คะแนน'!$D31="ออก","",IF('ชื่อ-คะแนน'!$D31="ย้าย","",IF('ชื่อ-คะแนน'!$D31="พัก","",IF($AR$6="?",$AR$6,$AR$6)))))</f>
        <v/>
      </c>
      <c r="AS32" s="955" t="str">
        <f>IF('ชื่อ-คะแนน'!$C31="","",IF('ชื่อ-คะแนน'!$D31="ออก","",IF('ชื่อ-คะแนน'!$D31="ย้าย","",IF('ชื่อ-คะแนน'!$D31="พัก","",IF($AS$6="?",$AS$6,$AS$6)))))</f>
        <v/>
      </c>
      <c r="AT32" s="956" t="str">
        <f>IF('ชื่อ-คะแนน'!$C31="","",IF('ชื่อ-คะแนน'!$D31="ออก","",IF('ชื่อ-คะแนน'!$D31="ย้าย","",IF('ชื่อ-คะแนน'!$D31="พัก","",IF($AT$6="?",$AT$6,$AT$6)))))</f>
        <v/>
      </c>
      <c r="AU32" s="957"/>
      <c r="AV32" s="954" t="str">
        <f>IF('ชื่อ-คะแนน'!$C31="","",IF('ชื่อ-คะแนน'!$D31="ออก","",IF('ชื่อ-คะแนน'!$D31="ย้าย","",IF('ชื่อ-คะแนน'!$D31="พัก","",IF($AV$6="?",$AV$6,$AV$6)))))</f>
        <v/>
      </c>
      <c r="AW32" s="955" t="str">
        <f>IF('ชื่อ-คะแนน'!$C31="","",IF('ชื่อ-คะแนน'!$D31="ออก","",IF('ชื่อ-คะแนน'!$D31="ย้าย","",IF('ชื่อ-คะแนน'!$D31="พัก","",IF($AW$6="?",$AW$6,$AW$6)))))</f>
        <v/>
      </c>
      <c r="AX32" s="955" t="str">
        <f>IF('ชื่อ-คะแนน'!$C31="","",IF('ชื่อ-คะแนน'!$D31="ออก","",IF('ชื่อ-คะแนน'!$D31="ย้าย","",IF('ชื่อ-คะแนน'!$D31="พัก","",IF($AX$6="?",$AX$6,$AX$6)))))</f>
        <v/>
      </c>
      <c r="AY32" s="955" t="str">
        <f>IF('ชื่อ-คะแนน'!$C31="","",IF('ชื่อ-คะแนน'!$D31="ออก","",IF('ชื่อ-คะแนน'!$D31="ย้าย","",IF('ชื่อ-คะแนน'!$D31="พัก","",IF($AY$6="?",$AY$6,$AY$6)))))</f>
        <v/>
      </c>
      <c r="AZ32" s="956" t="str">
        <f>IF('ชื่อ-คะแนน'!$C31="","",IF('ชื่อ-คะแนน'!$D31="ออก","",IF('ชื่อ-คะแนน'!$D31="ย้าย","",IF('ชื่อ-คะแนน'!$D31="พัก","",IF($AZ$6="?",$AZ$6,$AZ$6)))))</f>
        <v/>
      </c>
      <c r="BA32" s="957"/>
      <c r="BB32" s="954" t="str">
        <f>IF('ชื่อ-คะแนน'!$C31="","",IF('ชื่อ-คะแนน'!$D31="ออก","",IF('ชื่อ-คะแนน'!$D31="ย้าย","",IF('ชื่อ-คะแนน'!$D31="พัก","",IF($BB$6="?",$BB$6,$BB$6)))))</f>
        <v/>
      </c>
      <c r="BC32" s="955" t="str">
        <f>IF('ชื่อ-คะแนน'!$C31="","",IF('ชื่อ-คะแนน'!$D31="ออก","",IF('ชื่อ-คะแนน'!$D31="ย้าย","",IF('ชื่อ-คะแนน'!$D31="พัก","",IF($BC$6="?",$BC$6,$BC$6)))))</f>
        <v/>
      </c>
      <c r="BD32" s="955" t="str">
        <f>IF('ชื่อ-คะแนน'!$C31="","",IF('ชื่อ-คะแนน'!$D31="ออก","",IF('ชื่อ-คะแนน'!$D31="ย้าย","",IF('ชื่อ-คะแนน'!$D31="พัก","",IF($BD$6="?",$BD$6,$BD$6)))))</f>
        <v/>
      </c>
      <c r="BE32" s="955" t="str">
        <f>IF('ชื่อ-คะแนน'!$C31="","",IF('ชื่อ-คะแนน'!$D31="ออก","",IF('ชื่อ-คะแนน'!$D31="ย้าย","",IF('ชื่อ-คะแนน'!$D31="พัก","",IF($BE$6="?",$BE$6,$BE$6)))))</f>
        <v/>
      </c>
      <c r="BF32" s="956" t="str">
        <f>IF('ชื่อ-คะแนน'!$C31="","",IF('ชื่อ-คะแนน'!$D31="ออก","",IF('ชื่อ-คะแนน'!$D31="ย้าย","",IF('ชื่อ-คะแนน'!$D31="พัก","",IF($BF$6="?",$BF$6,$BF$6)))))</f>
        <v/>
      </c>
      <c r="BG32" s="957"/>
      <c r="BH32" s="954" t="str">
        <f>IF('ชื่อ-คะแนน'!$C31="","",IF('ชื่อ-คะแนน'!$D31="ออก","",IF('ชื่อ-คะแนน'!$D31="ย้าย","",IF('ชื่อ-คะแนน'!$D31="พัก","",IF($BH$6="?",$BH$6,$BH$6)))))</f>
        <v/>
      </c>
      <c r="BI32" s="955" t="str">
        <f>IF('ชื่อ-คะแนน'!$C31="","",IF('ชื่อ-คะแนน'!$D31="ออก","",IF('ชื่อ-คะแนน'!$D31="ย้าย","",IF('ชื่อ-คะแนน'!$D31="พัก","",IF($BI$6="?",$BI$6,$BI$6)))))</f>
        <v/>
      </c>
      <c r="BJ32" s="955" t="str">
        <f>IF('ชื่อ-คะแนน'!$C31="","",IF('ชื่อ-คะแนน'!$D31="ออก","",IF('ชื่อ-คะแนน'!$D31="ย้าย","",IF('ชื่อ-คะแนน'!$D31="พัก","",IF($BJ$6="?",$BJ$6,$BJ$6)))))</f>
        <v/>
      </c>
      <c r="BK32" s="955" t="str">
        <f>IF('ชื่อ-คะแนน'!$C31="","",IF('ชื่อ-คะแนน'!$D31="ออก","",IF('ชื่อ-คะแนน'!$D31="ย้าย","",IF('ชื่อ-คะแนน'!$D31="พัก","",IF($BK$6="?",$BK$6,$BK$6)))))</f>
        <v/>
      </c>
      <c r="BL32" s="956" t="str">
        <f>IF('ชื่อ-คะแนน'!$C31="","",IF('ชื่อ-คะแนน'!$D31="ออก","",IF('ชื่อ-คะแนน'!$D31="ย้าย","",IF('ชื่อ-คะแนน'!$D31="พัก","",IF($BL$6="?",$BL$6,$BL$6)))))</f>
        <v/>
      </c>
      <c r="BM32" s="957"/>
      <c r="BN32" s="954" t="str">
        <f>IF('ชื่อ-คะแนน'!$C31="","",IF('ชื่อ-คะแนน'!$D31="ออก","",IF('ชื่อ-คะแนน'!$D31="ย้าย","",IF('ชื่อ-คะแนน'!$D31="พัก","",IF($BN$6="?",$BN$6,$BN$6)))))</f>
        <v/>
      </c>
      <c r="BO32" s="955" t="str">
        <f>IF('ชื่อ-คะแนน'!$C31="","",IF('ชื่อ-คะแนน'!$D31="ออก","",IF('ชื่อ-คะแนน'!$D31="ย้าย","",IF('ชื่อ-คะแนน'!$D31="พัก","",IF($BO$6="?",$BO$6,$BO$6)))))</f>
        <v/>
      </c>
      <c r="BP32" s="955" t="str">
        <f>IF('ชื่อ-คะแนน'!$C31="","",IF('ชื่อ-คะแนน'!$D31="ออก","",IF('ชื่อ-คะแนน'!$D31="ย้าย","",IF('ชื่อ-คะแนน'!$D31="พัก","",IF($BP$6="?",$BP$6,$BP$6)))))</f>
        <v/>
      </c>
      <c r="BQ32" s="955" t="str">
        <f>IF('ชื่อ-คะแนน'!$C31="","",IF('ชื่อ-คะแนน'!$D31="ออก","",IF('ชื่อ-คะแนน'!$D31="ย้าย","",IF('ชื่อ-คะแนน'!$D31="พัก","",IF($BQ$6="?",$BQ$6,$BQ$6)))))</f>
        <v/>
      </c>
      <c r="BR32" s="956" t="str">
        <f>IF('ชื่อ-คะแนน'!$C31="","",IF('ชื่อ-คะแนน'!$D31="ออก","",IF('ชื่อ-คะแนน'!$D31="ย้าย","",IF('ชื่อ-คะแนน'!$D31="พัก","",IF($BR$6="?",$BR$6,$BR$6)))))</f>
        <v/>
      </c>
      <c r="BS32" s="957"/>
      <c r="BT32" s="954" t="str">
        <f>IF('ชื่อ-คะแนน'!$C31="","",IF('ชื่อ-คะแนน'!$D31="ออก","",IF('ชื่อ-คะแนน'!$D31="ย้าย","",IF('ชื่อ-คะแนน'!$D31="พัก","",IF($BT$6="?",$BT$6,$BT$6)))))</f>
        <v/>
      </c>
      <c r="BU32" s="955" t="str">
        <f>IF('ชื่อ-คะแนน'!$C31="","",IF('ชื่อ-คะแนน'!$D31="ออก","",IF('ชื่อ-คะแนน'!$D31="ย้าย","",IF('ชื่อ-คะแนน'!$D31="พัก","",IF($BU$6="?",$BU$6,$BU$6)))))</f>
        <v/>
      </c>
      <c r="BV32" s="955" t="str">
        <f>IF('ชื่อ-คะแนน'!$C31="","",IF('ชื่อ-คะแนน'!$D31="ออก","",IF('ชื่อ-คะแนน'!$D31="ย้าย","",IF('ชื่อ-คะแนน'!$D31="พัก","",IF($BV$6="?",$BV$6,$BV$6)))))</f>
        <v/>
      </c>
      <c r="BW32" s="955" t="str">
        <f>IF('ชื่อ-คะแนน'!$C31="","",IF('ชื่อ-คะแนน'!$D31="ออก","",IF('ชื่อ-คะแนน'!$D31="ย้าย","",IF('ชื่อ-คะแนน'!$D31="พัก","",IF($BW$6="?",$BW$6,$BW$6)))))</f>
        <v/>
      </c>
      <c r="BX32" s="956" t="str">
        <f>IF('ชื่อ-คะแนน'!$C31="","",IF('ชื่อ-คะแนน'!$D31="ออก","",IF('ชื่อ-คะแนน'!$D31="ย้าย","",IF('ชื่อ-คะแนน'!$D31="พัก","",IF($BX$6="?",$BX$6,$BX$6)))))</f>
        <v/>
      </c>
      <c r="BY32" s="957"/>
      <c r="BZ32" s="954" t="str">
        <f>IF('ชื่อ-คะแนน'!$C31="","",IF('ชื่อ-คะแนน'!$D31="ออก","",IF('ชื่อ-คะแนน'!$D31="ย้าย","",IF('ชื่อ-คะแนน'!$D31="พัก","",IF($BZ$6="?",$BZ$6,$BZ$6)))))</f>
        <v/>
      </c>
      <c r="CA32" s="955" t="str">
        <f>IF('ชื่อ-คะแนน'!$C31="","",IF('ชื่อ-คะแนน'!$D31="ออก","",IF('ชื่อ-คะแนน'!$D31="ย้าย","",IF('ชื่อ-คะแนน'!$D31="พัก","",IF($CA$6="?",$CA$6,$CA$6)))))</f>
        <v/>
      </c>
      <c r="CB32" s="955" t="str">
        <f>IF('ชื่อ-คะแนน'!$C31="","",IF('ชื่อ-คะแนน'!$D31="ออก","",IF('ชื่อ-คะแนน'!$D31="ย้าย","",IF('ชื่อ-คะแนน'!$D31="พัก","",IF($CB$6="?",$CB$6,$CB$6)))))</f>
        <v/>
      </c>
      <c r="CC32" s="955" t="str">
        <f>IF('ชื่อ-คะแนน'!$C31="","",IF('ชื่อ-คะแนน'!$D31="ออก","",IF('ชื่อ-คะแนน'!$D31="ย้าย","",IF('ชื่อ-คะแนน'!$D31="พัก","",IF($CC$6="?",$CC$6,$CC$6)))))</f>
        <v/>
      </c>
      <c r="CD32" s="956" t="str">
        <f>IF('ชื่อ-คะแนน'!$C31="","",IF('ชื่อ-คะแนน'!$D31="ออก","",IF('ชื่อ-คะแนน'!$D31="ย้าย","",IF('ชื่อ-คะแนน'!$D31="พัก","",IF($CD$6="?",$CD$6,$CD$6)))))</f>
        <v/>
      </c>
      <c r="CE32" s="957"/>
      <c r="CF32" s="954" t="str">
        <f>IF('ชื่อ-คะแนน'!$C31="","",IF('ชื่อ-คะแนน'!$D31="ออก","",IF('ชื่อ-คะแนน'!$D31="ย้าย","",IF('ชื่อ-คะแนน'!$D31="พัก","",IF($CF$6="?",$CF$6,$CF$6)))))</f>
        <v/>
      </c>
      <c r="CG32" s="955" t="str">
        <f>IF('ชื่อ-คะแนน'!$C31="","",IF('ชื่อ-คะแนน'!$D31="ออก","",IF('ชื่อ-คะแนน'!$D31="ย้าย","",IF('ชื่อ-คะแนน'!$D31="พัก","",IF($CG$6="?",$CG$6,$CG$6)))))</f>
        <v/>
      </c>
      <c r="CH32" s="955" t="str">
        <f>IF('ชื่อ-คะแนน'!$C31="","",IF('ชื่อ-คะแนน'!$D31="ออก","",IF('ชื่อ-คะแนน'!$D31="ย้าย","",IF('ชื่อ-คะแนน'!$D31="พัก","",IF($CH$6="?",$CH$6,$CH$6)))))</f>
        <v/>
      </c>
      <c r="CI32" s="955" t="str">
        <f>IF('ชื่อ-คะแนน'!$C31="","",IF('ชื่อ-คะแนน'!$D31="ออก","",IF('ชื่อ-คะแนน'!$D31="ย้าย","",IF('ชื่อ-คะแนน'!$D31="พัก","",IF($CI$6="?",$CI$6,$CI$6)))))</f>
        <v/>
      </c>
      <c r="CJ32" s="956" t="str">
        <f>IF('ชื่อ-คะแนน'!$C31="","",IF('ชื่อ-คะแนน'!$D31="ออก","",IF('ชื่อ-คะแนน'!$D31="ย้าย","",IF('ชื่อ-คะแนน'!$D31="พัก","",IF($CJ$6="?",$CJ$6,$CJ$6)))))</f>
        <v/>
      </c>
      <c r="CK32" s="957"/>
      <c r="CL32" s="954" t="str">
        <f>IF('ชื่อ-คะแนน'!$C31="","",IF('ชื่อ-คะแนน'!$D31="ออก","",IF('ชื่อ-คะแนน'!$D31="ย้าย","",IF('ชื่อ-คะแนน'!$D31="พัก","",IF($CL$6="?",$CL$6,$CL$6)))))</f>
        <v/>
      </c>
      <c r="CM32" s="955" t="str">
        <f>IF('ชื่อ-คะแนน'!$C31="","",IF('ชื่อ-คะแนน'!$D31="ออก","",IF('ชื่อ-คะแนน'!$D31="ย้าย","",IF('ชื่อ-คะแนน'!$D31="พัก","",IF($CM$6="?",$CM$6,$CM$6)))))</f>
        <v/>
      </c>
      <c r="CN32" s="955" t="str">
        <f>IF('ชื่อ-คะแนน'!$C31="","",IF('ชื่อ-คะแนน'!$D31="ออก","",IF('ชื่อ-คะแนน'!$D31="ย้าย","",IF('ชื่อ-คะแนน'!$D31="พัก","",IF($CN$6="?",$CN$6,$CN$6)))))</f>
        <v/>
      </c>
      <c r="CO32" s="955" t="str">
        <f>IF('ชื่อ-คะแนน'!$C31="","",IF('ชื่อ-คะแนน'!$D31="ออก","",IF('ชื่อ-คะแนน'!$D31="ย้าย","",IF('ชื่อ-คะแนน'!$D31="พัก","",IF($CO$6="?",$CO$6,$CO$6)))))</f>
        <v/>
      </c>
      <c r="CP32" s="956" t="str">
        <f>IF('ชื่อ-คะแนน'!$C31="","",IF('ชื่อ-คะแนน'!$D31="ออก","",IF('ชื่อ-คะแนน'!$D31="ย้าย","",IF('ชื่อ-คะแนน'!$D31="พัก","",IF($CP$6="?",$CP$6,$CP$6)))))</f>
        <v/>
      </c>
      <c r="CQ32" s="957"/>
      <c r="CR32" s="954" t="str">
        <f>IF('ชื่อ-คะแนน'!$C31="","",IF('ชื่อ-คะแนน'!$D31="ออก","",IF('ชื่อ-คะแนน'!$D31="ย้าย","",IF('ชื่อ-คะแนน'!$D31="พัก","",IF($CR$6="?",$CR$6,$CR$6)))))</f>
        <v/>
      </c>
      <c r="CS32" s="955" t="str">
        <f>IF('ชื่อ-คะแนน'!$C31="","",IF('ชื่อ-คะแนน'!$D31="ออก","",IF('ชื่อ-คะแนน'!$D31="ย้าย","",IF('ชื่อ-คะแนน'!$D31="พัก","",IF($CS$6="?",$CS$6,$CS$6)))))</f>
        <v/>
      </c>
      <c r="CT32" s="955" t="str">
        <f>IF('ชื่อ-คะแนน'!$C31="","",IF('ชื่อ-คะแนน'!$D31="ออก","",IF('ชื่อ-คะแนน'!$D31="ย้าย","",IF('ชื่อ-คะแนน'!$D31="พัก","",IF($CT$6="?",$CT$6,$CT$6)))))</f>
        <v/>
      </c>
      <c r="CU32" s="955" t="str">
        <f>IF('ชื่อ-คะแนน'!$C31="","",IF('ชื่อ-คะแนน'!$D31="ออก","",IF('ชื่อ-คะแนน'!$D31="ย้าย","",IF('ชื่อ-คะแนน'!$D31="พัก","",IF($CU$6="?",$CU$6,$CU$6)))))</f>
        <v/>
      </c>
      <c r="CV32" s="956" t="str">
        <f>IF('ชื่อ-คะแนน'!$C31="","",IF('ชื่อ-คะแนน'!$D31="ออก","",IF('ชื่อ-คะแนน'!$D31="ย้าย","",IF('ชื่อ-คะแนน'!$D31="พัก","",IF($CV$6="?",$CV$6,$CV$6)))))</f>
        <v/>
      </c>
      <c r="CW32" s="957"/>
      <c r="CX32" s="954" t="str">
        <f>IF('ชื่อ-คะแนน'!$C31="","",IF('ชื่อ-คะแนน'!$D31="ออก","",IF('ชื่อ-คะแนน'!$D31="ย้าย","",IF('ชื่อ-คะแนน'!$D31="พัก","",IF($CX$6="?",$CX$6,$CX$6)))))</f>
        <v/>
      </c>
      <c r="CY32" s="955" t="str">
        <f>IF('ชื่อ-คะแนน'!$C31="","",IF('ชื่อ-คะแนน'!$D31="ออก","",IF('ชื่อ-คะแนน'!$D31="ย้าย","",IF('ชื่อ-คะแนน'!$D31="พัก","",IF($CY$6="?",$CY$6,$CY$6)))))</f>
        <v/>
      </c>
      <c r="CZ32" s="955" t="str">
        <f>IF('ชื่อ-คะแนน'!$C31="","",IF('ชื่อ-คะแนน'!$D31="ออก","",IF('ชื่อ-คะแนน'!$D31="ย้าย","",IF('ชื่อ-คะแนน'!$D31="พัก","",IF($CZ$6="?",$CZ$6,$CZ$6)))))</f>
        <v/>
      </c>
      <c r="DA32" s="955" t="str">
        <f>IF('ชื่อ-คะแนน'!$C31="","",IF('ชื่อ-คะแนน'!$D31="ออก","",IF('ชื่อ-คะแนน'!$D31="ย้าย","",IF('ชื่อ-คะแนน'!$D31="พัก","",IF($DA$6="?",$DA$6,$DA$6)))))</f>
        <v/>
      </c>
      <c r="DB32" s="956" t="str">
        <f>IF('ชื่อ-คะแนน'!$C31="","",IF('ชื่อ-คะแนน'!$D31="ออก","",IF('ชื่อ-คะแนน'!$D31="ย้าย","",IF('ชื่อ-คะแนน'!$D31="พัก","",IF($DB$6="?",$DB$6,$DB$6)))))</f>
        <v/>
      </c>
      <c r="DC32" s="957"/>
      <c r="DD32" s="954" t="str">
        <f>IF('ชื่อ-คะแนน'!$C31="","",IF('ชื่อ-คะแนน'!$D31="ออก","",IF('ชื่อ-คะแนน'!$D31="ย้าย","",IF('ชื่อ-คะแนน'!$D31="พัก","",IF($DD$6="?",$DD$6,$DD$6)))))</f>
        <v/>
      </c>
      <c r="DE32" s="955" t="str">
        <f>IF('ชื่อ-คะแนน'!$C31="","",IF('ชื่อ-คะแนน'!$D31="ออก","",IF('ชื่อ-คะแนน'!$D31="ย้าย","",IF('ชื่อ-คะแนน'!$D31="พัก","",IF($DE$6="?",$DE$6,$DE$6)))))</f>
        <v/>
      </c>
      <c r="DF32" s="955" t="str">
        <f>IF('ชื่อ-คะแนน'!$C31="","",IF('ชื่อ-คะแนน'!$D31="ออก","",IF('ชื่อ-คะแนน'!$D31="ย้าย","",IF('ชื่อ-คะแนน'!$D31="พัก","",IF($DF$6="?",$DF$6,$DF$6)))))</f>
        <v/>
      </c>
      <c r="DG32" s="955" t="str">
        <f>IF('ชื่อ-คะแนน'!$C31="","",IF('ชื่อ-คะแนน'!$D31="ออก","",IF('ชื่อ-คะแนน'!$D31="ย้าย","",IF('ชื่อ-คะแนน'!$D31="พัก","",IF($DG$6="?",$DG$6,$DG$6)))))</f>
        <v/>
      </c>
      <c r="DH32" s="956" t="str">
        <f>IF('ชื่อ-คะแนน'!$C31="","",IF('ชื่อ-คะแนน'!$D31="ออก","",IF('ชื่อ-คะแนน'!$D31="ย้าย","",IF('ชื่อ-คะแนน'!$D31="พัก","",IF($DH$6="?",$DH$6,$DH$6)))))</f>
        <v/>
      </c>
      <c r="DI32" s="957"/>
      <c r="DJ32" s="954" t="str">
        <f>IF('ชื่อ-คะแนน'!$C31="","",IF('ชื่อ-คะแนน'!$D31="ออก","",IF('ชื่อ-คะแนน'!$D31="ย้าย","",IF('ชื่อ-คะแนน'!$D31="พัก","",IF($DJ$6="?",$DJ$6,$DJ$6)))))</f>
        <v/>
      </c>
      <c r="DK32" s="955" t="str">
        <f>IF('ชื่อ-คะแนน'!$C31="","",IF('ชื่อ-คะแนน'!$D31="ออก","",IF('ชื่อ-คะแนน'!$D31="ย้าย","",IF('ชื่อ-คะแนน'!$D31="พัก","",IF($DK$6="?",$DK$6,$DK$6)))))</f>
        <v/>
      </c>
      <c r="DL32" s="955" t="str">
        <f>IF('ชื่อ-คะแนน'!$C31="","",IF('ชื่อ-คะแนน'!$D31="ออก","",IF('ชื่อ-คะแนน'!$D31="ย้าย","",IF('ชื่อ-คะแนน'!$D31="พัก","",IF($DL$6="?",$DL$6,$DL$6)))))</f>
        <v/>
      </c>
      <c r="DM32" s="955" t="str">
        <f>IF('ชื่อ-คะแนน'!$C31="","",IF('ชื่อ-คะแนน'!$D31="ออก","",IF('ชื่อ-คะแนน'!$D31="ย้าย","",IF('ชื่อ-คะแนน'!$D31="พัก","",IF($DM$6="?",$DM$6,$DM$6)))))</f>
        <v/>
      </c>
      <c r="DN32" s="956" t="str">
        <f>IF('ชื่อ-คะแนน'!$C31="","",IF('ชื่อ-คะแนน'!$D31="ออก","",IF('ชื่อ-คะแนน'!$D31="ย้าย","",IF('ชื่อ-คะแนน'!$D31="พัก","",IF($DN$6="?",$DN$6,$DN$6)))))</f>
        <v/>
      </c>
      <c r="DO32" s="957"/>
      <c r="DP32" s="954" t="str">
        <f>IF('ชื่อ-คะแนน'!$C31="","",IF('ชื่อ-คะแนน'!$D31="ออก","",IF('ชื่อ-คะแนน'!$D31="ย้าย","",IF('ชื่อ-คะแนน'!$D31="พัก","",IF($DP$6="?",$DP$6,$DP$6)))))</f>
        <v/>
      </c>
      <c r="DQ32" s="955" t="str">
        <f>IF('ชื่อ-คะแนน'!$C31="","",IF('ชื่อ-คะแนน'!$D31="ออก","",IF('ชื่อ-คะแนน'!$D31="ย้าย","",IF('ชื่อ-คะแนน'!$D31="พัก","",IF($DQ$6="?",$DQ$6,$DQ$6)))))</f>
        <v/>
      </c>
      <c r="DR32" s="955" t="str">
        <f>IF('ชื่อ-คะแนน'!$C31="","",IF('ชื่อ-คะแนน'!$D31="ออก","",IF('ชื่อ-คะแนน'!$D31="ย้าย","",IF('ชื่อ-คะแนน'!$D31="พัก","",IF($DR$6="?",$DR$6,$DR$6)))))</f>
        <v/>
      </c>
      <c r="DS32" s="955" t="str">
        <f>IF('ชื่อ-คะแนน'!$C31="","",IF('ชื่อ-คะแนน'!$D31="ออก","",IF('ชื่อ-คะแนน'!$D31="ย้าย","",IF('ชื่อ-คะแนน'!$D31="พัก","",IF($DS$6="?",$DS$6,$DS$6)))))</f>
        <v/>
      </c>
      <c r="DT32" s="956" t="str">
        <f>IF('ชื่อ-คะแนน'!$C31="","",IF('ชื่อ-คะแนน'!$D31="ออก","",IF('ชื่อ-คะแนน'!$D31="ย้าย","",IF('ชื่อ-คะแนน'!$D31="พัก","",IF($DT$6="?",$DT$6,$DT$6)))))</f>
        <v/>
      </c>
      <c r="DU32" s="957"/>
      <c r="DV32" s="954" t="str">
        <f>IF('ชื่อ-คะแนน'!$C31="","",IF('ชื่อ-คะแนน'!$D31="ออก","",IF('ชื่อ-คะแนน'!$D31="ย้าย","",IF('ชื่อ-คะแนน'!$D31="พัก","",IF($DV$6="?",$DV$6,$DV$6)))))</f>
        <v/>
      </c>
      <c r="DW32" s="955" t="str">
        <f>IF('ชื่อ-คะแนน'!$C31="","",IF('ชื่อ-คะแนน'!$D31="ออก","",IF('ชื่อ-คะแนน'!$D31="ย้าย","",IF('ชื่อ-คะแนน'!$D31="พัก","",IF($DW$6="?",$DW$6,$DW$6)))))</f>
        <v/>
      </c>
      <c r="DX32" s="955" t="str">
        <f>IF('ชื่อ-คะแนน'!$C31="","",IF('ชื่อ-คะแนน'!$D31="ออก","",IF('ชื่อ-คะแนน'!$D31="ย้าย","",IF('ชื่อ-คะแนน'!$D31="พัก","",IF($DX$6="?",$DX$6,$DX$6)))))</f>
        <v/>
      </c>
      <c r="DY32" s="955" t="str">
        <f>IF('ชื่อ-คะแนน'!$C31="","",IF('ชื่อ-คะแนน'!$D31="ออก","",IF('ชื่อ-คะแนน'!$D31="ย้าย","",IF('ชื่อ-คะแนน'!$D31="พัก","",IF($DY$6="?",$DY$6,$DY$6)))))</f>
        <v/>
      </c>
      <c r="DZ32" s="956" t="str">
        <f>IF('ชื่อ-คะแนน'!$C31="","",IF('ชื่อ-คะแนน'!$D31="ออก","",IF('ชื่อ-คะแนน'!$D31="ย้าย","",IF('ชื่อ-คะแนน'!$D31="พัก","",IF($DZ$6="?",$DZ$6,$DZ$6)))))</f>
        <v/>
      </c>
      <c r="EA32" s="957"/>
      <c r="EB32" s="954" t="str">
        <f>IF('ชื่อ-คะแนน'!$C31="","",IF('ชื่อ-คะแนน'!$D31="ออก","",IF('ชื่อ-คะแนน'!$D31="ย้าย","",IF('ชื่อ-คะแนน'!$D31="พัก","",IF($EB$6="?",$EB$6,$EB$6)))))</f>
        <v/>
      </c>
      <c r="EC32" s="955" t="str">
        <f>IF('ชื่อ-คะแนน'!$C31="","",IF('ชื่อ-คะแนน'!$D31="ออก","",IF('ชื่อ-คะแนน'!$D31="ย้าย","",IF('ชื่อ-คะแนน'!$D31="พัก","",IF($EC$6="?",$EC$6,$EC$6)))))</f>
        <v/>
      </c>
      <c r="ED32" s="955" t="str">
        <f>IF('ชื่อ-คะแนน'!$C31="","",IF('ชื่อ-คะแนน'!$D31="ออก","",IF('ชื่อ-คะแนน'!$D31="ย้าย","",IF('ชื่อ-คะแนน'!$D31="พัก","",IF($ED$6="?",$ED$6,$ED$6)))))</f>
        <v/>
      </c>
      <c r="EE32" s="955" t="str">
        <f>IF('ชื่อ-คะแนน'!$C31="","",IF('ชื่อ-คะแนน'!$D31="ออก","",IF('ชื่อ-คะแนน'!$D31="ย้าย","",IF('ชื่อ-คะแนน'!$D31="พัก","",IF($EE$6="?",$EE$6,$EE$6)))))</f>
        <v/>
      </c>
      <c r="EF32" s="956" t="str">
        <f>IF('ชื่อ-คะแนน'!$C31="","",IF('ชื่อ-คะแนน'!$D31="ออก","",IF('ชื่อ-คะแนน'!$D31="ย้าย","",IF('ชื่อ-คะแนน'!$D31="พัก","",IF($EF$6="?",$EF$6,$EF$6)))))</f>
        <v/>
      </c>
      <c r="EG32" s="960"/>
      <c r="EH32" s="961" t="str">
        <f>IF('ชื่อ-คะแนน'!C31="","",COUNTIF(E32:EF32,"ป")+COUNTIF(E32:EF32,"ล")+COUNTIF(E32:EF32,"ข")+COUNTIF(E32:EF32,"ร")+COUNTIF(E32:EF32,"อ")+COUNTIF(E32:EF32,"ก")+COUNTIF(E32:EF32,"ฟ")+COUNTIF(E32:EF32,"ด")+COUNTIF(E32:EF32,"ย"))&amp;IF('ชื่อ-คะแนน'!C31="","","/")&amp;IF('ชื่อ-คะแนน'!C31="","",SUM($F$6:$EF$6)-SUM(F32:EF32))</f>
        <v/>
      </c>
      <c r="EI32" s="992" t="str">
        <f>IF('ชื่อ-คะแนน'!C31="","",COUNTIF(E32:EE32,"/")+SUM(E32:EE32))</f>
        <v/>
      </c>
      <c r="EJ32" s="962" t="str">
        <f>IF('ชื่อ-คะแนน'!C31="","",COUNTIF(F32:EF32,"/")+SUM(F32:EF32)+เวลา1!EI32)</f>
        <v/>
      </c>
      <c r="EK32" s="103"/>
      <c r="EL32" s="53" t="str">
        <f>IF('ชื่อ-คะแนน'!C31="","",IF(EJ32&gt;=$EJ$3-$EJ$4,"-",$EJ$3-$EJ$4-EJ32))</f>
        <v/>
      </c>
      <c r="EM32" s="54" t="str">
        <f>IF('ชื่อ-คะแนน'!C31="","",(EJ32/$EJ$3)*100)</f>
        <v/>
      </c>
      <c r="EN32" s="53" t="str">
        <f>IF('ชื่อ-คะแนน'!CM31="ผิด","ผิด",IF('ชื่อ-คะแนน'!CM31="","",IF('ชื่อ-คะแนน'!CP31="-","-",IF(EM32&lt;79.5,"มส","-"))))</f>
        <v/>
      </c>
      <c r="EO32" s="53" t="str">
        <f>IF('ชื่อ-คะแนน'!CM31="ผิด","ผิด",IF('ชื่อ-คะแนน'!CM31="","",IF('ชื่อ-คะแนน'!CP31="-","-",IF(EM32&lt;59.5,"ซ้ำ",IF(EM32&lt;79.5,EL32,"-")))))</f>
        <v/>
      </c>
    </row>
    <row r="33" spans="1:145" s="24" customFormat="1" ht="18" customHeight="1" thickBot="1" x14ac:dyDescent="0.55000000000000004">
      <c r="A33" s="1000" t="str">
        <f>'ชื่อ-คะแนน'!A32</f>
        <v/>
      </c>
      <c r="B33" s="894">
        <f>'ชื่อ-คะแนน'!B32</f>
        <v>0</v>
      </c>
      <c r="C33" s="895" t="str">
        <f>'ชื่อ-คะแนน'!DB32</f>
        <v/>
      </c>
      <c r="D33" s="620" t="str">
        <f>'ชื่อ-คะแนน'!D32</f>
        <v/>
      </c>
      <c r="E33" s="621" t="str">
        <f t="shared" si="0"/>
        <v/>
      </c>
      <c r="F33" s="958" t="str">
        <f>IF('ชื่อ-คะแนน'!$C32="","",IF('ชื่อ-คะแนน'!$D32="ออก","",IF('ชื่อ-คะแนน'!$D32="ย้าย","",IF('ชื่อ-คะแนน'!$D32="พัก","",IF(F$6="?",F$6,F$6)))))</f>
        <v/>
      </c>
      <c r="G33" s="967" t="str">
        <f>IF('ชื่อ-คะแนน'!C32="","",IF('ชื่อ-คะแนน'!$D32="ออก","",IF('ชื่อ-คะแนน'!$D32="ย้าย","",IF('ชื่อ-คะแนน'!$D32="พัก","",IF(G$6="?",G$6,G$6)))))</f>
        <v/>
      </c>
      <c r="H33" s="967" t="str">
        <f>IF('ชื่อ-คะแนน'!C32="","",IF('ชื่อ-คะแนน'!$D32="ออก","",IF('ชื่อ-คะแนน'!$D32="ย้าย","",IF('ชื่อ-คะแนน'!$D32="พัก","",IF(H$6="?",H$6,H$6)))))</f>
        <v/>
      </c>
      <c r="I33" s="967" t="str">
        <f>IF('ชื่อ-คะแนน'!G32="","",IF('ชื่อ-คะแนน'!$D32="ออก","",IF('ชื่อ-คะแนน'!$D32="ย้าย","",IF('ชื่อ-คะแนน'!$D32="พัก","",IF(I$6="?",I$6,$I$6)))))</f>
        <v/>
      </c>
      <c r="J33" s="968" t="str">
        <f>IF('ชื่อ-คะแนน'!$C32="","",IF('ชื่อ-คะแนน'!$D32="ออก","",IF('ชื่อ-คะแนน'!$D32="ย้าย","",IF('ชื่อ-คะแนน'!$D32="พัก","",IF(J$6="?",J$6,J$6)))))</f>
        <v/>
      </c>
      <c r="K33" s="959"/>
      <c r="L33" s="958" t="str">
        <f>IF('ชื่อ-คะแนน'!$C32="","",IF('ชื่อ-คะแนน'!$D32="ออก","",IF('ชื่อ-คะแนน'!$D32="ย้าย","",IF('ชื่อ-คะแนน'!$D32="พัก","",IF(L$6="?",L$6,L$6)))))</f>
        <v/>
      </c>
      <c r="M33" s="967" t="str">
        <f>IF('ชื่อ-คะแนน'!$C32="","",IF('ชื่อ-คะแนน'!$D32="ออก","",IF('ชื่อ-คะแนน'!$D32="ย้าย","",IF('ชื่อ-คะแนน'!$D32="พัก","",IF(M$6="?",M$6,M$6)))))</f>
        <v/>
      </c>
      <c r="N33" s="967" t="str">
        <f>IF('ชื่อ-คะแนน'!$C32="","",IF('ชื่อ-คะแนน'!$D32="ออก","",IF('ชื่อ-คะแนน'!$D32="ย้าย","",IF('ชื่อ-คะแนน'!$D32="พัก","",IF(N$6="?",N$6,N$6)))))</f>
        <v/>
      </c>
      <c r="O33" s="967" t="str">
        <f>IF('ชื่อ-คะแนน'!$C32="","",IF('ชื่อ-คะแนน'!$D32="ออก","",IF('ชื่อ-คะแนน'!$D32="ย้าย","",IF('ชื่อ-คะแนน'!$D32="พัก","",IF(O$6="?",O$6,O$6)))))</f>
        <v/>
      </c>
      <c r="P33" s="968" t="str">
        <f>IF('ชื่อ-คะแนน'!$C32="","",IF('ชื่อ-คะแนน'!$D32="ออก","",IF('ชื่อ-คะแนน'!$D32="ย้าย","",IF('ชื่อ-คะแนน'!$D32="พัก","",IF(P$6="?",P$6,P$6)))))</f>
        <v/>
      </c>
      <c r="Q33" s="959"/>
      <c r="R33" s="958" t="str">
        <f>IF('ชื่อ-คะแนน'!$C32="","",IF('ชื่อ-คะแนน'!$D32="ออก","",IF('ชื่อ-คะแนน'!$D32="ย้าย","",IF('ชื่อ-คะแนน'!$D32="พัก","",IF(R$6="?",R$6,R$6)))))</f>
        <v/>
      </c>
      <c r="S33" s="967" t="str">
        <f>IF('ชื่อ-คะแนน'!$C32="","",IF('ชื่อ-คะแนน'!$D32="ออก","",IF('ชื่อ-คะแนน'!$D32="ย้าย","",IF('ชื่อ-คะแนน'!$D32="พัก","",IF(S$6="?",S$6,S$6)))))</f>
        <v/>
      </c>
      <c r="T33" s="967" t="str">
        <f>IF('ชื่อ-คะแนน'!$C32="","",IF('ชื่อ-คะแนน'!$D32="ออก","",IF('ชื่อ-คะแนน'!$D32="ย้าย","",IF('ชื่อ-คะแนน'!$D32="พัก","",IF(T$6="?",T$6,T$6)))))</f>
        <v/>
      </c>
      <c r="U33" s="967" t="str">
        <f>IF('ชื่อ-คะแนน'!$C32="","",IF('ชื่อ-คะแนน'!$D32="ออก","",IF('ชื่อ-คะแนน'!$D32="ย้าย","",IF('ชื่อ-คะแนน'!$D32="พัก","",IF(U$6="?",U$6,U$6)))))</f>
        <v/>
      </c>
      <c r="V33" s="968" t="str">
        <f>IF('ชื่อ-คะแนน'!$C32="","",IF('ชื่อ-คะแนน'!$D32="ออก","",IF('ชื่อ-คะแนน'!$D32="ย้าย","",IF('ชื่อ-คะแนน'!$D32="พัก","",IF(V$6="?",V$6,V$6)))))</f>
        <v/>
      </c>
      <c r="W33" s="959"/>
      <c r="X33" s="958" t="str">
        <f>IF('ชื่อ-คะแนน'!$C32="","",IF('ชื่อ-คะแนน'!$D32="ออก","",IF('ชื่อ-คะแนน'!$D32="ย้าย","",IF('ชื่อ-คะแนน'!$D32="พัก","",IF(X$6="?",X$6,X$6)))))</f>
        <v/>
      </c>
      <c r="Y33" s="967" t="str">
        <f>IF('ชื่อ-คะแนน'!$C32="","",IF('ชื่อ-คะแนน'!$D32="ออก","",IF('ชื่อ-คะแนน'!$D32="ย้าย","",IF('ชื่อ-คะแนน'!$D32="พัก","",IF(Y$6="?",Y$6,Y$6)))))</f>
        <v/>
      </c>
      <c r="Z33" s="967" t="str">
        <f>IF('ชื่อ-คะแนน'!$C32="","",IF('ชื่อ-คะแนน'!$D32="ออก","",IF('ชื่อ-คะแนน'!$D32="ย้าย","",IF('ชื่อ-คะแนน'!$D32="พัก","",IF(Z$6="?",Z$6,Z$6)))))</f>
        <v/>
      </c>
      <c r="AA33" s="967" t="str">
        <f>IF('ชื่อ-คะแนน'!$C32="","",IF('ชื่อ-คะแนน'!$D32="ออก","",IF('ชื่อ-คะแนน'!$D32="ย้าย","",IF('ชื่อ-คะแนน'!$D32="พัก","",IF(AA$6="?",AA$6,AA$6)))))</f>
        <v/>
      </c>
      <c r="AB33" s="968" t="str">
        <f>IF('ชื่อ-คะแนน'!$C32="","",IF('ชื่อ-คะแนน'!$D32="ออก","",IF('ชื่อ-คะแนน'!$D32="ย้าย","",IF('ชื่อ-คะแนน'!$D32="พัก","",IF(AB$6="?",AB$6,AB$6)))))</f>
        <v/>
      </c>
      <c r="AC33" s="959"/>
      <c r="AD33" s="958" t="str">
        <f>IF('ชื่อ-คะแนน'!$C32="","",IF('ชื่อ-คะแนน'!$D32="ออก","",IF('ชื่อ-คะแนน'!$D32="ย้าย","",IF('ชื่อ-คะแนน'!$D32="พัก","",IF(AD$6="?",AD$6,AD$6)))))</f>
        <v/>
      </c>
      <c r="AE33" s="967" t="str">
        <f>IF('ชื่อ-คะแนน'!$C32="","",IF('ชื่อ-คะแนน'!$D32="ออก","",IF('ชื่อ-คะแนน'!$D32="ย้าย","",IF('ชื่อ-คะแนน'!$D32="พัก","",IF(AE$6="?",AE$6,AE$6)))))</f>
        <v/>
      </c>
      <c r="AF33" s="967" t="str">
        <f>IF('ชื่อ-คะแนน'!$C32="","",IF('ชื่อ-คะแนน'!$D32="ออก","",IF('ชื่อ-คะแนน'!$D32="ย้าย","",IF('ชื่อ-คะแนน'!$D32="พัก","",IF(AF$6="?",AF$6,AF$6)))))</f>
        <v/>
      </c>
      <c r="AG33" s="967" t="str">
        <f>IF('ชื่อ-คะแนน'!$C32="","",IF('ชื่อ-คะแนน'!$D32="ออก","",IF('ชื่อ-คะแนน'!$D32="ย้าย","",IF('ชื่อ-คะแนน'!$D32="พัก","",IF($AG$6="?",$AG$6,$AG$6)))))</f>
        <v/>
      </c>
      <c r="AH33" s="968" t="str">
        <f>IF('ชื่อ-คะแนน'!$C32="","",IF('ชื่อ-คะแนน'!$D32="ออก","",IF('ชื่อ-คะแนน'!$D32="ย้าย","",IF('ชื่อ-คะแนน'!$D32="พัก","",IF($AH$6="?",$AH$6,$AH$6)))))</f>
        <v/>
      </c>
      <c r="AI33" s="959"/>
      <c r="AJ33" s="958" t="str">
        <f>IF('ชื่อ-คะแนน'!$C32="","",IF('ชื่อ-คะแนน'!$D32="ออก","",IF('ชื่อ-คะแนน'!$D32="ย้าย","",IF('ชื่อ-คะแนน'!$D32="พัก","",IF($AJ$6="?",$AJ$6,$AJ$6)))))</f>
        <v/>
      </c>
      <c r="AK33" s="967" t="str">
        <f>IF('ชื่อ-คะแนน'!$C32="","",IF('ชื่อ-คะแนน'!$D32="ออก","",IF('ชื่อ-คะแนน'!$D32="ย้าย","",IF('ชื่อ-คะแนน'!$D32="พัก","",IF($AK$6="?",$AK$6,$AK$6)))))</f>
        <v/>
      </c>
      <c r="AL33" s="967" t="str">
        <f>IF('ชื่อ-คะแนน'!$C32="","",IF('ชื่อ-คะแนน'!$D32="ออก","",IF('ชื่อ-คะแนน'!$D32="ย้าย","",IF('ชื่อ-คะแนน'!$D32="พัก","",IF($AL$6="?",$AL$6,$AL$6)))))</f>
        <v/>
      </c>
      <c r="AM33" s="967" t="str">
        <f>IF('ชื่อ-คะแนน'!$C32="","",IF('ชื่อ-คะแนน'!$D32="ออก","",IF('ชื่อ-คะแนน'!$D32="ย้าย","",IF('ชื่อ-คะแนน'!$D32="พัก","",IF($AM$6="?",$AM$6,$AM$6)))))</f>
        <v/>
      </c>
      <c r="AN33" s="968" t="str">
        <f>IF('ชื่อ-คะแนน'!$C32="","",IF('ชื่อ-คะแนน'!$D32="ออก","",IF('ชื่อ-คะแนน'!$D32="ย้าย","",IF('ชื่อ-คะแนน'!$D32="พัก","",IF($AN$6="?",$AN$6,$AN$6)))))</f>
        <v/>
      </c>
      <c r="AO33" s="959"/>
      <c r="AP33" s="958" t="str">
        <f>IF('ชื่อ-คะแนน'!$C32="","",IF('ชื่อ-คะแนน'!$D32="ออก","",IF('ชื่อ-คะแนน'!$D32="ย้าย","",IF('ชื่อ-คะแนน'!$D32="พัก","",IF($AP$6="?",$AP$6,$AP$6)))))</f>
        <v/>
      </c>
      <c r="AQ33" s="967" t="str">
        <f>IF('ชื่อ-คะแนน'!$C32="","",IF('ชื่อ-คะแนน'!$D32="ออก","",IF('ชื่อ-คะแนน'!$D32="ย้าย","",IF('ชื่อ-คะแนน'!$D32="พัก","",IF($AQ$6="?",$AQ$6,$AQ$6)))))</f>
        <v/>
      </c>
      <c r="AR33" s="967" t="str">
        <f>IF('ชื่อ-คะแนน'!$C32="","",IF('ชื่อ-คะแนน'!$D32="ออก","",IF('ชื่อ-คะแนน'!$D32="ย้าย","",IF('ชื่อ-คะแนน'!$D32="พัก","",IF($AR$6="?",$AR$6,$AR$6)))))</f>
        <v/>
      </c>
      <c r="AS33" s="967" t="str">
        <f>IF('ชื่อ-คะแนน'!$C32="","",IF('ชื่อ-คะแนน'!$D32="ออก","",IF('ชื่อ-คะแนน'!$D32="ย้าย","",IF('ชื่อ-คะแนน'!$D32="พัก","",IF($AS$6="?",$AS$6,$AS$6)))))</f>
        <v/>
      </c>
      <c r="AT33" s="968" t="str">
        <f>IF('ชื่อ-คะแนน'!$C32="","",IF('ชื่อ-คะแนน'!$D32="ออก","",IF('ชื่อ-คะแนน'!$D32="ย้าย","",IF('ชื่อ-คะแนน'!$D32="พัก","",IF($AT$6="?",$AT$6,$AT$6)))))</f>
        <v/>
      </c>
      <c r="AU33" s="959"/>
      <c r="AV33" s="958" t="str">
        <f>IF('ชื่อ-คะแนน'!$C32="","",IF('ชื่อ-คะแนน'!$D32="ออก","",IF('ชื่อ-คะแนน'!$D32="ย้าย","",IF('ชื่อ-คะแนน'!$D32="พัก","",IF($AV$6="?",$AV$6,$AV$6)))))</f>
        <v/>
      </c>
      <c r="AW33" s="967" t="str">
        <f>IF('ชื่อ-คะแนน'!$C32="","",IF('ชื่อ-คะแนน'!$D32="ออก","",IF('ชื่อ-คะแนน'!$D32="ย้าย","",IF('ชื่อ-คะแนน'!$D32="พัก","",IF($AW$6="?",$AW$6,$AW$6)))))</f>
        <v/>
      </c>
      <c r="AX33" s="967" t="str">
        <f>IF('ชื่อ-คะแนน'!$C32="","",IF('ชื่อ-คะแนน'!$D32="ออก","",IF('ชื่อ-คะแนน'!$D32="ย้าย","",IF('ชื่อ-คะแนน'!$D32="พัก","",IF($AX$6="?",$AX$6,$AX$6)))))</f>
        <v/>
      </c>
      <c r="AY33" s="967" t="str">
        <f>IF('ชื่อ-คะแนน'!$C32="","",IF('ชื่อ-คะแนน'!$D32="ออก","",IF('ชื่อ-คะแนน'!$D32="ย้าย","",IF('ชื่อ-คะแนน'!$D32="พัก","",IF($AY$6="?",$AY$6,$AY$6)))))</f>
        <v/>
      </c>
      <c r="AZ33" s="968" t="str">
        <f>IF('ชื่อ-คะแนน'!$C32="","",IF('ชื่อ-คะแนน'!$D32="ออก","",IF('ชื่อ-คะแนน'!$D32="ย้าย","",IF('ชื่อ-คะแนน'!$D32="พัก","",IF($AZ$6="?",$AZ$6,$AZ$6)))))</f>
        <v/>
      </c>
      <c r="BA33" s="959"/>
      <c r="BB33" s="958" t="str">
        <f>IF('ชื่อ-คะแนน'!$C32="","",IF('ชื่อ-คะแนน'!$D32="ออก","",IF('ชื่อ-คะแนน'!$D32="ย้าย","",IF('ชื่อ-คะแนน'!$D32="พัก","",IF($BB$6="?",$BB$6,$BB$6)))))</f>
        <v/>
      </c>
      <c r="BC33" s="967" t="str">
        <f>IF('ชื่อ-คะแนน'!$C32="","",IF('ชื่อ-คะแนน'!$D32="ออก","",IF('ชื่อ-คะแนน'!$D32="ย้าย","",IF('ชื่อ-คะแนน'!$D32="พัก","",IF($BC$6="?",$BC$6,$BC$6)))))</f>
        <v/>
      </c>
      <c r="BD33" s="967" t="str">
        <f>IF('ชื่อ-คะแนน'!$C32="","",IF('ชื่อ-คะแนน'!$D32="ออก","",IF('ชื่อ-คะแนน'!$D32="ย้าย","",IF('ชื่อ-คะแนน'!$D32="พัก","",IF($BD$6="?",$BD$6,$BD$6)))))</f>
        <v/>
      </c>
      <c r="BE33" s="967" t="str">
        <f>IF('ชื่อ-คะแนน'!$C32="","",IF('ชื่อ-คะแนน'!$D32="ออก","",IF('ชื่อ-คะแนน'!$D32="ย้าย","",IF('ชื่อ-คะแนน'!$D32="พัก","",IF($BE$6="?",$BE$6,$BE$6)))))</f>
        <v/>
      </c>
      <c r="BF33" s="968" t="str">
        <f>IF('ชื่อ-คะแนน'!$C32="","",IF('ชื่อ-คะแนน'!$D32="ออก","",IF('ชื่อ-คะแนน'!$D32="ย้าย","",IF('ชื่อ-คะแนน'!$D32="พัก","",IF($BF$6="?",$BF$6,$BF$6)))))</f>
        <v/>
      </c>
      <c r="BG33" s="959"/>
      <c r="BH33" s="958" t="str">
        <f>IF('ชื่อ-คะแนน'!$C32="","",IF('ชื่อ-คะแนน'!$D32="ออก","",IF('ชื่อ-คะแนน'!$D32="ย้าย","",IF('ชื่อ-คะแนน'!$D32="พัก","",IF($BH$6="?",$BH$6,$BH$6)))))</f>
        <v/>
      </c>
      <c r="BI33" s="967" t="str">
        <f>IF('ชื่อ-คะแนน'!$C32="","",IF('ชื่อ-คะแนน'!$D32="ออก","",IF('ชื่อ-คะแนน'!$D32="ย้าย","",IF('ชื่อ-คะแนน'!$D32="พัก","",IF($BI$6="?",$BI$6,$BI$6)))))</f>
        <v/>
      </c>
      <c r="BJ33" s="967" t="str">
        <f>IF('ชื่อ-คะแนน'!$C32="","",IF('ชื่อ-คะแนน'!$D32="ออก","",IF('ชื่อ-คะแนน'!$D32="ย้าย","",IF('ชื่อ-คะแนน'!$D32="พัก","",IF($BJ$6="?",$BJ$6,$BJ$6)))))</f>
        <v/>
      </c>
      <c r="BK33" s="967" t="str">
        <f>IF('ชื่อ-คะแนน'!$C32="","",IF('ชื่อ-คะแนน'!$D32="ออก","",IF('ชื่อ-คะแนน'!$D32="ย้าย","",IF('ชื่อ-คะแนน'!$D32="พัก","",IF($BK$6="?",$BK$6,$BK$6)))))</f>
        <v/>
      </c>
      <c r="BL33" s="968" t="str">
        <f>IF('ชื่อ-คะแนน'!$C32="","",IF('ชื่อ-คะแนน'!$D32="ออก","",IF('ชื่อ-คะแนน'!$D32="ย้าย","",IF('ชื่อ-คะแนน'!$D32="พัก","",IF($BL$6="?",$BL$6,$BL$6)))))</f>
        <v/>
      </c>
      <c r="BM33" s="959"/>
      <c r="BN33" s="958" t="str">
        <f>IF('ชื่อ-คะแนน'!$C32="","",IF('ชื่อ-คะแนน'!$D32="ออก","",IF('ชื่อ-คะแนน'!$D32="ย้าย","",IF('ชื่อ-คะแนน'!$D32="พัก","",IF($BN$6="?",$BN$6,$BN$6)))))</f>
        <v/>
      </c>
      <c r="BO33" s="967" t="str">
        <f>IF('ชื่อ-คะแนน'!$C32="","",IF('ชื่อ-คะแนน'!$D32="ออก","",IF('ชื่อ-คะแนน'!$D32="ย้าย","",IF('ชื่อ-คะแนน'!$D32="พัก","",IF($BO$6="?",$BO$6,$BO$6)))))</f>
        <v/>
      </c>
      <c r="BP33" s="967" t="str">
        <f>IF('ชื่อ-คะแนน'!$C32="","",IF('ชื่อ-คะแนน'!$D32="ออก","",IF('ชื่อ-คะแนน'!$D32="ย้าย","",IF('ชื่อ-คะแนน'!$D32="พัก","",IF($BP$6="?",$BP$6,$BP$6)))))</f>
        <v/>
      </c>
      <c r="BQ33" s="967" t="str">
        <f>IF('ชื่อ-คะแนน'!$C32="","",IF('ชื่อ-คะแนน'!$D32="ออก","",IF('ชื่อ-คะแนน'!$D32="ย้าย","",IF('ชื่อ-คะแนน'!$D32="พัก","",IF($BQ$6="?",$BQ$6,$BQ$6)))))</f>
        <v/>
      </c>
      <c r="BR33" s="968" t="str">
        <f>IF('ชื่อ-คะแนน'!$C32="","",IF('ชื่อ-คะแนน'!$D32="ออก","",IF('ชื่อ-คะแนน'!$D32="ย้าย","",IF('ชื่อ-คะแนน'!$D32="พัก","",IF($BR$6="?",$BR$6,$BR$6)))))</f>
        <v/>
      </c>
      <c r="BS33" s="959"/>
      <c r="BT33" s="958" t="str">
        <f>IF('ชื่อ-คะแนน'!$C32="","",IF('ชื่อ-คะแนน'!$D32="ออก","",IF('ชื่อ-คะแนน'!$D32="ย้าย","",IF('ชื่อ-คะแนน'!$D32="พัก","",IF($BT$6="?",$BT$6,$BT$6)))))</f>
        <v/>
      </c>
      <c r="BU33" s="967" t="str">
        <f>IF('ชื่อ-คะแนน'!$C32="","",IF('ชื่อ-คะแนน'!$D32="ออก","",IF('ชื่อ-คะแนน'!$D32="ย้าย","",IF('ชื่อ-คะแนน'!$D32="พัก","",IF($BU$6="?",$BU$6,$BU$6)))))</f>
        <v/>
      </c>
      <c r="BV33" s="967" t="str">
        <f>IF('ชื่อ-คะแนน'!$C32="","",IF('ชื่อ-คะแนน'!$D32="ออก","",IF('ชื่อ-คะแนน'!$D32="ย้าย","",IF('ชื่อ-คะแนน'!$D32="พัก","",IF($BV$6="?",$BV$6,$BV$6)))))</f>
        <v/>
      </c>
      <c r="BW33" s="967" t="str">
        <f>IF('ชื่อ-คะแนน'!$C32="","",IF('ชื่อ-คะแนน'!$D32="ออก","",IF('ชื่อ-คะแนน'!$D32="ย้าย","",IF('ชื่อ-คะแนน'!$D32="พัก","",IF($BW$6="?",$BW$6,$BW$6)))))</f>
        <v/>
      </c>
      <c r="BX33" s="968" t="str">
        <f>IF('ชื่อ-คะแนน'!$C32="","",IF('ชื่อ-คะแนน'!$D32="ออก","",IF('ชื่อ-คะแนน'!$D32="ย้าย","",IF('ชื่อ-คะแนน'!$D32="พัก","",IF($BX$6="?",$BX$6,$BX$6)))))</f>
        <v/>
      </c>
      <c r="BY33" s="959"/>
      <c r="BZ33" s="958" t="str">
        <f>IF('ชื่อ-คะแนน'!$C32="","",IF('ชื่อ-คะแนน'!$D32="ออก","",IF('ชื่อ-คะแนน'!$D32="ย้าย","",IF('ชื่อ-คะแนน'!$D32="พัก","",IF($BZ$6="?",$BZ$6,$BZ$6)))))</f>
        <v/>
      </c>
      <c r="CA33" s="967" t="str">
        <f>IF('ชื่อ-คะแนน'!$C32="","",IF('ชื่อ-คะแนน'!$D32="ออก","",IF('ชื่อ-คะแนน'!$D32="ย้าย","",IF('ชื่อ-คะแนน'!$D32="พัก","",IF($CA$6="?",$CA$6,$CA$6)))))</f>
        <v/>
      </c>
      <c r="CB33" s="967" t="str">
        <f>IF('ชื่อ-คะแนน'!$C32="","",IF('ชื่อ-คะแนน'!$D32="ออก","",IF('ชื่อ-คะแนน'!$D32="ย้าย","",IF('ชื่อ-คะแนน'!$D32="พัก","",IF($CB$6="?",$CB$6,$CB$6)))))</f>
        <v/>
      </c>
      <c r="CC33" s="967" t="str">
        <f>IF('ชื่อ-คะแนน'!$C32="","",IF('ชื่อ-คะแนน'!$D32="ออก","",IF('ชื่อ-คะแนน'!$D32="ย้าย","",IF('ชื่อ-คะแนน'!$D32="พัก","",IF($CC$6="?",$CC$6,$CC$6)))))</f>
        <v/>
      </c>
      <c r="CD33" s="968" t="str">
        <f>IF('ชื่อ-คะแนน'!$C32="","",IF('ชื่อ-คะแนน'!$D32="ออก","",IF('ชื่อ-คะแนน'!$D32="ย้าย","",IF('ชื่อ-คะแนน'!$D32="พัก","",IF($CD$6="?",$CD$6,$CD$6)))))</f>
        <v/>
      </c>
      <c r="CE33" s="959"/>
      <c r="CF33" s="958" t="str">
        <f>IF('ชื่อ-คะแนน'!$C32="","",IF('ชื่อ-คะแนน'!$D32="ออก","",IF('ชื่อ-คะแนน'!$D32="ย้าย","",IF('ชื่อ-คะแนน'!$D32="พัก","",IF($CF$6="?",$CF$6,$CF$6)))))</f>
        <v/>
      </c>
      <c r="CG33" s="967" t="str">
        <f>IF('ชื่อ-คะแนน'!$C32="","",IF('ชื่อ-คะแนน'!$D32="ออก","",IF('ชื่อ-คะแนน'!$D32="ย้าย","",IF('ชื่อ-คะแนน'!$D32="พัก","",IF($CG$6="?",$CG$6,$CG$6)))))</f>
        <v/>
      </c>
      <c r="CH33" s="967" t="str">
        <f>IF('ชื่อ-คะแนน'!$C32="","",IF('ชื่อ-คะแนน'!$D32="ออก","",IF('ชื่อ-คะแนน'!$D32="ย้าย","",IF('ชื่อ-คะแนน'!$D32="พัก","",IF($CH$6="?",$CH$6,$CH$6)))))</f>
        <v/>
      </c>
      <c r="CI33" s="967" t="str">
        <f>IF('ชื่อ-คะแนน'!$C32="","",IF('ชื่อ-คะแนน'!$D32="ออก","",IF('ชื่อ-คะแนน'!$D32="ย้าย","",IF('ชื่อ-คะแนน'!$D32="พัก","",IF($CI$6="?",$CI$6,$CI$6)))))</f>
        <v/>
      </c>
      <c r="CJ33" s="968" t="str">
        <f>IF('ชื่อ-คะแนน'!$C32="","",IF('ชื่อ-คะแนน'!$D32="ออก","",IF('ชื่อ-คะแนน'!$D32="ย้าย","",IF('ชื่อ-คะแนน'!$D32="พัก","",IF($CJ$6="?",$CJ$6,$CJ$6)))))</f>
        <v/>
      </c>
      <c r="CK33" s="959"/>
      <c r="CL33" s="958" t="str">
        <f>IF('ชื่อ-คะแนน'!$C32="","",IF('ชื่อ-คะแนน'!$D32="ออก","",IF('ชื่อ-คะแนน'!$D32="ย้าย","",IF('ชื่อ-คะแนน'!$D32="พัก","",IF($CL$6="?",$CL$6,$CL$6)))))</f>
        <v/>
      </c>
      <c r="CM33" s="967" t="str">
        <f>IF('ชื่อ-คะแนน'!$C32="","",IF('ชื่อ-คะแนน'!$D32="ออก","",IF('ชื่อ-คะแนน'!$D32="ย้าย","",IF('ชื่อ-คะแนน'!$D32="พัก","",IF($CM$6="?",$CM$6,$CM$6)))))</f>
        <v/>
      </c>
      <c r="CN33" s="967" t="str">
        <f>IF('ชื่อ-คะแนน'!$C32="","",IF('ชื่อ-คะแนน'!$D32="ออก","",IF('ชื่อ-คะแนน'!$D32="ย้าย","",IF('ชื่อ-คะแนน'!$D32="พัก","",IF($CN$6="?",$CN$6,$CN$6)))))</f>
        <v/>
      </c>
      <c r="CO33" s="967" t="str">
        <f>IF('ชื่อ-คะแนน'!$C32="","",IF('ชื่อ-คะแนน'!$D32="ออก","",IF('ชื่อ-คะแนน'!$D32="ย้าย","",IF('ชื่อ-คะแนน'!$D32="พัก","",IF($CO$6="?",$CO$6,$CO$6)))))</f>
        <v/>
      </c>
      <c r="CP33" s="968" t="str">
        <f>IF('ชื่อ-คะแนน'!$C32="","",IF('ชื่อ-คะแนน'!$D32="ออก","",IF('ชื่อ-คะแนน'!$D32="ย้าย","",IF('ชื่อ-คะแนน'!$D32="พัก","",IF($CP$6="?",$CP$6,$CP$6)))))</f>
        <v/>
      </c>
      <c r="CQ33" s="959"/>
      <c r="CR33" s="958" t="str">
        <f>IF('ชื่อ-คะแนน'!$C32="","",IF('ชื่อ-คะแนน'!$D32="ออก","",IF('ชื่อ-คะแนน'!$D32="ย้าย","",IF('ชื่อ-คะแนน'!$D32="พัก","",IF($CR$6="?",$CR$6,$CR$6)))))</f>
        <v/>
      </c>
      <c r="CS33" s="967" t="str">
        <f>IF('ชื่อ-คะแนน'!$C32="","",IF('ชื่อ-คะแนน'!$D32="ออก","",IF('ชื่อ-คะแนน'!$D32="ย้าย","",IF('ชื่อ-คะแนน'!$D32="พัก","",IF($CS$6="?",$CS$6,$CS$6)))))</f>
        <v/>
      </c>
      <c r="CT33" s="967" t="str">
        <f>IF('ชื่อ-คะแนน'!$C32="","",IF('ชื่อ-คะแนน'!$D32="ออก","",IF('ชื่อ-คะแนน'!$D32="ย้าย","",IF('ชื่อ-คะแนน'!$D32="พัก","",IF($CT$6="?",$CT$6,$CT$6)))))</f>
        <v/>
      </c>
      <c r="CU33" s="967" t="str">
        <f>IF('ชื่อ-คะแนน'!$C32="","",IF('ชื่อ-คะแนน'!$D32="ออก","",IF('ชื่อ-คะแนน'!$D32="ย้าย","",IF('ชื่อ-คะแนน'!$D32="พัก","",IF($CU$6="?",$CU$6,$CU$6)))))</f>
        <v/>
      </c>
      <c r="CV33" s="968" t="str">
        <f>IF('ชื่อ-คะแนน'!$C32="","",IF('ชื่อ-คะแนน'!$D32="ออก","",IF('ชื่อ-คะแนน'!$D32="ย้าย","",IF('ชื่อ-คะแนน'!$D32="พัก","",IF($CV$6="?",$CV$6,$CV$6)))))</f>
        <v/>
      </c>
      <c r="CW33" s="959"/>
      <c r="CX33" s="958" t="str">
        <f>IF('ชื่อ-คะแนน'!$C32="","",IF('ชื่อ-คะแนน'!$D32="ออก","",IF('ชื่อ-คะแนน'!$D32="ย้าย","",IF('ชื่อ-คะแนน'!$D32="พัก","",IF($CX$6="?",$CX$6,$CX$6)))))</f>
        <v/>
      </c>
      <c r="CY33" s="967" t="str">
        <f>IF('ชื่อ-คะแนน'!$C32="","",IF('ชื่อ-คะแนน'!$D32="ออก","",IF('ชื่อ-คะแนน'!$D32="ย้าย","",IF('ชื่อ-คะแนน'!$D32="พัก","",IF($CY$6="?",$CY$6,$CY$6)))))</f>
        <v/>
      </c>
      <c r="CZ33" s="967" t="str">
        <f>IF('ชื่อ-คะแนน'!$C32="","",IF('ชื่อ-คะแนน'!$D32="ออก","",IF('ชื่อ-คะแนน'!$D32="ย้าย","",IF('ชื่อ-คะแนน'!$D32="พัก","",IF($CZ$6="?",$CZ$6,$CZ$6)))))</f>
        <v/>
      </c>
      <c r="DA33" s="967" t="str">
        <f>IF('ชื่อ-คะแนน'!$C32="","",IF('ชื่อ-คะแนน'!$D32="ออก","",IF('ชื่อ-คะแนน'!$D32="ย้าย","",IF('ชื่อ-คะแนน'!$D32="พัก","",IF($DA$6="?",$DA$6,$DA$6)))))</f>
        <v/>
      </c>
      <c r="DB33" s="968" t="str">
        <f>IF('ชื่อ-คะแนน'!$C32="","",IF('ชื่อ-คะแนน'!$D32="ออก","",IF('ชื่อ-คะแนน'!$D32="ย้าย","",IF('ชื่อ-คะแนน'!$D32="พัก","",IF($DB$6="?",$DB$6,$DB$6)))))</f>
        <v/>
      </c>
      <c r="DC33" s="959"/>
      <c r="DD33" s="958" t="str">
        <f>IF('ชื่อ-คะแนน'!$C32="","",IF('ชื่อ-คะแนน'!$D32="ออก","",IF('ชื่อ-คะแนน'!$D32="ย้าย","",IF('ชื่อ-คะแนน'!$D32="พัก","",IF($DD$6="?",$DD$6,$DD$6)))))</f>
        <v/>
      </c>
      <c r="DE33" s="967" t="str">
        <f>IF('ชื่อ-คะแนน'!$C32="","",IF('ชื่อ-คะแนน'!$D32="ออก","",IF('ชื่อ-คะแนน'!$D32="ย้าย","",IF('ชื่อ-คะแนน'!$D32="พัก","",IF($DE$6="?",$DE$6,$DE$6)))))</f>
        <v/>
      </c>
      <c r="DF33" s="967" t="str">
        <f>IF('ชื่อ-คะแนน'!$C32="","",IF('ชื่อ-คะแนน'!$D32="ออก","",IF('ชื่อ-คะแนน'!$D32="ย้าย","",IF('ชื่อ-คะแนน'!$D32="พัก","",IF($DF$6="?",$DF$6,$DF$6)))))</f>
        <v/>
      </c>
      <c r="DG33" s="967" t="str">
        <f>IF('ชื่อ-คะแนน'!$C32="","",IF('ชื่อ-คะแนน'!$D32="ออก","",IF('ชื่อ-คะแนน'!$D32="ย้าย","",IF('ชื่อ-คะแนน'!$D32="พัก","",IF($DG$6="?",$DG$6,$DG$6)))))</f>
        <v/>
      </c>
      <c r="DH33" s="968" t="str">
        <f>IF('ชื่อ-คะแนน'!$C32="","",IF('ชื่อ-คะแนน'!$D32="ออก","",IF('ชื่อ-คะแนน'!$D32="ย้าย","",IF('ชื่อ-คะแนน'!$D32="พัก","",IF($DH$6="?",$DH$6,$DH$6)))))</f>
        <v/>
      </c>
      <c r="DI33" s="959"/>
      <c r="DJ33" s="958" t="str">
        <f>IF('ชื่อ-คะแนน'!$C32="","",IF('ชื่อ-คะแนน'!$D32="ออก","",IF('ชื่อ-คะแนน'!$D32="ย้าย","",IF('ชื่อ-คะแนน'!$D32="พัก","",IF($DJ$6="?",$DJ$6,$DJ$6)))))</f>
        <v/>
      </c>
      <c r="DK33" s="967" t="str">
        <f>IF('ชื่อ-คะแนน'!$C32="","",IF('ชื่อ-คะแนน'!$D32="ออก","",IF('ชื่อ-คะแนน'!$D32="ย้าย","",IF('ชื่อ-คะแนน'!$D32="พัก","",IF($DK$6="?",$DK$6,$DK$6)))))</f>
        <v/>
      </c>
      <c r="DL33" s="967" t="str">
        <f>IF('ชื่อ-คะแนน'!$C32="","",IF('ชื่อ-คะแนน'!$D32="ออก","",IF('ชื่อ-คะแนน'!$D32="ย้าย","",IF('ชื่อ-คะแนน'!$D32="พัก","",IF($DL$6="?",$DL$6,$DL$6)))))</f>
        <v/>
      </c>
      <c r="DM33" s="967" t="str">
        <f>IF('ชื่อ-คะแนน'!$C32="","",IF('ชื่อ-คะแนน'!$D32="ออก","",IF('ชื่อ-คะแนน'!$D32="ย้าย","",IF('ชื่อ-คะแนน'!$D32="พัก","",IF($DM$6="?",$DM$6,$DM$6)))))</f>
        <v/>
      </c>
      <c r="DN33" s="968" t="str">
        <f>IF('ชื่อ-คะแนน'!$C32="","",IF('ชื่อ-คะแนน'!$D32="ออก","",IF('ชื่อ-คะแนน'!$D32="ย้าย","",IF('ชื่อ-คะแนน'!$D32="พัก","",IF($DN$6="?",$DN$6,$DN$6)))))</f>
        <v/>
      </c>
      <c r="DO33" s="959"/>
      <c r="DP33" s="958" t="str">
        <f>IF('ชื่อ-คะแนน'!$C32="","",IF('ชื่อ-คะแนน'!$D32="ออก","",IF('ชื่อ-คะแนน'!$D32="ย้าย","",IF('ชื่อ-คะแนน'!$D32="พัก","",IF($DP$6="?",$DP$6,$DP$6)))))</f>
        <v/>
      </c>
      <c r="DQ33" s="967" t="str">
        <f>IF('ชื่อ-คะแนน'!$C32="","",IF('ชื่อ-คะแนน'!$D32="ออก","",IF('ชื่อ-คะแนน'!$D32="ย้าย","",IF('ชื่อ-คะแนน'!$D32="พัก","",IF($DQ$6="?",$DQ$6,$DQ$6)))))</f>
        <v/>
      </c>
      <c r="DR33" s="967" t="str">
        <f>IF('ชื่อ-คะแนน'!$C32="","",IF('ชื่อ-คะแนน'!$D32="ออก","",IF('ชื่อ-คะแนน'!$D32="ย้าย","",IF('ชื่อ-คะแนน'!$D32="พัก","",IF($DR$6="?",$DR$6,$DR$6)))))</f>
        <v/>
      </c>
      <c r="DS33" s="967" t="str">
        <f>IF('ชื่อ-คะแนน'!$C32="","",IF('ชื่อ-คะแนน'!$D32="ออก","",IF('ชื่อ-คะแนน'!$D32="ย้าย","",IF('ชื่อ-คะแนน'!$D32="พัก","",IF($DS$6="?",$DS$6,$DS$6)))))</f>
        <v/>
      </c>
      <c r="DT33" s="968" t="str">
        <f>IF('ชื่อ-คะแนน'!$C32="","",IF('ชื่อ-คะแนน'!$D32="ออก","",IF('ชื่อ-คะแนน'!$D32="ย้าย","",IF('ชื่อ-คะแนน'!$D32="พัก","",IF($DT$6="?",$DT$6,$DT$6)))))</f>
        <v/>
      </c>
      <c r="DU33" s="959"/>
      <c r="DV33" s="958" t="str">
        <f>IF('ชื่อ-คะแนน'!$C32="","",IF('ชื่อ-คะแนน'!$D32="ออก","",IF('ชื่อ-คะแนน'!$D32="ย้าย","",IF('ชื่อ-คะแนน'!$D32="พัก","",IF($DV$6="?",$DV$6,$DV$6)))))</f>
        <v/>
      </c>
      <c r="DW33" s="967" t="str">
        <f>IF('ชื่อ-คะแนน'!$C32="","",IF('ชื่อ-คะแนน'!$D32="ออก","",IF('ชื่อ-คะแนน'!$D32="ย้าย","",IF('ชื่อ-คะแนน'!$D32="พัก","",IF($DW$6="?",$DW$6,$DW$6)))))</f>
        <v/>
      </c>
      <c r="DX33" s="967" t="str">
        <f>IF('ชื่อ-คะแนน'!$C32="","",IF('ชื่อ-คะแนน'!$D32="ออก","",IF('ชื่อ-คะแนน'!$D32="ย้าย","",IF('ชื่อ-คะแนน'!$D32="พัก","",IF($DX$6="?",$DX$6,$DX$6)))))</f>
        <v/>
      </c>
      <c r="DY33" s="967" t="str">
        <f>IF('ชื่อ-คะแนน'!$C32="","",IF('ชื่อ-คะแนน'!$D32="ออก","",IF('ชื่อ-คะแนน'!$D32="ย้าย","",IF('ชื่อ-คะแนน'!$D32="พัก","",IF($DY$6="?",$DY$6,$DY$6)))))</f>
        <v/>
      </c>
      <c r="DZ33" s="968" t="str">
        <f>IF('ชื่อ-คะแนน'!$C32="","",IF('ชื่อ-คะแนน'!$D32="ออก","",IF('ชื่อ-คะแนน'!$D32="ย้าย","",IF('ชื่อ-คะแนน'!$D32="พัก","",IF($DZ$6="?",$DZ$6,$DZ$6)))))</f>
        <v/>
      </c>
      <c r="EA33" s="959"/>
      <c r="EB33" s="958" t="str">
        <f>IF('ชื่อ-คะแนน'!$C32="","",IF('ชื่อ-คะแนน'!$D32="ออก","",IF('ชื่อ-คะแนน'!$D32="ย้าย","",IF('ชื่อ-คะแนน'!$D32="พัก","",IF($EB$6="?",$EB$6,$EB$6)))))</f>
        <v/>
      </c>
      <c r="EC33" s="967" t="str">
        <f>IF('ชื่อ-คะแนน'!$C32="","",IF('ชื่อ-คะแนน'!$D32="ออก","",IF('ชื่อ-คะแนน'!$D32="ย้าย","",IF('ชื่อ-คะแนน'!$D32="พัก","",IF($EC$6="?",$EC$6,$EC$6)))))</f>
        <v/>
      </c>
      <c r="ED33" s="967" t="str">
        <f>IF('ชื่อ-คะแนน'!$C32="","",IF('ชื่อ-คะแนน'!$D32="ออก","",IF('ชื่อ-คะแนน'!$D32="ย้าย","",IF('ชื่อ-คะแนน'!$D32="พัก","",IF($ED$6="?",$ED$6,$ED$6)))))</f>
        <v/>
      </c>
      <c r="EE33" s="967" t="str">
        <f>IF('ชื่อ-คะแนน'!$C32="","",IF('ชื่อ-คะแนน'!$D32="ออก","",IF('ชื่อ-คะแนน'!$D32="ย้าย","",IF('ชื่อ-คะแนน'!$D32="พัก","",IF($EE$6="?",$EE$6,$EE$6)))))</f>
        <v/>
      </c>
      <c r="EF33" s="968" t="str">
        <f>IF('ชื่อ-คะแนน'!$C32="","",IF('ชื่อ-คะแนน'!$D32="ออก","",IF('ชื่อ-คะแนน'!$D32="ย้าย","",IF('ชื่อ-คะแนน'!$D32="พัก","",IF($EF$6="?",$EF$6,$EF$6)))))</f>
        <v/>
      </c>
      <c r="EG33" s="969"/>
      <c r="EH33" s="963" t="str">
        <f>IF('ชื่อ-คะแนน'!C32="","",COUNTIF(E33:EF33,"ป")+COUNTIF(E33:EF33,"ล")+COUNTIF(E33:EF33,"ข")+COUNTIF(E33:EF33,"ร")+COUNTIF(E33:EF33,"อ")+COUNTIF(E33:EF33,"ก")+COUNTIF(E33:EF33,"ฟ")+COUNTIF(E33:EF33,"ด")+COUNTIF(E33:EF33,"ย"))&amp;IF('ชื่อ-คะแนน'!C32="","","/")&amp;IF('ชื่อ-คะแนน'!C32="","",SUM($F$6:$EF$6)-SUM(F33:EF33))</f>
        <v/>
      </c>
      <c r="EI33" s="994" t="str">
        <f>IF('ชื่อ-คะแนน'!C32="","",COUNTIF(E33:EE33,"/")+SUM(E33:EE33))</f>
        <v/>
      </c>
      <c r="EJ33" s="995" t="str">
        <f>IF('ชื่อ-คะแนน'!C32="","",COUNTIF(F33:EF33,"/")+SUM(F33:EF33)+เวลา1!EI33)</f>
        <v/>
      </c>
      <c r="EK33" s="103"/>
      <c r="EL33" s="53" t="str">
        <f>IF('ชื่อ-คะแนน'!C32="","",IF(EJ33&gt;=$EJ$3-$EJ$4,"-",$EJ$3-$EJ$4-EJ33))</f>
        <v/>
      </c>
      <c r="EM33" s="54" t="str">
        <f>IF('ชื่อ-คะแนน'!C32="","",(EJ33/$EJ$3)*100)</f>
        <v/>
      </c>
      <c r="EN33" s="53" t="str">
        <f>IF('ชื่อ-คะแนน'!CM32="ผิด","ผิด",IF('ชื่อ-คะแนน'!CM32="","",IF('ชื่อ-คะแนน'!CP32="-","-",IF(EM33&lt;79.5,"มส","-"))))</f>
        <v/>
      </c>
      <c r="EO33" s="53" t="str">
        <f>IF('ชื่อ-คะแนน'!CM32="ผิด","ผิด",IF('ชื่อ-คะแนน'!CM32="","",IF('ชื่อ-คะแนน'!CP32="-","-",IF(EM33&lt;59.5,"ซ้ำ",IF(EM33&lt;79.5,EL33,"-")))))</f>
        <v/>
      </c>
    </row>
    <row r="34" spans="1:145" s="24" customFormat="1" ht="18" customHeight="1" thickBot="1" x14ac:dyDescent="0.55000000000000004">
      <c r="A34" s="1000" t="str">
        <f>'ชื่อ-คะแนน'!A33</f>
        <v/>
      </c>
      <c r="B34" s="894">
        <f>'ชื่อ-คะแนน'!B33</f>
        <v>0</v>
      </c>
      <c r="C34" s="895" t="str">
        <f>'ชื่อ-คะแนน'!DB33</f>
        <v/>
      </c>
      <c r="D34" s="620" t="str">
        <f>'ชื่อ-คะแนน'!D33</f>
        <v/>
      </c>
      <c r="E34" s="621" t="str">
        <f t="shared" si="0"/>
        <v/>
      </c>
      <c r="F34" s="958" t="str">
        <f>IF('ชื่อ-คะแนน'!$C33="","",IF('ชื่อ-คะแนน'!$D33="ออก","",IF('ชื่อ-คะแนน'!$D33="ย้าย","",IF('ชื่อ-คะแนน'!$D33="พัก","",IF(F$6="?",F$6,F$6)))))</f>
        <v/>
      </c>
      <c r="G34" s="967" t="str">
        <f>IF('ชื่อ-คะแนน'!C33="","",IF('ชื่อ-คะแนน'!$D33="ออก","",IF('ชื่อ-คะแนน'!$D33="ย้าย","",IF('ชื่อ-คะแนน'!$D33="พัก","",IF(G$6="?",G$6,G$6)))))</f>
        <v/>
      </c>
      <c r="H34" s="967" t="str">
        <f>IF('ชื่อ-คะแนน'!C33="","",IF('ชื่อ-คะแนน'!$D33="ออก","",IF('ชื่อ-คะแนน'!$D33="ย้าย","",IF('ชื่อ-คะแนน'!$D33="พัก","",IF(H$6="?",H$6,H$6)))))</f>
        <v/>
      </c>
      <c r="I34" s="967" t="str">
        <f>IF('ชื่อ-คะแนน'!G33="","",IF('ชื่อ-คะแนน'!$D33="ออก","",IF('ชื่อ-คะแนน'!$D33="ย้าย","",IF('ชื่อ-คะแนน'!$D33="พัก","",IF(I$6="?",I$6,$I$6)))))</f>
        <v/>
      </c>
      <c r="J34" s="968" t="str">
        <f>IF('ชื่อ-คะแนน'!$C33="","",IF('ชื่อ-คะแนน'!$D33="ออก","",IF('ชื่อ-คะแนน'!$D33="ย้าย","",IF('ชื่อ-คะแนน'!$D33="พัก","",IF(J$6="?",J$6,J$6)))))</f>
        <v/>
      </c>
      <c r="K34" s="959"/>
      <c r="L34" s="958" t="str">
        <f>IF('ชื่อ-คะแนน'!$C33="","",IF('ชื่อ-คะแนน'!$D33="ออก","",IF('ชื่อ-คะแนน'!$D33="ย้าย","",IF('ชื่อ-คะแนน'!$D33="พัก","",IF(L$6="?",L$6,L$6)))))</f>
        <v/>
      </c>
      <c r="M34" s="967" t="str">
        <f>IF('ชื่อ-คะแนน'!$C33="","",IF('ชื่อ-คะแนน'!$D33="ออก","",IF('ชื่อ-คะแนน'!$D33="ย้าย","",IF('ชื่อ-คะแนน'!$D33="พัก","",IF(M$6="?",M$6,M$6)))))</f>
        <v/>
      </c>
      <c r="N34" s="967" t="str">
        <f>IF('ชื่อ-คะแนน'!$C33="","",IF('ชื่อ-คะแนน'!$D33="ออก","",IF('ชื่อ-คะแนน'!$D33="ย้าย","",IF('ชื่อ-คะแนน'!$D33="พัก","",IF(N$6="?",N$6,N$6)))))</f>
        <v/>
      </c>
      <c r="O34" s="967" t="str">
        <f>IF('ชื่อ-คะแนน'!$C33="","",IF('ชื่อ-คะแนน'!$D33="ออก","",IF('ชื่อ-คะแนน'!$D33="ย้าย","",IF('ชื่อ-คะแนน'!$D33="พัก","",IF(O$6="?",O$6,O$6)))))</f>
        <v/>
      </c>
      <c r="P34" s="968" t="str">
        <f>IF('ชื่อ-คะแนน'!$C33="","",IF('ชื่อ-คะแนน'!$D33="ออก","",IF('ชื่อ-คะแนน'!$D33="ย้าย","",IF('ชื่อ-คะแนน'!$D33="พัก","",IF(P$6="?",P$6,P$6)))))</f>
        <v/>
      </c>
      <c r="Q34" s="959"/>
      <c r="R34" s="958" t="str">
        <f>IF('ชื่อ-คะแนน'!$C33="","",IF('ชื่อ-คะแนน'!$D33="ออก","",IF('ชื่อ-คะแนน'!$D33="ย้าย","",IF('ชื่อ-คะแนน'!$D33="พัก","",IF(R$6="?",R$6,R$6)))))</f>
        <v/>
      </c>
      <c r="S34" s="967" t="str">
        <f>IF('ชื่อ-คะแนน'!$C33="","",IF('ชื่อ-คะแนน'!$D33="ออก","",IF('ชื่อ-คะแนน'!$D33="ย้าย","",IF('ชื่อ-คะแนน'!$D33="พัก","",IF(S$6="?",S$6,S$6)))))</f>
        <v/>
      </c>
      <c r="T34" s="967" t="str">
        <f>IF('ชื่อ-คะแนน'!$C33="","",IF('ชื่อ-คะแนน'!$D33="ออก","",IF('ชื่อ-คะแนน'!$D33="ย้าย","",IF('ชื่อ-คะแนน'!$D33="พัก","",IF(T$6="?",T$6,T$6)))))</f>
        <v/>
      </c>
      <c r="U34" s="967" t="str">
        <f>IF('ชื่อ-คะแนน'!$C33="","",IF('ชื่อ-คะแนน'!$D33="ออก","",IF('ชื่อ-คะแนน'!$D33="ย้าย","",IF('ชื่อ-คะแนน'!$D33="พัก","",IF(U$6="?",U$6,U$6)))))</f>
        <v/>
      </c>
      <c r="V34" s="968" t="str">
        <f>IF('ชื่อ-คะแนน'!$C33="","",IF('ชื่อ-คะแนน'!$D33="ออก","",IF('ชื่อ-คะแนน'!$D33="ย้าย","",IF('ชื่อ-คะแนน'!$D33="พัก","",IF(V$6="?",V$6,V$6)))))</f>
        <v/>
      </c>
      <c r="W34" s="959"/>
      <c r="X34" s="958" t="str">
        <f>IF('ชื่อ-คะแนน'!$C33="","",IF('ชื่อ-คะแนน'!$D33="ออก","",IF('ชื่อ-คะแนน'!$D33="ย้าย","",IF('ชื่อ-คะแนน'!$D33="พัก","",IF(X$6="?",X$6,X$6)))))</f>
        <v/>
      </c>
      <c r="Y34" s="967" t="str">
        <f>IF('ชื่อ-คะแนน'!$C33="","",IF('ชื่อ-คะแนน'!$D33="ออก","",IF('ชื่อ-คะแนน'!$D33="ย้าย","",IF('ชื่อ-คะแนน'!$D33="พัก","",IF(Y$6="?",Y$6,Y$6)))))</f>
        <v/>
      </c>
      <c r="Z34" s="967" t="str">
        <f>IF('ชื่อ-คะแนน'!$C33="","",IF('ชื่อ-คะแนน'!$D33="ออก","",IF('ชื่อ-คะแนน'!$D33="ย้าย","",IF('ชื่อ-คะแนน'!$D33="พัก","",IF(Z$6="?",Z$6,Z$6)))))</f>
        <v/>
      </c>
      <c r="AA34" s="967" t="str">
        <f>IF('ชื่อ-คะแนน'!$C33="","",IF('ชื่อ-คะแนน'!$D33="ออก","",IF('ชื่อ-คะแนน'!$D33="ย้าย","",IF('ชื่อ-คะแนน'!$D33="พัก","",IF(AA$6="?",AA$6,AA$6)))))</f>
        <v/>
      </c>
      <c r="AB34" s="968" t="str">
        <f>IF('ชื่อ-คะแนน'!$C33="","",IF('ชื่อ-คะแนน'!$D33="ออก","",IF('ชื่อ-คะแนน'!$D33="ย้าย","",IF('ชื่อ-คะแนน'!$D33="พัก","",IF(AB$6="?",AB$6,AB$6)))))</f>
        <v/>
      </c>
      <c r="AC34" s="959"/>
      <c r="AD34" s="958" t="str">
        <f>IF('ชื่อ-คะแนน'!$C33="","",IF('ชื่อ-คะแนน'!$D33="ออก","",IF('ชื่อ-คะแนน'!$D33="ย้าย","",IF('ชื่อ-คะแนน'!$D33="พัก","",IF(AD$6="?",AD$6,AD$6)))))</f>
        <v/>
      </c>
      <c r="AE34" s="967" t="str">
        <f>IF('ชื่อ-คะแนน'!$C33="","",IF('ชื่อ-คะแนน'!$D33="ออก","",IF('ชื่อ-คะแนน'!$D33="ย้าย","",IF('ชื่อ-คะแนน'!$D33="พัก","",IF(AE$6="?",AE$6,AE$6)))))</f>
        <v/>
      </c>
      <c r="AF34" s="967" t="str">
        <f>IF('ชื่อ-คะแนน'!$C33="","",IF('ชื่อ-คะแนน'!$D33="ออก","",IF('ชื่อ-คะแนน'!$D33="ย้าย","",IF('ชื่อ-คะแนน'!$D33="พัก","",IF(AF$6="?",AF$6,AF$6)))))</f>
        <v/>
      </c>
      <c r="AG34" s="967" t="str">
        <f>IF('ชื่อ-คะแนน'!$C33="","",IF('ชื่อ-คะแนน'!$D33="ออก","",IF('ชื่อ-คะแนน'!$D33="ย้าย","",IF('ชื่อ-คะแนน'!$D33="พัก","",IF($AG$6="?",$AG$6,$AG$6)))))</f>
        <v/>
      </c>
      <c r="AH34" s="968" t="str">
        <f>IF('ชื่อ-คะแนน'!$C33="","",IF('ชื่อ-คะแนน'!$D33="ออก","",IF('ชื่อ-คะแนน'!$D33="ย้าย","",IF('ชื่อ-คะแนน'!$D33="พัก","",IF($AH$6="?",$AH$6,$AH$6)))))</f>
        <v/>
      </c>
      <c r="AI34" s="959"/>
      <c r="AJ34" s="958" t="str">
        <f>IF('ชื่อ-คะแนน'!$C33="","",IF('ชื่อ-คะแนน'!$D33="ออก","",IF('ชื่อ-คะแนน'!$D33="ย้าย","",IF('ชื่อ-คะแนน'!$D33="พัก","",IF($AJ$6="?",$AJ$6,$AJ$6)))))</f>
        <v/>
      </c>
      <c r="AK34" s="967" t="str">
        <f>IF('ชื่อ-คะแนน'!$C33="","",IF('ชื่อ-คะแนน'!$D33="ออก","",IF('ชื่อ-คะแนน'!$D33="ย้าย","",IF('ชื่อ-คะแนน'!$D33="พัก","",IF($AK$6="?",$AK$6,$AK$6)))))</f>
        <v/>
      </c>
      <c r="AL34" s="967" t="str">
        <f>IF('ชื่อ-คะแนน'!$C33="","",IF('ชื่อ-คะแนน'!$D33="ออก","",IF('ชื่อ-คะแนน'!$D33="ย้าย","",IF('ชื่อ-คะแนน'!$D33="พัก","",IF($AL$6="?",$AL$6,$AL$6)))))</f>
        <v/>
      </c>
      <c r="AM34" s="967" t="str">
        <f>IF('ชื่อ-คะแนน'!$C33="","",IF('ชื่อ-คะแนน'!$D33="ออก","",IF('ชื่อ-คะแนน'!$D33="ย้าย","",IF('ชื่อ-คะแนน'!$D33="พัก","",IF($AM$6="?",$AM$6,$AM$6)))))</f>
        <v/>
      </c>
      <c r="AN34" s="968" t="str">
        <f>IF('ชื่อ-คะแนน'!$C33="","",IF('ชื่อ-คะแนน'!$D33="ออก","",IF('ชื่อ-คะแนน'!$D33="ย้าย","",IF('ชื่อ-คะแนน'!$D33="พัก","",IF($AN$6="?",$AN$6,$AN$6)))))</f>
        <v/>
      </c>
      <c r="AO34" s="959"/>
      <c r="AP34" s="958" t="str">
        <f>IF('ชื่อ-คะแนน'!$C33="","",IF('ชื่อ-คะแนน'!$D33="ออก","",IF('ชื่อ-คะแนน'!$D33="ย้าย","",IF('ชื่อ-คะแนน'!$D33="พัก","",IF($AP$6="?",$AP$6,$AP$6)))))</f>
        <v/>
      </c>
      <c r="AQ34" s="967" t="str">
        <f>IF('ชื่อ-คะแนน'!$C33="","",IF('ชื่อ-คะแนน'!$D33="ออก","",IF('ชื่อ-คะแนน'!$D33="ย้าย","",IF('ชื่อ-คะแนน'!$D33="พัก","",IF($AQ$6="?",$AQ$6,$AQ$6)))))</f>
        <v/>
      </c>
      <c r="AR34" s="967" t="str">
        <f>IF('ชื่อ-คะแนน'!$C33="","",IF('ชื่อ-คะแนน'!$D33="ออก","",IF('ชื่อ-คะแนน'!$D33="ย้าย","",IF('ชื่อ-คะแนน'!$D33="พัก","",IF($AR$6="?",$AR$6,$AR$6)))))</f>
        <v/>
      </c>
      <c r="AS34" s="967" t="str">
        <f>IF('ชื่อ-คะแนน'!$C33="","",IF('ชื่อ-คะแนน'!$D33="ออก","",IF('ชื่อ-คะแนน'!$D33="ย้าย","",IF('ชื่อ-คะแนน'!$D33="พัก","",IF($AS$6="?",$AS$6,$AS$6)))))</f>
        <v/>
      </c>
      <c r="AT34" s="968" t="str">
        <f>IF('ชื่อ-คะแนน'!$C33="","",IF('ชื่อ-คะแนน'!$D33="ออก","",IF('ชื่อ-คะแนน'!$D33="ย้าย","",IF('ชื่อ-คะแนน'!$D33="พัก","",IF($AT$6="?",$AT$6,$AT$6)))))</f>
        <v/>
      </c>
      <c r="AU34" s="959"/>
      <c r="AV34" s="958" t="str">
        <f>IF('ชื่อ-คะแนน'!$C33="","",IF('ชื่อ-คะแนน'!$D33="ออก","",IF('ชื่อ-คะแนน'!$D33="ย้าย","",IF('ชื่อ-คะแนน'!$D33="พัก","",IF($AV$6="?",$AV$6,$AV$6)))))</f>
        <v/>
      </c>
      <c r="AW34" s="967" t="str">
        <f>IF('ชื่อ-คะแนน'!$C33="","",IF('ชื่อ-คะแนน'!$D33="ออก","",IF('ชื่อ-คะแนน'!$D33="ย้าย","",IF('ชื่อ-คะแนน'!$D33="พัก","",IF($AW$6="?",$AW$6,$AW$6)))))</f>
        <v/>
      </c>
      <c r="AX34" s="967" t="str">
        <f>IF('ชื่อ-คะแนน'!$C33="","",IF('ชื่อ-คะแนน'!$D33="ออก","",IF('ชื่อ-คะแนน'!$D33="ย้าย","",IF('ชื่อ-คะแนน'!$D33="พัก","",IF($AX$6="?",$AX$6,$AX$6)))))</f>
        <v/>
      </c>
      <c r="AY34" s="967" t="str">
        <f>IF('ชื่อ-คะแนน'!$C33="","",IF('ชื่อ-คะแนน'!$D33="ออก","",IF('ชื่อ-คะแนน'!$D33="ย้าย","",IF('ชื่อ-คะแนน'!$D33="พัก","",IF($AY$6="?",$AY$6,$AY$6)))))</f>
        <v/>
      </c>
      <c r="AZ34" s="968" t="str">
        <f>IF('ชื่อ-คะแนน'!$C33="","",IF('ชื่อ-คะแนน'!$D33="ออก","",IF('ชื่อ-คะแนน'!$D33="ย้าย","",IF('ชื่อ-คะแนน'!$D33="พัก","",IF($AZ$6="?",$AZ$6,$AZ$6)))))</f>
        <v/>
      </c>
      <c r="BA34" s="959"/>
      <c r="BB34" s="958" t="str">
        <f>IF('ชื่อ-คะแนน'!$C33="","",IF('ชื่อ-คะแนน'!$D33="ออก","",IF('ชื่อ-คะแนน'!$D33="ย้าย","",IF('ชื่อ-คะแนน'!$D33="พัก","",IF($BB$6="?",$BB$6,$BB$6)))))</f>
        <v/>
      </c>
      <c r="BC34" s="967" t="str">
        <f>IF('ชื่อ-คะแนน'!$C33="","",IF('ชื่อ-คะแนน'!$D33="ออก","",IF('ชื่อ-คะแนน'!$D33="ย้าย","",IF('ชื่อ-คะแนน'!$D33="พัก","",IF($BC$6="?",$BC$6,$BC$6)))))</f>
        <v/>
      </c>
      <c r="BD34" s="967" t="str">
        <f>IF('ชื่อ-คะแนน'!$C33="","",IF('ชื่อ-คะแนน'!$D33="ออก","",IF('ชื่อ-คะแนน'!$D33="ย้าย","",IF('ชื่อ-คะแนน'!$D33="พัก","",IF($BD$6="?",$BD$6,$BD$6)))))</f>
        <v/>
      </c>
      <c r="BE34" s="967" t="str">
        <f>IF('ชื่อ-คะแนน'!$C33="","",IF('ชื่อ-คะแนน'!$D33="ออก","",IF('ชื่อ-คะแนน'!$D33="ย้าย","",IF('ชื่อ-คะแนน'!$D33="พัก","",IF($BE$6="?",$BE$6,$BE$6)))))</f>
        <v/>
      </c>
      <c r="BF34" s="968" t="str">
        <f>IF('ชื่อ-คะแนน'!$C33="","",IF('ชื่อ-คะแนน'!$D33="ออก","",IF('ชื่อ-คะแนน'!$D33="ย้าย","",IF('ชื่อ-คะแนน'!$D33="พัก","",IF($BF$6="?",$BF$6,$BF$6)))))</f>
        <v/>
      </c>
      <c r="BG34" s="959"/>
      <c r="BH34" s="958" t="str">
        <f>IF('ชื่อ-คะแนน'!$C33="","",IF('ชื่อ-คะแนน'!$D33="ออก","",IF('ชื่อ-คะแนน'!$D33="ย้าย","",IF('ชื่อ-คะแนน'!$D33="พัก","",IF($BH$6="?",$BH$6,$BH$6)))))</f>
        <v/>
      </c>
      <c r="BI34" s="967" t="str">
        <f>IF('ชื่อ-คะแนน'!$C33="","",IF('ชื่อ-คะแนน'!$D33="ออก","",IF('ชื่อ-คะแนน'!$D33="ย้าย","",IF('ชื่อ-คะแนน'!$D33="พัก","",IF($BI$6="?",$BI$6,$BI$6)))))</f>
        <v/>
      </c>
      <c r="BJ34" s="967" t="str">
        <f>IF('ชื่อ-คะแนน'!$C33="","",IF('ชื่อ-คะแนน'!$D33="ออก","",IF('ชื่อ-คะแนน'!$D33="ย้าย","",IF('ชื่อ-คะแนน'!$D33="พัก","",IF($BJ$6="?",$BJ$6,$BJ$6)))))</f>
        <v/>
      </c>
      <c r="BK34" s="967" t="str">
        <f>IF('ชื่อ-คะแนน'!$C33="","",IF('ชื่อ-คะแนน'!$D33="ออก","",IF('ชื่อ-คะแนน'!$D33="ย้าย","",IF('ชื่อ-คะแนน'!$D33="พัก","",IF($BK$6="?",$BK$6,$BK$6)))))</f>
        <v/>
      </c>
      <c r="BL34" s="968" t="str">
        <f>IF('ชื่อ-คะแนน'!$C33="","",IF('ชื่อ-คะแนน'!$D33="ออก","",IF('ชื่อ-คะแนน'!$D33="ย้าย","",IF('ชื่อ-คะแนน'!$D33="พัก","",IF($BL$6="?",$BL$6,$BL$6)))))</f>
        <v/>
      </c>
      <c r="BM34" s="959"/>
      <c r="BN34" s="958" t="str">
        <f>IF('ชื่อ-คะแนน'!$C33="","",IF('ชื่อ-คะแนน'!$D33="ออก","",IF('ชื่อ-คะแนน'!$D33="ย้าย","",IF('ชื่อ-คะแนน'!$D33="พัก","",IF($BN$6="?",$BN$6,$BN$6)))))</f>
        <v/>
      </c>
      <c r="BO34" s="967" t="str">
        <f>IF('ชื่อ-คะแนน'!$C33="","",IF('ชื่อ-คะแนน'!$D33="ออก","",IF('ชื่อ-คะแนน'!$D33="ย้าย","",IF('ชื่อ-คะแนน'!$D33="พัก","",IF($BO$6="?",$BO$6,$BO$6)))))</f>
        <v/>
      </c>
      <c r="BP34" s="967" t="str">
        <f>IF('ชื่อ-คะแนน'!$C33="","",IF('ชื่อ-คะแนน'!$D33="ออก","",IF('ชื่อ-คะแนน'!$D33="ย้าย","",IF('ชื่อ-คะแนน'!$D33="พัก","",IF($BP$6="?",$BP$6,$BP$6)))))</f>
        <v/>
      </c>
      <c r="BQ34" s="967" t="str">
        <f>IF('ชื่อ-คะแนน'!$C33="","",IF('ชื่อ-คะแนน'!$D33="ออก","",IF('ชื่อ-คะแนน'!$D33="ย้าย","",IF('ชื่อ-คะแนน'!$D33="พัก","",IF($BQ$6="?",$BQ$6,$BQ$6)))))</f>
        <v/>
      </c>
      <c r="BR34" s="968" t="str">
        <f>IF('ชื่อ-คะแนน'!$C33="","",IF('ชื่อ-คะแนน'!$D33="ออก","",IF('ชื่อ-คะแนน'!$D33="ย้าย","",IF('ชื่อ-คะแนน'!$D33="พัก","",IF($BR$6="?",$BR$6,$BR$6)))))</f>
        <v/>
      </c>
      <c r="BS34" s="959"/>
      <c r="BT34" s="958" t="str">
        <f>IF('ชื่อ-คะแนน'!$C33="","",IF('ชื่อ-คะแนน'!$D33="ออก","",IF('ชื่อ-คะแนน'!$D33="ย้าย","",IF('ชื่อ-คะแนน'!$D33="พัก","",IF($BT$6="?",$BT$6,$BT$6)))))</f>
        <v/>
      </c>
      <c r="BU34" s="967" t="str">
        <f>IF('ชื่อ-คะแนน'!$C33="","",IF('ชื่อ-คะแนน'!$D33="ออก","",IF('ชื่อ-คะแนน'!$D33="ย้าย","",IF('ชื่อ-คะแนน'!$D33="พัก","",IF($BU$6="?",$BU$6,$BU$6)))))</f>
        <v/>
      </c>
      <c r="BV34" s="967" t="str">
        <f>IF('ชื่อ-คะแนน'!$C33="","",IF('ชื่อ-คะแนน'!$D33="ออก","",IF('ชื่อ-คะแนน'!$D33="ย้าย","",IF('ชื่อ-คะแนน'!$D33="พัก","",IF($BV$6="?",$BV$6,$BV$6)))))</f>
        <v/>
      </c>
      <c r="BW34" s="967" t="str">
        <f>IF('ชื่อ-คะแนน'!$C33="","",IF('ชื่อ-คะแนน'!$D33="ออก","",IF('ชื่อ-คะแนน'!$D33="ย้าย","",IF('ชื่อ-คะแนน'!$D33="พัก","",IF($BW$6="?",$BW$6,$BW$6)))))</f>
        <v/>
      </c>
      <c r="BX34" s="968" t="str">
        <f>IF('ชื่อ-คะแนน'!$C33="","",IF('ชื่อ-คะแนน'!$D33="ออก","",IF('ชื่อ-คะแนน'!$D33="ย้าย","",IF('ชื่อ-คะแนน'!$D33="พัก","",IF($BX$6="?",$BX$6,$BX$6)))))</f>
        <v/>
      </c>
      <c r="BY34" s="959"/>
      <c r="BZ34" s="958" t="str">
        <f>IF('ชื่อ-คะแนน'!$C33="","",IF('ชื่อ-คะแนน'!$D33="ออก","",IF('ชื่อ-คะแนน'!$D33="ย้าย","",IF('ชื่อ-คะแนน'!$D33="พัก","",IF($BZ$6="?",$BZ$6,$BZ$6)))))</f>
        <v/>
      </c>
      <c r="CA34" s="967" t="str">
        <f>IF('ชื่อ-คะแนน'!$C33="","",IF('ชื่อ-คะแนน'!$D33="ออก","",IF('ชื่อ-คะแนน'!$D33="ย้าย","",IF('ชื่อ-คะแนน'!$D33="พัก","",IF($CA$6="?",$CA$6,$CA$6)))))</f>
        <v/>
      </c>
      <c r="CB34" s="967" t="str">
        <f>IF('ชื่อ-คะแนน'!$C33="","",IF('ชื่อ-คะแนน'!$D33="ออก","",IF('ชื่อ-คะแนน'!$D33="ย้าย","",IF('ชื่อ-คะแนน'!$D33="พัก","",IF($CB$6="?",$CB$6,$CB$6)))))</f>
        <v/>
      </c>
      <c r="CC34" s="967" t="str">
        <f>IF('ชื่อ-คะแนน'!$C33="","",IF('ชื่อ-คะแนน'!$D33="ออก","",IF('ชื่อ-คะแนน'!$D33="ย้าย","",IF('ชื่อ-คะแนน'!$D33="พัก","",IF($CC$6="?",$CC$6,$CC$6)))))</f>
        <v/>
      </c>
      <c r="CD34" s="968" t="str">
        <f>IF('ชื่อ-คะแนน'!$C33="","",IF('ชื่อ-คะแนน'!$D33="ออก","",IF('ชื่อ-คะแนน'!$D33="ย้าย","",IF('ชื่อ-คะแนน'!$D33="พัก","",IF($CD$6="?",$CD$6,$CD$6)))))</f>
        <v/>
      </c>
      <c r="CE34" s="959"/>
      <c r="CF34" s="958" t="str">
        <f>IF('ชื่อ-คะแนน'!$C33="","",IF('ชื่อ-คะแนน'!$D33="ออก","",IF('ชื่อ-คะแนน'!$D33="ย้าย","",IF('ชื่อ-คะแนน'!$D33="พัก","",IF($CF$6="?",$CF$6,$CF$6)))))</f>
        <v/>
      </c>
      <c r="CG34" s="967" t="str">
        <f>IF('ชื่อ-คะแนน'!$C33="","",IF('ชื่อ-คะแนน'!$D33="ออก","",IF('ชื่อ-คะแนน'!$D33="ย้าย","",IF('ชื่อ-คะแนน'!$D33="พัก","",IF($CG$6="?",$CG$6,$CG$6)))))</f>
        <v/>
      </c>
      <c r="CH34" s="967" t="str">
        <f>IF('ชื่อ-คะแนน'!$C33="","",IF('ชื่อ-คะแนน'!$D33="ออก","",IF('ชื่อ-คะแนน'!$D33="ย้าย","",IF('ชื่อ-คะแนน'!$D33="พัก","",IF($CH$6="?",$CH$6,$CH$6)))))</f>
        <v/>
      </c>
      <c r="CI34" s="967" t="str">
        <f>IF('ชื่อ-คะแนน'!$C33="","",IF('ชื่อ-คะแนน'!$D33="ออก","",IF('ชื่อ-คะแนน'!$D33="ย้าย","",IF('ชื่อ-คะแนน'!$D33="พัก","",IF($CI$6="?",$CI$6,$CI$6)))))</f>
        <v/>
      </c>
      <c r="CJ34" s="968" t="str">
        <f>IF('ชื่อ-คะแนน'!$C33="","",IF('ชื่อ-คะแนน'!$D33="ออก","",IF('ชื่อ-คะแนน'!$D33="ย้าย","",IF('ชื่อ-คะแนน'!$D33="พัก","",IF($CJ$6="?",$CJ$6,$CJ$6)))))</f>
        <v/>
      </c>
      <c r="CK34" s="959"/>
      <c r="CL34" s="958" t="str">
        <f>IF('ชื่อ-คะแนน'!$C33="","",IF('ชื่อ-คะแนน'!$D33="ออก","",IF('ชื่อ-คะแนน'!$D33="ย้าย","",IF('ชื่อ-คะแนน'!$D33="พัก","",IF($CL$6="?",$CL$6,$CL$6)))))</f>
        <v/>
      </c>
      <c r="CM34" s="967" t="str">
        <f>IF('ชื่อ-คะแนน'!$C33="","",IF('ชื่อ-คะแนน'!$D33="ออก","",IF('ชื่อ-คะแนน'!$D33="ย้าย","",IF('ชื่อ-คะแนน'!$D33="พัก","",IF($CM$6="?",$CM$6,$CM$6)))))</f>
        <v/>
      </c>
      <c r="CN34" s="967" t="str">
        <f>IF('ชื่อ-คะแนน'!$C33="","",IF('ชื่อ-คะแนน'!$D33="ออก","",IF('ชื่อ-คะแนน'!$D33="ย้าย","",IF('ชื่อ-คะแนน'!$D33="พัก","",IF($CN$6="?",$CN$6,$CN$6)))))</f>
        <v/>
      </c>
      <c r="CO34" s="967" t="str">
        <f>IF('ชื่อ-คะแนน'!$C33="","",IF('ชื่อ-คะแนน'!$D33="ออก","",IF('ชื่อ-คะแนน'!$D33="ย้าย","",IF('ชื่อ-คะแนน'!$D33="พัก","",IF($CO$6="?",$CO$6,$CO$6)))))</f>
        <v/>
      </c>
      <c r="CP34" s="968" t="str">
        <f>IF('ชื่อ-คะแนน'!$C33="","",IF('ชื่อ-คะแนน'!$D33="ออก","",IF('ชื่อ-คะแนน'!$D33="ย้าย","",IF('ชื่อ-คะแนน'!$D33="พัก","",IF($CP$6="?",$CP$6,$CP$6)))))</f>
        <v/>
      </c>
      <c r="CQ34" s="959"/>
      <c r="CR34" s="958" t="str">
        <f>IF('ชื่อ-คะแนน'!$C33="","",IF('ชื่อ-คะแนน'!$D33="ออก","",IF('ชื่อ-คะแนน'!$D33="ย้าย","",IF('ชื่อ-คะแนน'!$D33="พัก","",IF($CR$6="?",$CR$6,$CR$6)))))</f>
        <v/>
      </c>
      <c r="CS34" s="967" t="str">
        <f>IF('ชื่อ-คะแนน'!$C33="","",IF('ชื่อ-คะแนน'!$D33="ออก","",IF('ชื่อ-คะแนน'!$D33="ย้าย","",IF('ชื่อ-คะแนน'!$D33="พัก","",IF($CS$6="?",$CS$6,$CS$6)))))</f>
        <v/>
      </c>
      <c r="CT34" s="967" t="str">
        <f>IF('ชื่อ-คะแนน'!$C33="","",IF('ชื่อ-คะแนน'!$D33="ออก","",IF('ชื่อ-คะแนน'!$D33="ย้าย","",IF('ชื่อ-คะแนน'!$D33="พัก","",IF($CT$6="?",$CT$6,$CT$6)))))</f>
        <v/>
      </c>
      <c r="CU34" s="967" t="str">
        <f>IF('ชื่อ-คะแนน'!$C33="","",IF('ชื่อ-คะแนน'!$D33="ออก","",IF('ชื่อ-คะแนน'!$D33="ย้าย","",IF('ชื่อ-คะแนน'!$D33="พัก","",IF($CU$6="?",$CU$6,$CU$6)))))</f>
        <v/>
      </c>
      <c r="CV34" s="968" t="str">
        <f>IF('ชื่อ-คะแนน'!$C33="","",IF('ชื่อ-คะแนน'!$D33="ออก","",IF('ชื่อ-คะแนน'!$D33="ย้าย","",IF('ชื่อ-คะแนน'!$D33="พัก","",IF($CV$6="?",$CV$6,$CV$6)))))</f>
        <v/>
      </c>
      <c r="CW34" s="959"/>
      <c r="CX34" s="958" t="str">
        <f>IF('ชื่อ-คะแนน'!$C33="","",IF('ชื่อ-คะแนน'!$D33="ออก","",IF('ชื่อ-คะแนน'!$D33="ย้าย","",IF('ชื่อ-คะแนน'!$D33="พัก","",IF($CX$6="?",$CX$6,$CX$6)))))</f>
        <v/>
      </c>
      <c r="CY34" s="967" t="str">
        <f>IF('ชื่อ-คะแนน'!$C33="","",IF('ชื่อ-คะแนน'!$D33="ออก","",IF('ชื่อ-คะแนน'!$D33="ย้าย","",IF('ชื่อ-คะแนน'!$D33="พัก","",IF($CY$6="?",$CY$6,$CY$6)))))</f>
        <v/>
      </c>
      <c r="CZ34" s="967" t="str">
        <f>IF('ชื่อ-คะแนน'!$C33="","",IF('ชื่อ-คะแนน'!$D33="ออก","",IF('ชื่อ-คะแนน'!$D33="ย้าย","",IF('ชื่อ-คะแนน'!$D33="พัก","",IF($CZ$6="?",$CZ$6,$CZ$6)))))</f>
        <v/>
      </c>
      <c r="DA34" s="967" t="str">
        <f>IF('ชื่อ-คะแนน'!$C33="","",IF('ชื่อ-คะแนน'!$D33="ออก","",IF('ชื่อ-คะแนน'!$D33="ย้าย","",IF('ชื่อ-คะแนน'!$D33="พัก","",IF($DA$6="?",$DA$6,$DA$6)))))</f>
        <v/>
      </c>
      <c r="DB34" s="968" t="str">
        <f>IF('ชื่อ-คะแนน'!$C33="","",IF('ชื่อ-คะแนน'!$D33="ออก","",IF('ชื่อ-คะแนน'!$D33="ย้าย","",IF('ชื่อ-คะแนน'!$D33="พัก","",IF($DB$6="?",$DB$6,$DB$6)))))</f>
        <v/>
      </c>
      <c r="DC34" s="959"/>
      <c r="DD34" s="958" t="str">
        <f>IF('ชื่อ-คะแนน'!$C33="","",IF('ชื่อ-คะแนน'!$D33="ออก","",IF('ชื่อ-คะแนน'!$D33="ย้าย","",IF('ชื่อ-คะแนน'!$D33="พัก","",IF($DD$6="?",$DD$6,$DD$6)))))</f>
        <v/>
      </c>
      <c r="DE34" s="967" t="str">
        <f>IF('ชื่อ-คะแนน'!$C33="","",IF('ชื่อ-คะแนน'!$D33="ออก","",IF('ชื่อ-คะแนน'!$D33="ย้าย","",IF('ชื่อ-คะแนน'!$D33="พัก","",IF($DE$6="?",$DE$6,$DE$6)))))</f>
        <v/>
      </c>
      <c r="DF34" s="967" t="str">
        <f>IF('ชื่อ-คะแนน'!$C33="","",IF('ชื่อ-คะแนน'!$D33="ออก","",IF('ชื่อ-คะแนน'!$D33="ย้าย","",IF('ชื่อ-คะแนน'!$D33="พัก","",IF($DF$6="?",$DF$6,$DF$6)))))</f>
        <v/>
      </c>
      <c r="DG34" s="967" t="str">
        <f>IF('ชื่อ-คะแนน'!$C33="","",IF('ชื่อ-คะแนน'!$D33="ออก","",IF('ชื่อ-คะแนน'!$D33="ย้าย","",IF('ชื่อ-คะแนน'!$D33="พัก","",IF($DG$6="?",$DG$6,$DG$6)))))</f>
        <v/>
      </c>
      <c r="DH34" s="968" t="str">
        <f>IF('ชื่อ-คะแนน'!$C33="","",IF('ชื่อ-คะแนน'!$D33="ออก","",IF('ชื่อ-คะแนน'!$D33="ย้าย","",IF('ชื่อ-คะแนน'!$D33="พัก","",IF($DH$6="?",$DH$6,$DH$6)))))</f>
        <v/>
      </c>
      <c r="DI34" s="959"/>
      <c r="DJ34" s="958" t="str">
        <f>IF('ชื่อ-คะแนน'!$C33="","",IF('ชื่อ-คะแนน'!$D33="ออก","",IF('ชื่อ-คะแนน'!$D33="ย้าย","",IF('ชื่อ-คะแนน'!$D33="พัก","",IF($DJ$6="?",$DJ$6,$DJ$6)))))</f>
        <v/>
      </c>
      <c r="DK34" s="967" t="str">
        <f>IF('ชื่อ-คะแนน'!$C33="","",IF('ชื่อ-คะแนน'!$D33="ออก","",IF('ชื่อ-คะแนน'!$D33="ย้าย","",IF('ชื่อ-คะแนน'!$D33="พัก","",IF($DK$6="?",$DK$6,$DK$6)))))</f>
        <v/>
      </c>
      <c r="DL34" s="967" t="str">
        <f>IF('ชื่อ-คะแนน'!$C33="","",IF('ชื่อ-คะแนน'!$D33="ออก","",IF('ชื่อ-คะแนน'!$D33="ย้าย","",IF('ชื่อ-คะแนน'!$D33="พัก","",IF($DL$6="?",$DL$6,$DL$6)))))</f>
        <v/>
      </c>
      <c r="DM34" s="967" t="str">
        <f>IF('ชื่อ-คะแนน'!$C33="","",IF('ชื่อ-คะแนน'!$D33="ออก","",IF('ชื่อ-คะแนน'!$D33="ย้าย","",IF('ชื่อ-คะแนน'!$D33="พัก","",IF($DM$6="?",$DM$6,$DM$6)))))</f>
        <v/>
      </c>
      <c r="DN34" s="968" t="str">
        <f>IF('ชื่อ-คะแนน'!$C33="","",IF('ชื่อ-คะแนน'!$D33="ออก","",IF('ชื่อ-คะแนน'!$D33="ย้าย","",IF('ชื่อ-คะแนน'!$D33="พัก","",IF($DN$6="?",$DN$6,$DN$6)))))</f>
        <v/>
      </c>
      <c r="DO34" s="959"/>
      <c r="DP34" s="958" t="str">
        <f>IF('ชื่อ-คะแนน'!$C33="","",IF('ชื่อ-คะแนน'!$D33="ออก","",IF('ชื่อ-คะแนน'!$D33="ย้าย","",IF('ชื่อ-คะแนน'!$D33="พัก","",IF($DP$6="?",$DP$6,$DP$6)))))</f>
        <v/>
      </c>
      <c r="DQ34" s="967" t="str">
        <f>IF('ชื่อ-คะแนน'!$C33="","",IF('ชื่อ-คะแนน'!$D33="ออก","",IF('ชื่อ-คะแนน'!$D33="ย้าย","",IF('ชื่อ-คะแนน'!$D33="พัก","",IF($DQ$6="?",$DQ$6,$DQ$6)))))</f>
        <v/>
      </c>
      <c r="DR34" s="967" t="str">
        <f>IF('ชื่อ-คะแนน'!$C33="","",IF('ชื่อ-คะแนน'!$D33="ออก","",IF('ชื่อ-คะแนน'!$D33="ย้าย","",IF('ชื่อ-คะแนน'!$D33="พัก","",IF($DR$6="?",$DR$6,$DR$6)))))</f>
        <v/>
      </c>
      <c r="DS34" s="967" t="str">
        <f>IF('ชื่อ-คะแนน'!$C33="","",IF('ชื่อ-คะแนน'!$D33="ออก","",IF('ชื่อ-คะแนน'!$D33="ย้าย","",IF('ชื่อ-คะแนน'!$D33="พัก","",IF($DS$6="?",$DS$6,$DS$6)))))</f>
        <v/>
      </c>
      <c r="DT34" s="968" t="str">
        <f>IF('ชื่อ-คะแนน'!$C33="","",IF('ชื่อ-คะแนน'!$D33="ออก","",IF('ชื่อ-คะแนน'!$D33="ย้าย","",IF('ชื่อ-คะแนน'!$D33="พัก","",IF($DT$6="?",$DT$6,$DT$6)))))</f>
        <v/>
      </c>
      <c r="DU34" s="959"/>
      <c r="DV34" s="958" t="str">
        <f>IF('ชื่อ-คะแนน'!$C33="","",IF('ชื่อ-คะแนน'!$D33="ออก","",IF('ชื่อ-คะแนน'!$D33="ย้าย","",IF('ชื่อ-คะแนน'!$D33="พัก","",IF($DV$6="?",$DV$6,$DV$6)))))</f>
        <v/>
      </c>
      <c r="DW34" s="967" t="str">
        <f>IF('ชื่อ-คะแนน'!$C33="","",IF('ชื่อ-คะแนน'!$D33="ออก","",IF('ชื่อ-คะแนน'!$D33="ย้าย","",IF('ชื่อ-คะแนน'!$D33="พัก","",IF($DW$6="?",$DW$6,$DW$6)))))</f>
        <v/>
      </c>
      <c r="DX34" s="967" t="str">
        <f>IF('ชื่อ-คะแนน'!$C33="","",IF('ชื่อ-คะแนน'!$D33="ออก","",IF('ชื่อ-คะแนน'!$D33="ย้าย","",IF('ชื่อ-คะแนน'!$D33="พัก","",IF($DX$6="?",$DX$6,$DX$6)))))</f>
        <v/>
      </c>
      <c r="DY34" s="967" t="str">
        <f>IF('ชื่อ-คะแนน'!$C33="","",IF('ชื่อ-คะแนน'!$D33="ออก","",IF('ชื่อ-คะแนน'!$D33="ย้าย","",IF('ชื่อ-คะแนน'!$D33="พัก","",IF($DY$6="?",$DY$6,$DY$6)))))</f>
        <v/>
      </c>
      <c r="DZ34" s="968" t="str">
        <f>IF('ชื่อ-คะแนน'!$C33="","",IF('ชื่อ-คะแนน'!$D33="ออก","",IF('ชื่อ-คะแนน'!$D33="ย้าย","",IF('ชื่อ-คะแนน'!$D33="พัก","",IF($DZ$6="?",$DZ$6,$DZ$6)))))</f>
        <v/>
      </c>
      <c r="EA34" s="959"/>
      <c r="EB34" s="958" t="str">
        <f>IF('ชื่อ-คะแนน'!$C33="","",IF('ชื่อ-คะแนน'!$D33="ออก","",IF('ชื่อ-คะแนน'!$D33="ย้าย","",IF('ชื่อ-คะแนน'!$D33="พัก","",IF($EB$6="?",$EB$6,$EB$6)))))</f>
        <v/>
      </c>
      <c r="EC34" s="967" t="str">
        <f>IF('ชื่อ-คะแนน'!$C33="","",IF('ชื่อ-คะแนน'!$D33="ออก","",IF('ชื่อ-คะแนน'!$D33="ย้าย","",IF('ชื่อ-คะแนน'!$D33="พัก","",IF($EC$6="?",$EC$6,$EC$6)))))</f>
        <v/>
      </c>
      <c r="ED34" s="967" t="str">
        <f>IF('ชื่อ-คะแนน'!$C33="","",IF('ชื่อ-คะแนน'!$D33="ออก","",IF('ชื่อ-คะแนน'!$D33="ย้าย","",IF('ชื่อ-คะแนน'!$D33="พัก","",IF($ED$6="?",$ED$6,$ED$6)))))</f>
        <v/>
      </c>
      <c r="EE34" s="967" t="str">
        <f>IF('ชื่อ-คะแนน'!$C33="","",IF('ชื่อ-คะแนน'!$D33="ออก","",IF('ชื่อ-คะแนน'!$D33="ย้าย","",IF('ชื่อ-คะแนน'!$D33="พัก","",IF($EE$6="?",$EE$6,$EE$6)))))</f>
        <v/>
      </c>
      <c r="EF34" s="968" t="str">
        <f>IF('ชื่อ-คะแนน'!$C33="","",IF('ชื่อ-คะแนน'!$D33="ออก","",IF('ชื่อ-คะแนน'!$D33="ย้าย","",IF('ชื่อ-คะแนน'!$D33="พัก","",IF($EF$6="?",$EF$6,$EF$6)))))</f>
        <v/>
      </c>
      <c r="EG34" s="969"/>
      <c r="EH34" s="963" t="str">
        <f>IF('ชื่อ-คะแนน'!C33="","",COUNTIF(E34:EF34,"ป")+COUNTIF(E34:EF34,"ล")+COUNTIF(E34:EF34,"ข")+COUNTIF(E34:EF34,"ร")+COUNTIF(E34:EF34,"อ")+COUNTIF(E34:EF34,"ก")+COUNTIF(E34:EF34,"ฟ")+COUNTIF(E34:EF34,"ด")+COUNTIF(E34:EF34,"ย"))&amp;IF('ชื่อ-คะแนน'!C33="","","/")&amp;IF('ชื่อ-คะแนน'!C33="","",SUM($F$6:$EF$6)-SUM(F34:EF34))</f>
        <v/>
      </c>
      <c r="EI34" s="994" t="str">
        <f>IF('ชื่อ-คะแนน'!C33="","",COUNTIF(E34:EE34,"/")+SUM(E34:EE34))</f>
        <v/>
      </c>
      <c r="EJ34" s="995" t="str">
        <f>IF('ชื่อ-คะแนน'!C33="","",COUNTIF(F34:EF34,"/")+SUM(F34:EF34)+เวลา1!EI34)</f>
        <v/>
      </c>
      <c r="EK34" s="103"/>
      <c r="EL34" s="53" t="str">
        <f>IF('ชื่อ-คะแนน'!C33="","",IF(EJ34&gt;=$EJ$3-$EJ$4,"-",$EJ$3-$EJ$4-EJ34))</f>
        <v/>
      </c>
      <c r="EM34" s="54" t="str">
        <f>IF('ชื่อ-คะแนน'!C33="","",(EJ34/$EJ$3)*100)</f>
        <v/>
      </c>
      <c r="EN34" s="53" t="str">
        <f>IF('ชื่อ-คะแนน'!CM33="ผิด","ผิด",IF('ชื่อ-คะแนน'!CM33="","",IF('ชื่อ-คะแนน'!CP33="-","-",IF(EM34&lt;79.5,"มส","-"))))</f>
        <v/>
      </c>
      <c r="EO34" s="53" t="str">
        <f>IF('ชื่อ-คะแนน'!CM33="ผิด","ผิด",IF('ชื่อ-คะแนน'!CM33="","",IF('ชื่อ-คะแนน'!CP33="-","-",IF(EM34&lt;59.5,"ซ้ำ",IF(EM34&lt;79.5,EL34,"-")))))</f>
        <v/>
      </c>
    </row>
    <row r="35" spans="1:145" s="24" customFormat="1" ht="18" customHeight="1" thickBot="1" x14ac:dyDescent="0.55000000000000004">
      <c r="A35" s="1000" t="str">
        <f>'ชื่อ-คะแนน'!A34</f>
        <v/>
      </c>
      <c r="B35" s="894">
        <f>'ชื่อ-คะแนน'!B34</f>
        <v>0</v>
      </c>
      <c r="C35" s="895" t="str">
        <f>'ชื่อ-คะแนน'!DB34</f>
        <v/>
      </c>
      <c r="D35" s="620" t="str">
        <f>'ชื่อ-คะแนน'!D34</f>
        <v/>
      </c>
      <c r="E35" s="621" t="str">
        <f t="shared" si="0"/>
        <v/>
      </c>
      <c r="F35" s="958" t="str">
        <f>IF('ชื่อ-คะแนน'!$C34="","",IF('ชื่อ-คะแนน'!$D34="ออก","",IF('ชื่อ-คะแนน'!$D34="ย้าย","",IF('ชื่อ-คะแนน'!$D34="พัก","",IF(F$6="?",F$6,F$6)))))</f>
        <v/>
      </c>
      <c r="G35" s="967" t="str">
        <f>IF('ชื่อ-คะแนน'!C34="","",IF('ชื่อ-คะแนน'!$D34="ออก","",IF('ชื่อ-คะแนน'!$D34="ย้าย","",IF('ชื่อ-คะแนน'!$D34="พัก","",IF(G$6="?",G$6,G$6)))))</f>
        <v/>
      </c>
      <c r="H35" s="967" t="str">
        <f>IF('ชื่อ-คะแนน'!C34="","",IF('ชื่อ-คะแนน'!$D34="ออก","",IF('ชื่อ-คะแนน'!$D34="ย้าย","",IF('ชื่อ-คะแนน'!$D34="พัก","",IF(H$6="?",H$6,H$6)))))</f>
        <v/>
      </c>
      <c r="I35" s="967" t="str">
        <f>IF('ชื่อ-คะแนน'!G34="","",IF('ชื่อ-คะแนน'!$D34="ออก","",IF('ชื่อ-คะแนน'!$D34="ย้าย","",IF('ชื่อ-คะแนน'!$D34="พัก","",IF(I$6="?",I$6,$I$6)))))</f>
        <v/>
      </c>
      <c r="J35" s="968" t="str">
        <f>IF('ชื่อ-คะแนน'!$C34="","",IF('ชื่อ-คะแนน'!$D34="ออก","",IF('ชื่อ-คะแนน'!$D34="ย้าย","",IF('ชื่อ-คะแนน'!$D34="พัก","",IF(J$6="?",J$6,J$6)))))</f>
        <v/>
      </c>
      <c r="K35" s="959"/>
      <c r="L35" s="958" t="str">
        <f>IF('ชื่อ-คะแนน'!$C34="","",IF('ชื่อ-คะแนน'!$D34="ออก","",IF('ชื่อ-คะแนน'!$D34="ย้าย","",IF('ชื่อ-คะแนน'!$D34="พัก","",IF(L$6="?",L$6,L$6)))))</f>
        <v/>
      </c>
      <c r="M35" s="967" t="str">
        <f>IF('ชื่อ-คะแนน'!$C34="","",IF('ชื่อ-คะแนน'!$D34="ออก","",IF('ชื่อ-คะแนน'!$D34="ย้าย","",IF('ชื่อ-คะแนน'!$D34="พัก","",IF(M$6="?",M$6,M$6)))))</f>
        <v/>
      </c>
      <c r="N35" s="967" t="str">
        <f>IF('ชื่อ-คะแนน'!$C34="","",IF('ชื่อ-คะแนน'!$D34="ออก","",IF('ชื่อ-คะแนน'!$D34="ย้าย","",IF('ชื่อ-คะแนน'!$D34="พัก","",IF(N$6="?",N$6,N$6)))))</f>
        <v/>
      </c>
      <c r="O35" s="967" t="str">
        <f>IF('ชื่อ-คะแนน'!$C34="","",IF('ชื่อ-คะแนน'!$D34="ออก","",IF('ชื่อ-คะแนน'!$D34="ย้าย","",IF('ชื่อ-คะแนน'!$D34="พัก","",IF(O$6="?",O$6,O$6)))))</f>
        <v/>
      </c>
      <c r="P35" s="968" t="str">
        <f>IF('ชื่อ-คะแนน'!$C34="","",IF('ชื่อ-คะแนน'!$D34="ออก","",IF('ชื่อ-คะแนน'!$D34="ย้าย","",IF('ชื่อ-คะแนน'!$D34="พัก","",IF(P$6="?",P$6,P$6)))))</f>
        <v/>
      </c>
      <c r="Q35" s="959"/>
      <c r="R35" s="958" t="str">
        <f>IF('ชื่อ-คะแนน'!$C34="","",IF('ชื่อ-คะแนน'!$D34="ออก","",IF('ชื่อ-คะแนน'!$D34="ย้าย","",IF('ชื่อ-คะแนน'!$D34="พัก","",IF(R$6="?",R$6,R$6)))))</f>
        <v/>
      </c>
      <c r="S35" s="967" t="str">
        <f>IF('ชื่อ-คะแนน'!$C34="","",IF('ชื่อ-คะแนน'!$D34="ออก","",IF('ชื่อ-คะแนน'!$D34="ย้าย","",IF('ชื่อ-คะแนน'!$D34="พัก","",IF(S$6="?",S$6,S$6)))))</f>
        <v/>
      </c>
      <c r="T35" s="967" t="str">
        <f>IF('ชื่อ-คะแนน'!$C34="","",IF('ชื่อ-คะแนน'!$D34="ออก","",IF('ชื่อ-คะแนน'!$D34="ย้าย","",IF('ชื่อ-คะแนน'!$D34="พัก","",IF(T$6="?",T$6,T$6)))))</f>
        <v/>
      </c>
      <c r="U35" s="967" t="str">
        <f>IF('ชื่อ-คะแนน'!$C34="","",IF('ชื่อ-คะแนน'!$D34="ออก","",IF('ชื่อ-คะแนน'!$D34="ย้าย","",IF('ชื่อ-คะแนน'!$D34="พัก","",IF(U$6="?",U$6,U$6)))))</f>
        <v/>
      </c>
      <c r="V35" s="968" t="str">
        <f>IF('ชื่อ-คะแนน'!$C34="","",IF('ชื่อ-คะแนน'!$D34="ออก","",IF('ชื่อ-คะแนน'!$D34="ย้าย","",IF('ชื่อ-คะแนน'!$D34="พัก","",IF(V$6="?",V$6,V$6)))))</f>
        <v/>
      </c>
      <c r="W35" s="959"/>
      <c r="X35" s="958" t="str">
        <f>IF('ชื่อ-คะแนน'!$C34="","",IF('ชื่อ-คะแนน'!$D34="ออก","",IF('ชื่อ-คะแนน'!$D34="ย้าย","",IF('ชื่อ-คะแนน'!$D34="พัก","",IF(X$6="?",X$6,X$6)))))</f>
        <v/>
      </c>
      <c r="Y35" s="967" t="str">
        <f>IF('ชื่อ-คะแนน'!$C34="","",IF('ชื่อ-คะแนน'!$D34="ออก","",IF('ชื่อ-คะแนน'!$D34="ย้าย","",IF('ชื่อ-คะแนน'!$D34="พัก","",IF(Y$6="?",Y$6,Y$6)))))</f>
        <v/>
      </c>
      <c r="Z35" s="967" t="str">
        <f>IF('ชื่อ-คะแนน'!$C34="","",IF('ชื่อ-คะแนน'!$D34="ออก","",IF('ชื่อ-คะแนน'!$D34="ย้าย","",IF('ชื่อ-คะแนน'!$D34="พัก","",IF(Z$6="?",Z$6,Z$6)))))</f>
        <v/>
      </c>
      <c r="AA35" s="967" t="str">
        <f>IF('ชื่อ-คะแนน'!$C34="","",IF('ชื่อ-คะแนน'!$D34="ออก","",IF('ชื่อ-คะแนน'!$D34="ย้าย","",IF('ชื่อ-คะแนน'!$D34="พัก","",IF(AA$6="?",AA$6,AA$6)))))</f>
        <v/>
      </c>
      <c r="AB35" s="968" t="str">
        <f>IF('ชื่อ-คะแนน'!$C34="","",IF('ชื่อ-คะแนน'!$D34="ออก","",IF('ชื่อ-คะแนน'!$D34="ย้าย","",IF('ชื่อ-คะแนน'!$D34="พัก","",IF(AB$6="?",AB$6,AB$6)))))</f>
        <v/>
      </c>
      <c r="AC35" s="959"/>
      <c r="AD35" s="958" t="str">
        <f>IF('ชื่อ-คะแนน'!$C34="","",IF('ชื่อ-คะแนน'!$D34="ออก","",IF('ชื่อ-คะแนน'!$D34="ย้าย","",IF('ชื่อ-คะแนน'!$D34="พัก","",IF(AD$6="?",AD$6,AD$6)))))</f>
        <v/>
      </c>
      <c r="AE35" s="967" t="str">
        <f>IF('ชื่อ-คะแนน'!$C34="","",IF('ชื่อ-คะแนน'!$D34="ออก","",IF('ชื่อ-คะแนน'!$D34="ย้าย","",IF('ชื่อ-คะแนน'!$D34="พัก","",IF(AE$6="?",AE$6,AE$6)))))</f>
        <v/>
      </c>
      <c r="AF35" s="967" t="str">
        <f>IF('ชื่อ-คะแนน'!$C34="","",IF('ชื่อ-คะแนน'!$D34="ออก","",IF('ชื่อ-คะแนน'!$D34="ย้าย","",IF('ชื่อ-คะแนน'!$D34="พัก","",IF(AF$6="?",AF$6,AF$6)))))</f>
        <v/>
      </c>
      <c r="AG35" s="967" t="str">
        <f>IF('ชื่อ-คะแนน'!$C34="","",IF('ชื่อ-คะแนน'!$D34="ออก","",IF('ชื่อ-คะแนน'!$D34="ย้าย","",IF('ชื่อ-คะแนน'!$D34="พัก","",IF($AG$6="?",$AG$6,$AG$6)))))</f>
        <v/>
      </c>
      <c r="AH35" s="968" t="str">
        <f>IF('ชื่อ-คะแนน'!$C34="","",IF('ชื่อ-คะแนน'!$D34="ออก","",IF('ชื่อ-คะแนน'!$D34="ย้าย","",IF('ชื่อ-คะแนน'!$D34="พัก","",IF($AH$6="?",$AH$6,$AH$6)))))</f>
        <v/>
      </c>
      <c r="AI35" s="959"/>
      <c r="AJ35" s="958" t="str">
        <f>IF('ชื่อ-คะแนน'!$C34="","",IF('ชื่อ-คะแนน'!$D34="ออก","",IF('ชื่อ-คะแนน'!$D34="ย้าย","",IF('ชื่อ-คะแนน'!$D34="พัก","",IF($AJ$6="?",$AJ$6,$AJ$6)))))</f>
        <v/>
      </c>
      <c r="AK35" s="967" t="str">
        <f>IF('ชื่อ-คะแนน'!$C34="","",IF('ชื่อ-คะแนน'!$D34="ออก","",IF('ชื่อ-คะแนน'!$D34="ย้าย","",IF('ชื่อ-คะแนน'!$D34="พัก","",IF($AK$6="?",$AK$6,$AK$6)))))</f>
        <v/>
      </c>
      <c r="AL35" s="967" t="str">
        <f>IF('ชื่อ-คะแนน'!$C34="","",IF('ชื่อ-คะแนน'!$D34="ออก","",IF('ชื่อ-คะแนน'!$D34="ย้าย","",IF('ชื่อ-คะแนน'!$D34="พัก","",IF($AL$6="?",$AL$6,$AL$6)))))</f>
        <v/>
      </c>
      <c r="AM35" s="967" t="str">
        <f>IF('ชื่อ-คะแนน'!$C34="","",IF('ชื่อ-คะแนน'!$D34="ออก","",IF('ชื่อ-คะแนน'!$D34="ย้าย","",IF('ชื่อ-คะแนน'!$D34="พัก","",IF($AM$6="?",$AM$6,$AM$6)))))</f>
        <v/>
      </c>
      <c r="AN35" s="968" t="str">
        <f>IF('ชื่อ-คะแนน'!$C34="","",IF('ชื่อ-คะแนน'!$D34="ออก","",IF('ชื่อ-คะแนน'!$D34="ย้าย","",IF('ชื่อ-คะแนน'!$D34="พัก","",IF($AN$6="?",$AN$6,$AN$6)))))</f>
        <v/>
      </c>
      <c r="AO35" s="959"/>
      <c r="AP35" s="958" t="str">
        <f>IF('ชื่อ-คะแนน'!$C34="","",IF('ชื่อ-คะแนน'!$D34="ออก","",IF('ชื่อ-คะแนน'!$D34="ย้าย","",IF('ชื่อ-คะแนน'!$D34="พัก","",IF($AP$6="?",$AP$6,$AP$6)))))</f>
        <v/>
      </c>
      <c r="AQ35" s="967" t="str">
        <f>IF('ชื่อ-คะแนน'!$C34="","",IF('ชื่อ-คะแนน'!$D34="ออก","",IF('ชื่อ-คะแนน'!$D34="ย้าย","",IF('ชื่อ-คะแนน'!$D34="พัก","",IF($AQ$6="?",$AQ$6,$AQ$6)))))</f>
        <v/>
      </c>
      <c r="AR35" s="967" t="str">
        <f>IF('ชื่อ-คะแนน'!$C34="","",IF('ชื่อ-คะแนน'!$D34="ออก","",IF('ชื่อ-คะแนน'!$D34="ย้าย","",IF('ชื่อ-คะแนน'!$D34="พัก","",IF($AR$6="?",$AR$6,$AR$6)))))</f>
        <v/>
      </c>
      <c r="AS35" s="967" t="str">
        <f>IF('ชื่อ-คะแนน'!$C34="","",IF('ชื่อ-คะแนน'!$D34="ออก","",IF('ชื่อ-คะแนน'!$D34="ย้าย","",IF('ชื่อ-คะแนน'!$D34="พัก","",IF($AS$6="?",$AS$6,$AS$6)))))</f>
        <v/>
      </c>
      <c r="AT35" s="968" t="str">
        <f>IF('ชื่อ-คะแนน'!$C34="","",IF('ชื่อ-คะแนน'!$D34="ออก","",IF('ชื่อ-คะแนน'!$D34="ย้าย","",IF('ชื่อ-คะแนน'!$D34="พัก","",IF($AT$6="?",$AT$6,$AT$6)))))</f>
        <v/>
      </c>
      <c r="AU35" s="959"/>
      <c r="AV35" s="958" t="str">
        <f>IF('ชื่อ-คะแนน'!$C34="","",IF('ชื่อ-คะแนน'!$D34="ออก","",IF('ชื่อ-คะแนน'!$D34="ย้าย","",IF('ชื่อ-คะแนน'!$D34="พัก","",IF($AV$6="?",$AV$6,$AV$6)))))</f>
        <v/>
      </c>
      <c r="AW35" s="967" t="str">
        <f>IF('ชื่อ-คะแนน'!$C34="","",IF('ชื่อ-คะแนน'!$D34="ออก","",IF('ชื่อ-คะแนน'!$D34="ย้าย","",IF('ชื่อ-คะแนน'!$D34="พัก","",IF($AW$6="?",$AW$6,$AW$6)))))</f>
        <v/>
      </c>
      <c r="AX35" s="967" t="str">
        <f>IF('ชื่อ-คะแนน'!$C34="","",IF('ชื่อ-คะแนน'!$D34="ออก","",IF('ชื่อ-คะแนน'!$D34="ย้าย","",IF('ชื่อ-คะแนน'!$D34="พัก","",IF($AX$6="?",$AX$6,$AX$6)))))</f>
        <v/>
      </c>
      <c r="AY35" s="967" t="str">
        <f>IF('ชื่อ-คะแนน'!$C34="","",IF('ชื่อ-คะแนน'!$D34="ออก","",IF('ชื่อ-คะแนน'!$D34="ย้าย","",IF('ชื่อ-คะแนน'!$D34="พัก","",IF($AY$6="?",$AY$6,$AY$6)))))</f>
        <v/>
      </c>
      <c r="AZ35" s="968" t="str">
        <f>IF('ชื่อ-คะแนน'!$C34="","",IF('ชื่อ-คะแนน'!$D34="ออก","",IF('ชื่อ-คะแนน'!$D34="ย้าย","",IF('ชื่อ-คะแนน'!$D34="พัก","",IF($AZ$6="?",$AZ$6,$AZ$6)))))</f>
        <v/>
      </c>
      <c r="BA35" s="959"/>
      <c r="BB35" s="958" t="str">
        <f>IF('ชื่อ-คะแนน'!$C34="","",IF('ชื่อ-คะแนน'!$D34="ออก","",IF('ชื่อ-คะแนน'!$D34="ย้าย","",IF('ชื่อ-คะแนน'!$D34="พัก","",IF($BB$6="?",$BB$6,$BB$6)))))</f>
        <v/>
      </c>
      <c r="BC35" s="967" t="str">
        <f>IF('ชื่อ-คะแนน'!$C34="","",IF('ชื่อ-คะแนน'!$D34="ออก","",IF('ชื่อ-คะแนน'!$D34="ย้าย","",IF('ชื่อ-คะแนน'!$D34="พัก","",IF($BC$6="?",$BC$6,$BC$6)))))</f>
        <v/>
      </c>
      <c r="BD35" s="967" t="str">
        <f>IF('ชื่อ-คะแนน'!$C34="","",IF('ชื่อ-คะแนน'!$D34="ออก","",IF('ชื่อ-คะแนน'!$D34="ย้าย","",IF('ชื่อ-คะแนน'!$D34="พัก","",IF($BD$6="?",$BD$6,$BD$6)))))</f>
        <v/>
      </c>
      <c r="BE35" s="967" t="str">
        <f>IF('ชื่อ-คะแนน'!$C34="","",IF('ชื่อ-คะแนน'!$D34="ออก","",IF('ชื่อ-คะแนน'!$D34="ย้าย","",IF('ชื่อ-คะแนน'!$D34="พัก","",IF($BE$6="?",$BE$6,$BE$6)))))</f>
        <v/>
      </c>
      <c r="BF35" s="968" t="str">
        <f>IF('ชื่อ-คะแนน'!$C34="","",IF('ชื่อ-คะแนน'!$D34="ออก","",IF('ชื่อ-คะแนน'!$D34="ย้าย","",IF('ชื่อ-คะแนน'!$D34="พัก","",IF($BF$6="?",$BF$6,$BF$6)))))</f>
        <v/>
      </c>
      <c r="BG35" s="959"/>
      <c r="BH35" s="958" t="str">
        <f>IF('ชื่อ-คะแนน'!$C34="","",IF('ชื่อ-คะแนน'!$D34="ออก","",IF('ชื่อ-คะแนน'!$D34="ย้าย","",IF('ชื่อ-คะแนน'!$D34="พัก","",IF($BH$6="?",$BH$6,$BH$6)))))</f>
        <v/>
      </c>
      <c r="BI35" s="967" t="str">
        <f>IF('ชื่อ-คะแนน'!$C34="","",IF('ชื่อ-คะแนน'!$D34="ออก","",IF('ชื่อ-คะแนน'!$D34="ย้าย","",IF('ชื่อ-คะแนน'!$D34="พัก","",IF($BI$6="?",$BI$6,$BI$6)))))</f>
        <v/>
      </c>
      <c r="BJ35" s="967" t="str">
        <f>IF('ชื่อ-คะแนน'!$C34="","",IF('ชื่อ-คะแนน'!$D34="ออก","",IF('ชื่อ-คะแนน'!$D34="ย้าย","",IF('ชื่อ-คะแนน'!$D34="พัก","",IF($BJ$6="?",$BJ$6,$BJ$6)))))</f>
        <v/>
      </c>
      <c r="BK35" s="967" t="str">
        <f>IF('ชื่อ-คะแนน'!$C34="","",IF('ชื่อ-คะแนน'!$D34="ออก","",IF('ชื่อ-คะแนน'!$D34="ย้าย","",IF('ชื่อ-คะแนน'!$D34="พัก","",IF($BK$6="?",$BK$6,$BK$6)))))</f>
        <v/>
      </c>
      <c r="BL35" s="968" t="str">
        <f>IF('ชื่อ-คะแนน'!$C34="","",IF('ชื่อ-คะแนน'!$D34="ออก","",IF('ชื่อ-คะแนน'!$D34="ย้าย","",IF('ชื่อ-คะแนน'!$D34="พัก","",IF($BL$6="?",$BL$6,$BL$6)))))</f>
        <v/>
      </c>
      <c r="BM35" s="959"/>
      <c r="BN35" s="958" t="str">
        <f>IF('ชื่อ-คะแนน'!$C34="","",IF('ชื่อ-คะแนน'!$D34="ออก","",IF('ชื่อ-คะแนน'!$D34="ย้าย","",IF('ชื่อ-คะแนน'!$D34="พัก","",IF($BN$6="?",$BN$6,$BN$6)))))</f>
        <v/>
      </c>
      <c r="BO35" s="967" t="str">
        <f>IF('ชื่อ-คะแนน'!$C34="","",IF('ชื่อ-คะแนน'!$D34="ออก","",IF('ชื่อ-คะแนน'!$D34="ย้าย","",IF('ชื่อ-คะแนน'!$D34="พัก","",IF($BO$6="?",$BO$6,$BO$6)))))</f>
        <v/>
      </c>
      <c r="BP35" s="967" t="str">
        <f>IF('ชื่อ-คะแนน'!$C34="","",IF('ชื่อ-คะแนน'!$D34="ออก","",IF('ชื่อ-คะแนน'!$D34="ย้าย","",IF('ชื่อ-คะแนน'!$D34="พัก","",IF($BP$6="?",$BP$6,$BP$6)))))</f>
        <v/>
      </c>
      <c r="BQ35" s="967" t="str">
        <f>IF('ชื่อ-คะแนน'!$C34="","",IF('ชื่อ-คะแนน'!$D34="ออก","",IF('ชื่อ-คะแนน'!$D34="ย้าย","",IF('ชื่อ-คะแนน'!$D34="พัก","",IF($BQ$6="?",$BQ$6,$BQ$6)))))</f>
        <v/>
      </c>
      <c r="BR35" s="968" t="str">
        <f>IF('ชื่อ-คะแนน'!$C34="","",IF('ชื่อ-คะแนน'!$D34="ออก","",IF('ชื่อ-คะแนน'!$D34="ย้าย","",IF('ชื่อ-คะแนน'!$D34="พัก","",IF($BR$6="?",$BR$6,$BR$6)))))</f>
        <v/>
      </c>
      <c r="BS35" s="959"/>
      <c r="BT35" s="958" t="str">
        <f>IF('ชื่อ-คะแนน'!$C34="","",IF('ชื่อ-คะแนน'!$D34="ออก","",IF('ชื่อ-คะแนน'!$D34="ย้าย","",IF('ชื่อ-คะแนน'!$D34="พัก","",IF($BT$6="?",$BT$6,$BT$6)))))</f>
        <v/>
      </c>
      <c r="BU35" s="967" t="str">
        <f>IF('ชื่อ-คะแนน'!$C34="","",IF('ชื่อ-คะแนน'!$D34="ออก","",IF('ชื่อ-คะแนน'!$D34="ย้าย","",IF('ชื่อ-คะแนน'!$D34="พัก","",IF($BU$6="?",$BU$6,$BU$6)))))</f>
        <v/>
      </c>
      <c r="BV35" s="967" t="str">
        <f>IF('ชื่อ-คะแนน'!$C34="","",IF('ชื่อ-คะแนน'!$D34="ออก","",IF('ชื่อ-คะแนน'!$D34="ย้าย","",IF('ชื่อ-คะแนน'!$D34="พัก","",IF($BV$6="?",$BV$6,$BV$6)))))</f>
        <v/>
      </c>
      <c r="BW35" s="967" t="str">
        <f>IF('ชื่อ-คะแนน'!$C34="","",IF('ชื่อ-คะแนน'!$D34="ออก","",IF('ชื่อ-คะแนน'!$D34="ย้าย","",IF('ชื่อ-คะแนน'!$D34="พัก","",IF($BW$6="?",$BW$6,$BW$6)))))</f>
        <v/>
      </c>
      <c r="BX35" s="968" t="str">
        <f>IF('ชื่อ-คะแนน'!$C34="","",IF('ชื่อ-คะแนน'!$D34="ออก","",IF('ชื่อ-คะแนน'!$D34="ย้าย","",IF('ชื่อ-คะแนน'!$D34="พัก","",IF($BX$6="?",$BX$6,$BX$6)))))</f>
        <v/>
      </c>
      <c r="BY35" s="959"/>
      <c r="BZ35" s="958" t="str">
        <f>IF('ชื่อ-คะแนน'!$C34="","",IF('ชื่อ-คะแนน'!$D34="ออก","",IF('ชื่อ-คะแนน'!$D34="ย้าย","",IF('ชื่อ-คะแนน'!$D34="พัก","",IF($BZ$6="?",$BZ$6,$BZ$6)))))</f>
        <v/>
      </c>
      <c r="CA35" s="967" t="str">
        <f>IF('ชื่อ-คะแนน'!$C34="","",IF('ชื่อ-คะแนน'!$D34="ออก","",IF('ชื่อ-คะแนน'!$D34="ย้าย","",IF('ชื่อ-คะแนน'!$D34="พัก","",IF($CA$6="?",$CA$6,$CA$6)))))</f>
        <v/>
      </c>
      <c r="CB35" s="967" t="str">
        <f>IF('ชื่อ-คะแนน'!$C34="","",IF('ชื่อ-คะแนน'!$D34="ออก","",IF('ชื่อ-คะแนน'!$D34="ย้าย","",IF('ชื่อ-คะแนน'!$D34="พัก","",IF($CB$6="?",$CB$6,$CB$6)))))</f>
        <v/>
      </c>
      <c r="CC35" s="967" t="str">
        <f>IF('ชื่อ-คะแนน'!$C34="","",IF('ชื่อ-คะแนน'!$D34="ออก","",IF('ชื่อ-คะแนน'!$D34="ย้าย","",IF('ชื่อ-คะแนน'!$D34="พัก","",IF($CC$6="?",$CC$6,$CC$6)))))</f>
        <v/>
      </c>
      <c r="CD35" s="968" t="str">
        <f>IF('ชื่อ-คะแนน'!$C34="","",IF('ชื่อ-คะแนน'!$D34="ออก","",IF('ชื่อ-คะแนน'!$D34="ย้าย","",IF('ชื่อ-คะแนน'!$D34="พัก","",IF($CD$6="?",$CD$6,$CD$6)))))</f>
        <v/>
      </c>
      <c r="CE35" s="959"/>
      <c r="CF35" s="958" t="str">
        <f>IF('ชื่อ-คะแนน'!$C34="","",IF('ชื่อ-คะแนน'!$D34="ออก","",IF('ชื่อ-คะแนน'!$D34="ย้าย","",IF('ชื่อ-คะแนน'!$D34="พัก","",IF($CF$6="?",$CF$6,$CF$6)))))</f>
        <v/>
      </c>
      <c r="CG35" s="967" t="str">
        <f>IF('ชื่อ-คะแนน'!$C34="","",IF('ชื่อ-คะแนน'!$D34="ออก","",IF('ชื่อ-คะแนน'!$D34="ย้าย","",IF('ชื่อ-คะแนน'!$D34="พัก","",IF($CG$6="?",$CG$6,$CG$6)))))</f>
        <v/>
      </c>
      <c r="CH35" s="967" t="str">
        <f>IF('ชื่อ-คะแนน'!$C34="","",IF('ชื่อ-คะแนน'!$D34="ออก","",IF('ชื่อ-คะแนน'!$D34="ย้าย","",IF('ชื่อ-คะแนน'!$D34="พัก","",IF($CH$6="?",$CH$6,$CH$6)))))</f>
        <v/>
      </c>
      <c r="CI35" s="967" t="str">
        <f>IF('ชื่อ-คะแนน'!$C34="","",IF('ชื่อ-คะแนน'!$D34="ออก","",IF('ชื่อ-คะแนน'!$D34="ย้าย","",IF('ชื่อ-คะแนน'!$D34="พัก","",IF($CI$6="?",$CI$6,$CI$6)))))</f>
        <v/>
      </c>
      <c r="CJ35" s="968" t="str">
        <f>IF('ชื่อ-คะแนน'!$C34="","",IF('ชื่อ-คะแนน'!$D34="ออก","",IF('ชื่อ-คะแนน'!$D34="ย้าย","",IF('ชื่อ-คะแนน'!$D34="พัก","",IF($CJ$6="?",$CJ$6,$CJ$6)))))</f>
        <v/>
      </c>
      <c r="CK35" s="959"/>
      <c r="CL35" s="958" t="str">
        <f>IF('ชื่อ-คะแนน'!$C34="","",IF('ชื่อ-คะแนน'!$D34="ออก","",IF('ชื่อ-คะแนน'!$D34="ย้าย","",IF('ชื่อ-คะแนน'!$D34="พัก","",IF($CL$6="?",$CL$6,$CL$6)))))</f>
        <v/>
      </c>
      <c r="CM35" s="967" t="str">
        <f>IF('ชื่อ-คะแนน'!$C34="","",IF('ชื่อ-คะแนน'!$D34="ออก","",IF('ชื่อ-คะแนน'!$D34="ย้าย","",IF('ชื่อ-คะแนน'!$D34="พัก","",IF($CM$6="?",$CM$6,$CM$6)))))</f>
        <v/>
      </c>
      <c r="CN35" s="967" t="str">
        <f>IF('ชื่อ-คะแนน'!$C34="","",IF('ชื่อ-คะแนน'!$D34="ออก","",IF('ชื่อ-คะแนน'!$D34="ย้าย","",IF('ชื่อ-คะแนน'!$D34="พัก","",IF($CN$6="?",$CN$6,$CN$6)))))</f>
        <v/>
      </c>
      <c r="CO35" s="967" t="str">
        <f>IF('ชื่อ-คะแนน'!$C34="","",IF('ชื่อ-คะแนน'!$D34="ออก","",IF('ชื่อ-คะแนน'!$D34="ย้าย","",IF('ชื่อ-คะแนน'!$D34="พัก","",IF($CO$6="?",$CO$6,$CO$6)))))</f>
        <v/>
      </c>
      <c r="CP35" s="968" t="str">
        <f>IF('ชื่อ-คะแนน'!$C34="","",IF('ชื่อ-คะแนน'!$D34="ออก","",IF('ชื่อ-คะแนน'!$D34="ย้าย","",IF('ชื่อ-คะแนน'!$D34="พัก","",IF($CP$6="?",$CP$6,$CP$6)))))</f>
        <v/>
      </c>
      <c r="CQ35" s="959"/>
      <c r="CR35" s="958" t="str">
        <f>IF('ชื่อ-คะแนน'!$C34="","",IF('ชื่อ-คะแนน'!$D34="ออก","",IF('ชื่อ-คะแนน'!$D34="ย้าย","",IF('ชื่อ-คะแนน'!$D34="พัก","",IF($CR$6="?",$CR$6,$CR$6)))))</f>
        <v/>
      </c>
      <c r="CS35" s="967" t="str">
        <f>IF('ชื่อ-คะแนน'!$C34="","",IF('ชื่อ-คะแนน'!$D34="ออก","",IF('ชื่อ-คะแนน'!$D34="ย้าย","",IF('ชื่อ-คะแนน'!$D34="พัก","",IF($CS$6="?",$CS$6,$CS$6)))))</f>
        <v/>
      </c>
      <c r="CT35" s="967" t="str">
        <f>IF('ชื่อ-คะแนน'!$C34="","",IF('ชื่อ-คะแนน'!$D34="ออก","",IF('ชื่อ-คะแนน'!$D34="ย้าย","",IF('ชื่อ-คะแนน'!$D34="พัก","",IF($CT$6="?",$CT$6,$CT$6)))))</f>
        <v/>
      </c>
      <c r="CU35" s="967" t="str">
        <f>IF('ชื่อ-คะแนน'!$C34="","",IF('ชื่อ-คะแนน'!$D34="ออก","",IF('ชื่อ-คะแนน'!$D34="ย้าย","",IF('ชื่อ-คะแนน'!$D34="พัก","",IF($CU$6="?",$CU$6,$CU$6)))))</f>
        <v/>
      </c>
      <c r="CV35" s="968" t="str">
        <f>IF('ชื่อ-คะแนน'!$C34="","",IF('ชื่อ-คะแนน'!$D34="ออก","",IF('ชื่อ-คะแนน'!$D34="ย้าย","",IF('ชื่อ-คะแนน'!$D34="พัก","",IF($CV$6="?",$CV$6,$CV$6)))))</f>
        <v/>
      </c>
      <c r="CW35" s="959"/>
      <c r="CX35" s="958" t="str">
        <f>IF('ชื่อ-คะแนน'!$C34="","",IF('ชื่อ-คะแนน'!$D34="ออก","",IF('ชื่อ-คะแนน'!$D34="ย้าย","",IF('ชื่อ-คะแนน'!$D34="พัก","",IF($CX$6="?",$CX$6,$CX$6)))))</f>
        <v/>
      </c>
      <c r="CY35" s="967" t="str">
        <f>IF('ชื่อ-คะแนน'!$C34="","",IF('ชื่อ-คะแนน'!$D34="ออก","",IF('ชื่อ-คะแนน'!$D34="ย้าย","",IF('ชื่อ-คะแนน'!$D34="พัก","",IF($CY$6="?",$CY$6,$CY$6)))))</f>
        <v/>
      </c>
      <c r="CZ35" s="967" t="str">
        <f>IF('ชื่อ-คะแนน'!$C34="","",IF('ชื่อ-คะแนน'!$D34="ออก","",IF('ชื่อ-คะแนน'!$D34="ย้าย","",IF('ชื่อ-คะแนน'!$D34="พัก","",IF($CZ$6="?",$CZ$6,$CZ$6)))))</f>
        <v/>
      </c>
      <c r="DA35" s="967" t="str">
        <f>IF('ชื่อ-คะแนน'!$C34="","",IF('ชื่อ-คะแนน'!$D34="ออก","",IF('ชื่อ-คะแนน'!$D34="ย้าย","",IF('ชื่อ-คะแนน'!$D34="พัก","",IF($DA$6="?",$DA$6,$DA$6)))))</f>
        <v/>
      </c>
      <c r="DB35" s="968" t="str">
        <f>IF('ชื่อ-คะแนน'!$C34="","",IF('ชื่อ-คะแนน'!$D34="ออก","",IF('ชื่อ-คะแนน'!$D34="ย้าย","",IF('ชื่อ-คะแนน'!$D34="พัก","",IF($DB$6="?",$DB$6,$DB$6)))))</f>
        <v/>
      </c>
      <c r="DC35" s="959"/>
      <c r="DD35" s="958" t="str">
        <f>IF('ชื่อ-คะแนน'!$C34="","",IF('ชื่อ-คะแนน'!$D34="ออก","",IF('ชื่อ-คะแนน'!$D34="ย้าย","",IF('ชื่อ-คะแนน'!$D34="พัก","",IF($DD$6="?",$DD$6,$DD$6)))))</f>
        <v/>
      </c>
      <c r="DE35" s="967" t="str">
        <f>IF('ชื่อ-คะแนน'!$C34="","",IF('ชื่อ-คะแนน'!$D34="ออก","",IF('ชื่อ-คะแนน'!$D34="ย้าย","",IF('ชื่อ-คะแนน'!$D34="พัก","",IF($DE$6="?",$DE$6,$DE$6)))))</f>
        <v/>
      </c>
      <c r="DF35" s="967" t="str">
        <f>IF('ชื่อ-คะแนน'!$C34="","",IF('ชื่อ-คะแนน'!$D34="ออก","",IF('ชื่อ-คะแนน'!$D34="ย้าย","",IF('ชื่อ-คะแนน'!$D34="พัก","",IF($DF$6="?",$DF$6,$DF$6)))))</f>
        <v/>
      </c>
      <c r="DG35" s="967" t="str">
        <f>IF('ชื่อ-คะแนน'!$C34="","",IF('ชื่อ-คะแนน'!$D34="ออก","",IF('ชื่อ-คะแนน'!$D34="ย้าย","",IF('ชื่อ-คะแนน'!$D34="พัก","",IF($DG$6="?",$DG$6,$DG$6)))))</f>
        <v/>
      </c>
      <c r="DH35" s="968" t="str">
        <f>IF('ชื่อ-คะแนน'!$C34="","",IF('ชื่อ-คะแนน'!$D34="ออก","",IF('ชื่อ-คะแนน'!$D34="ย้าย","",IF('ชื่อ-คะแนน'!$D34="พัก","",IF($DH$6="?",$DH$6,$DH$6)))))</f>
        <v/>
      </c>
      <c r="DI35" s="959"/>
      <c r="DJ35" s="958" t="str">
        <f>IF('ชื่อ-คะแนน'!$C34="","",IF('ชื่อ-คะแนน'!$D34="ออก","",IF('ชื่อ-คะแนน'!$D34="ย้าย","",IF('ชื่อ-คะแนน'!$D34="พัก","",IF($DJ$6="?",$DJ$6,$DJ$6)))))</f>
        <v/>
      </c>
      <c r="DK35" s="967" t="str">
        <f>IF('ชื่อ-คะแนน'!$C34="","",IF('ชื่อ-คะแนน'!$D34="ออก","",IF('ชื่อ-คะแนน'!$D34="ย้าย","",IF('ชื่อ-คะแนน'!$D34="พัก","",IF($DK$6="?",$DK$6,$DK$6)))))</f>
        <v/>
      </c>
      <c r="DL35" s="967" t="str">
        <f>IF('ชื่อ-คะแนน'!$C34="","",IF('ชื่อ-คะแนน'!$D34="ออก","",IF('ชื่อ-คะแนน'!$D34="ย้าย","",IF('ชื่อ-คะแนน'!$D34="พัก","",IF($DL$6="?",$DL$6,$DL$6)))))</f>
        <v/>
      </c>
      <c r="DM35" s="967" t="str">
        <f>IF('ชื่อ-คะแนน'!$C34="","",IF('ชื่อ-คะแนน'!$D34="ออก","",IF('ชื่อ-คะแนน'!$D34="ย้าย","",IF('ชื่อ-คะแนน'!$D34="พัก","",IF($DM$6="?",$DM$6,$DM$6)))))</f>
        <v/>
      </c>
      <c r="DN35" s="968" t="str">
        <f>IF('ชื่อ-คะแนน'!$C34="","",IF('ชื่อ-คะแนน'!$D34="ออก","",IF('ชื่อ-คะแนน'!$D34="ย้าย","",IF('ชื่อ-คะแนน'!$D34="พัก","",IF($DN$6="?",$DN$6,$DN$6)))))</f>
        <v/>
      </c>
      <c r="DO35" s="959"/>
      <c r="DP35" s="958" t="str">
        <f>IF('ชื่อ-คะแนน'!$C34="","",IF('ชื่อ-คะแนน'!$D34="ออก","",IF('ชื่อ-คะแนน'!$D34="ย้าย","",IF('ชื่อ-คะแนน'!$D34="พัก","",IF($DP$6="?",$DP$6,$DP$6)))))</f>
        <v/>
      </c>
      <c r="DQ35" s="967" t="str">
        <f>IF('ชื่อ-คะแนน'!$C34="","",IF('ชื่อ-คะแนน'!$D34="ออก","",IF('ชื่อ-คะแนน'!$D34="ย้าย","",IF('ชื่อ-คะแนน'!$D34="พัก","",IF($DQ$6="?",$DQ$6,$DQ$6)))))</f>
        <v/>
      </c>
      <c r="DR35" s="967" t="str">
        <f>IF('ชื่อ-คะแนน'!$C34="","",IF('ชื่อ-คะแนน'!$D34="ออก","",IF('ชื่อ-คะแนน'!$D34="ย้าย","",IF('ชื่อ-คะแนน'!$D34="พัก","",IF($DR$6="?",$DR$6,$DR$6)))))</f>
        <v/>
      </c>
      <c r="DS35" s="967" t="str">
        <f>IF('ชื่อ-คะแนน'!$C34="","",IF('ชื่อ-คะแนน'!$D34="ออก","",IF('ชื่อ-คะแนน'!$D34="ย้าย","",IF('ชื่อ-คะแนน'!$D34="พัก","",IF($DS$6="?",$DS$6,$DS$6)))))</f>
        <v/>
      </c>
      <c r="DT35" s="968" t="str">
        <f>IF('ชื่อ-คะแนน'!$C34="","",IF('ชื่อ-คะแนน'!$D34="ออก","",IF('ชื่อ-คะแนน'!$D34="ย้าย","",IF('ชื่อ-คะแนน'!$D34="พัก","",IF($DT$6="?",$DT$6,$DT$6)))))</f>
        <v/>
      </c>
      <c r="DU35" s="959"/>
      <c r="DV35" s="958" t="str">
        <f>IF('ชื่อ-คะแนน'!$C34="","",IF('ชื่อ-คะแนน'!$D34="ออก","",IF('ชื่อ-คะแนน'!$D34="ย้าย","",IF('ชื่อ-คะแนน'!$D34="พัก","",IF($DV$6="?",$DV$6,$DV$6)))))</f>
        <v/>
      </c>
      <c r="DW35" s="967" t="str">
        <f>IF('ชื่อ-คะแนน'!$C34="","",IF('ชื่อ-คะแนน'!$D34="ออก","",IF('ชื่อ-คะแนน'!$D34="ย้าย","",IF('ชื่อ-คะแนน'!$D34="พัก","",IF($DW$6="?",$DW$6,$DW$6)))))</f>
        <v/>
      </c>
      <c r="DX35" s="967" t="str">
        <f>IF('ชื่อ-คะแนน'!$C34="","",IF('ชื่อ-คะแนน'!$D34="ออก","",IF('ชื่อ-คะแนน'!$D34="ย้าย","",IF('ชื่อ-คะแนน'!$D34="พัก","",IF($DX$6="?",$DX$6,$DX$6)))))</f>
        <v/>
      </c>
      <c r="DY35" s="967" t="str">
        <f>IF('ชื่อ-คะแนน'!$C34="","",IF('ชื่อ-คะแนน'!$D34="ออก","",IF('ชื่อ-คะแนน'!$D34="ย้าย","",IF('ชื่อ-คะแนน'!$D34="พัก","",IF($DY$6="?",$DY$6,$DY$6)))))</f>
        <v/>
      </c>
      <c r="DZ35" s="968" t="str">
        <f>IF('ชื่อ-คะแนน'!$C34="","",IF('ชื่อ-คะแนน'!$D34="ออก","",IF('ชื่อ-คะแนน'!$D34="ย้าย","",IF('ชื่อ-คะแนน'!$D34="พัก","",IF($DZ$6="?",$DZ$6,$DZ$6)))))</f>
        <v/>
      </c>
      <c r="EA35" s="959"/>
      <c r="EB35" s="958" t="str">
        <f>IF('ชื่อ-คะแนน'!$C34="","",IF('ชื่อ-คะแนน'!$D34="ออก","",IF('ชื่อ-คะแนน'!$D34="ย้าย","",IF('ชื่อ-คะแนน'!$D34="พัก","",IF($EB$6="?",$EB$6,$EB$6)))))</f>
        <v/>
      </c>
      <c r="EC35" s="967" t="str">
        <f>IF('ชื่อ-คะแนน'!$C34="","",IF('ชื่อ-คะแนน'!$D34="ออก","",IF('ชื่อ-คะแนน'!$D34="ย้าย","",IF('ชื่อ-คะแนน'!$D34="พัก","",IF($EC$6="?",$EC$6,$EC$6)))))</f>
        <v/>
      </c>
      <c r="ED35" s="967" t="str">
        <f>IF('ชื่อ-คะแนน'!$C34="","",IF('ชื่อ-คะแนน'!$D34="ออก","",IF('ชื่อ-คะแนน'!$D34="ย้าย","",IF('ชื่อ-คะแนน'!$D34="พัก","",IF($ED$6="?",$ED$6,$ED$6)))))</f>
        <v/>
      </c>
      <c r="EE35" s="967" t="str">
        <f>IF('ชื่อ-คะแนน'!$C34="","",IF('ชื่อ-คะแนน'!$D34="ออก","",IF('ชื่อ-คะแนน'!$D34="ย้าย","",IF('ชื่อ-คะแนน'!$D34="พัก","",IF($EE$6="?",$EE$6,$EE$6)))))</f>
        <v/>
      </c>
      <c r="EF35" s="968" t="str">
        <f>IF('ชื่อ-คะแนน'!$C34="","",IF('ชื่อ-คะแนน'!$D34="ออก","",IF('ชื่อ-คะแนน'!$D34="ย้าย","",IF('ชื่อ-คะแนน'!$D34="พัก","",IF($EF$6="?",$EF$6,$EF$6)))))</f>
        <v/>
      </c>
      <c r="EG35" s="969"/>
      <c r="EH35" s="963" t="str">
        <f>IF('ชื่อ-คะแนน'!C34="","",COUNTIF(E35:EF35,"ป")+COUNTIF(E35:EF35,"ล")+COUNTIF(E35:EF35,"ข")+COUNTIF(E35:EF35,"ร")+COUNTIF(E35:EF35,"อ")+COUNTIF(E35:EF35,"ก")+COUNTIF(E35:EF35,"ฟ")+COUNTIF(E35:EF35,"ด")+COUNTIF(E35:EF35,"ย"))&amp;IF('ชื่อ-คะแนน'!C34="","","/")&amp;IF('ชื่อ-คะแนน'!C34="","",SUM($F$6:$EF$6)-SUM(F35:EF35))</f>
        <v/>
      </c>
      <c r="EI35" s="994" t="str">
        <f>IF('ชื่อ-คะแนน'!C34="","",COUNTIF(E35:EE35,"/")+SUM(E35:EE35))</f>
        <v/>
      </c>
      <c r="EJ35" s="995" t="str">
        <f>IF('ชื่อ-คะแนน'!C34="","",COUNTIF(F35:EF35,"/")+SUM(F35:EF35)+เวลา1!EI35)</f>
        <v/>
      </c>
      <c r="EK35" s="103"/>
      <c r="EL35" s="53" t="str">
        <f>IF('ชื่อ-คะแนน'!C34="","",IF(EJ35&gt;=$EJ$3-$EJ$4,"-",$EJ$3-$EJ$4-EJ35))</f>
        <v/>
      </c>
      <c r="EM35" s="54" t="str">
        <f>IF('ชื่อ-คะแนน'!C34="","",(EJ35/$EJ$3)*100)</f>
        <v/>
      </c>
      <c r="EN35" s="53" t="str">
        <f>IF('ชื่อ-คะแนน'!CM34="ผิด","ผิด",IF('ชื่อ-คะแนน'!CM34="","",IF('ชื่อ-คะแนน'!CP34="-","-",IF(EM35&lt;79.5,"มส","-"))))</f>
        <v/>
      </c>
      <c r="EO35" s="53" t="str">
        <f>IF('ชื่อ-คะแนน'!CM34="ผิด","ผิด",IF('ชื่อ-คะแนน'!CM34="","",IF('ชื่อ-คะแนน'!CP34="-","-",IF(EM35&lt;59.5,"ซ้ำ",IF(EM35&lt;79.5,EL35,"-")))))</f>
        <v/>
      </c>
    </row>
    <row r="36" spans="1:145" s="24" customFormat="1" ht="18" customHeight="1" thickBot="1" x14ac:dyDescent="0.55000000000000004">
      <c r="A36" s="1001" t="str">
        <f>'ชื่อ-คะแนน'!A35</f>
        <v/>
      </c>
      <c r="B36" s="899">
        <f>'ชื่อ-คะแนน'!B35</f>
        <v>0</v>
      </c>
      <c r="C36" s="900" t="str">
        <f>'ชื่อ-คะแนน'!DB35</f>
        <v/>
      </c>
      <c r="D36" s="669" t="str">
        <f>'ชื่อ-คะแนน'!D35</f>
        <v/>
      </c>
      <c r="E36" s="621" t="str">
        <f t="shared" si="0"/>
        <v/>
      </c>
      <c r="F36" s="976" t="str">
        <f>IF('ชื่อ-คะแนน'!$C35="","",IF('ชื่อ-คะแนน'!$D35="ออก","",IF('ชื่อ-คะแนน'!$D35="ย้าย","",IF('ชื่อ-คะแนน'!$D35="พัก","",IF(F$6="?",F$6,F$6)))))</f>
        <v/>
      </c>
      <c r="G36" s="977" t="str">
        <f>IF('ชื่อ-คะแนน'!C35="","",IF('ชื่อ-คะแนน'!$D35="ออก","",IF('ชื่อ-คะแนน'!$D35="ย้าย","",IF('ชื่อ-คะแนน'!$D35="พัก","",IF(G$6="?",G$6,G$6)))))</f>
        <v/>
      </c>
      <c r="H36" s="977" t="str">
        <f>IF('ชื่อ-คะแนน'!C35="","",IF('ชื่อ-คะแนน'!$D35="ออก","",IF('ชื่อ-คะแนน'!$D35="ย้าย","",IF('ชื่อ-คะแนน'!$D35="พัก","",IF(H$6="?",H$6,H$6)))))</f>
        <v/>
      </c>
      <c r="I36" s="977" t="str">
        <f>IF('ชื่อ-คะแนน'!G35="","",IF('ชื่อ-คะแนน'!$D35="ออก","",IF('ชื่อ-คะแนน'!$D35="ย้าย","",IF('ชื่อ-คะแนน'!$D35="พัก","",IF(I$6="?",I$6,$I$6)))))</f>
        <v/>
      </c>
      <c r="J36" s="978" t="str">
        <f>IF('ชื่อ-คะแนน'!$C35="","",IF('ชื่อ-คะแนน'!$D35="ออก","",IF('ชื่อ-คะแนน'!$D35="ย้าย","",IF('ชื่อ-คะแนน'!$D35="พัก","",IF(J$6="?",J$6,J$6)))))</f>
        <v/>
      </c>
      <c r="K36" s="975"/>
      <c r="L36" s="976" t="str">
        <f>IF('ชื่อ-คะแนน'!$C35="","",IF('ชื่อ-คะแนน'!$D35="ออก","",IF('ชื่อ-คะแนน'!$D35="ย้าย","",IF('ชื่อ-คะแนน'!$D35="พัก","",IF(L$6="?",L$6,L$6)))))</f>
        <v/>
      </c>
      <c r="M36" s="977" t="str">
        <f>IF('ชื่อ-คะแนน'!$C35="","",IF('ชื่อ-คะแนน'!$D35="ออก","",IF('ชื่อ-คะแนน'!$D35="ย้าย","",IF('ชื่อ-คะแนน'!$D35="พัก","",IF(M$6="?",M$6,M$6)))))</f>
        <v/>
      </c>
      <c r="N36" s="977" t="str">
        <f>IF('ชื่อ-คะแนน'!$C35="","",IF('ชื่อ-คะแนน'!$D35="ออก","",IF('ชื่อ-คะแนน'!$D35="ย้าย","",IF('ชื่อ-คะแนน'!$D35="พัก","",IF(N$6="?",N$6,N$6)))))</f>
        <v/>
      </c>
      <c r="O36" s="977" t="str">
        <f>IF('ชื่อ-คะแนน'!$C35="","",IF('ชื่อ-คะแนน'!$D35="ออก","",IF('ชื่อ-คะแนน'!$D35="ย้าย","",IF('ชื่อ-คะแนน'!$D35="พัก","",IF(O$6="?",O$6,O$6)))))</f>
        <v/>
      </c>
      <c r="P36" s="978" t="str">
        <f>IF('ชื่อ-คะแนน'!$C35="","",IF('ชื่อ-คะแนน'!$D35="ออก","",IF('ชื่อ-คะแนน'!$D35="ย้าย","",IF('ชื่อ-คะแนน'!$D35="พัก","",IF(P$6="?",P$6,P$6)))))</f>
        <v/>
      </c>
      <c r="Q36" s="975"/>
      <c r="R36" s="976" t="str">
        <f>IF('ชื่อ-คะแนน'!$C35="","",IF('ชื่อ-คะแนน'!$D35="ออก","",IF('ชื่อ-คะแนน'!$D35="ย้าย","",IF('ชื่อ-คะแนน'!$D35="พัก","",IF(R$6="?",R$6,R$6)))))</f>
        <v/>
      </c>
      <c r="S36" s="977" t="str">
        <f>IF('ชื่อ-คะแนน'!$C35="","",IF('ชื่อ-คะแนน'!$D35="ออก","",IF('ชื่อ-คะแนน'!$D35="ย้าย","",IF('ชื่อ-คะแนน'!$D35="พัก","",IF(S$6="?",S$6,S$6)))))</f>
        <v/>
      </c>
      <c r="T36" s="977" t="str">
        <f>IF('ชื่อ-คะแนน'!$C35="","",IF('ชื่อ-คะแนน'!$D35="ออก","",IF('ชื่อ-คะแนน'!$D35="ย้าย","",IF('ชื่อ-คะแนน'!$D35="พัก","",IF(T$6="?",T$6,T$6)))))</f>
        <v/>
      </c>
      <c r="U36" s="977" t="str">
        <f>IF('ชื่อ-คะแนน'!$C35="","",IF('ชื่อ-คะแนน'!$D35="ออก","",IF('ชื่อ-คะแนน'!$D35="ย้าย","",IF('ชื่อ-คะแนน'!$D35="พัก","",IF(U$6="?",U$6,U$6)))))</f>
        <v/>
      </c>
      <c r="V36" s="978" t="str">
        <f>IF('ชื่อ-คะแนน'!$C35="","",IF('ชื่อ-คะแนน'!$D35="ออก","",IF('ชื่อ-คะแนน'!$D35="ย้าย","",IF('ชื่อ-คะแนน'!$D35="พัก","",IF(V$6="?",V$6,V$6)))))</f>
        <v/>
      </c>
      <c r="W36" s="975"/>
      <c r="X36" s="976" t="str">
        <f>IF('ชื่อ-คะแนน'!$C35="","",IF('ชื่อ-คะแนน'!$D35="ออก","",IF('ชื่อ-คะแนน'!$D35="ย้าย","",IF('ชื่อ-คะแนน'!$D35="พัก","",IF(X$6="?",X$6,X$6)))))</f>
        <v/>
      </c>
      <c r="Y36" s="977" t="str">
        <f>IF('ชื่อ-คะแนน'!$C35="","",IF('ชื่อ-คะแนน'!$D35="ออก","",IF('ชื่อ-คะแนน'!$D35="ย้าย","",IF('ชื่อ-คะแนน'!$D35="พัก","",IF(Y$6="?",Y$6,Y$6)))))</f>
        <v/>
      </c>
      <c r="Z36" s="977" t="str">
        <f>IF('ชื่อ-คะแนน'!$C35="","",IF('ชื่อ-คะแนน'!$D35="ออก","",IF('ชื่อ-คะแนน'!$D35="ย้าย","",IF('ชื่อ-คะแนน'!$D35="พัก","",IF(Z$6="?",Z$6,Z$6)))))</f>
        <v/>
      </c>
      <c r="AA36" s="977" t="str">
        <f>IF('ชื่อ-คะแนน'!$C35="","",IF('ชื่อ-คะแนน'!$D35="ออก","",IF('ชื่อ-คะแนน'!$D35="ย้าย","",IF('ชื่อ-คะแนน'!$D35="พัก","",IF(AA$6="?",AA$6,AA$6)))))</f>
        <v/>
      </c>
      <c r="AB36" s="978" t="str">
        <f>IF('ชื่อ-คะแนน'!$C35="","",IF('ชื่อ-คะแนน'!$D35="ออก","",IF('ชื่อ-คะแนน'!$D35="ย้าย","",IF('ชื่อ-คะแนน'!$D35="พัก","",IF(AB$6="?",AB$6,AB$6)))))</f>
        <v/>
      </c>
      <c r="AC36" s="975"/>
      <c r="AD36" s="976" t="str">
        <f>IF('ชื่อ-คะแนน'!$C35="","",IF('ชื่อ-คะแนน'!$D35="ออก","",IF('ชื่อ-คะแนน'!$D35="ย้าย","",IF('ชื่อ-คะแนน'!$D35="พัก","",IF(AD$6="?",AD$6,AD$6)))))</f>
        <v/>
      </c>
      <c r="AE36" s="977" t="str">
        <f>IF('ชื่อ-คะแนน'!$C35="","",IF('ชื่อ-คะแนน'!$D35="ออก","",IF('ชื่อ-คะแนน'!$D35="ย้าย","",IF('ชื่อ-คะแนน'!$D35="พัก","",IF(AE$6="?",AE$6,AE$6)))))</f>
        <v/>
      </c>
      <c r="AF36" s="977" t="str">
        <f>IF('ชื่อ-คะแนน'!$C35="","",IF('ชื่อ-คะแนน'!$D35="ออก","",IF('ชื่อ-คะแนน'!$D35="ย้าย","",IF('ชื่อ-คะแนน'!$D35="พัก","",IF(AF$6="?",AF$6,AF$6)))))</f>
        <v/>
      </c>
      <c r="AG36" s="977" t="str">
        <f>IF('ชื่อ-คะแนน'!$C35="","",IF('ชื่อ-คะแนน'!$D35="ออก","",IF('ชื่อ-คะแนน'!$D35="ย้าย","",IF('ชื่อ-คะแนน'!$D35="พัก","",IF($AG$6="?",$AG$6,$AG$6)))))</f>
        <v/>
      </c>
      <c r="AH36" s="978" t="str">
        <f>IF('ชื่อ-คะแนน'!$C35="","",IF('ชื่อ-คะแนน'!$D35="ออก","",IF('ชื่อ-คะแนน'!$D35="ย้าย","",IF('ชื่อ-คะแนน'!$D35="พัก","",IF($AH$6="?",$AH$6,$AH$6)))))</f>
        <v/>
      </c>
      <c r="AI36" s="975"/>
      <c r="AJ36" s="976" t="str">
        <f>IF('ชื่อ-คะแนน'!$C35="","",IF('ชื่อ-คะแนน'!$D35="ออก","",IF('ชื่อ-คะแนน'!$D35="ย้าย","",IF('ชื่อ-คะแนน'!$D35="พัก","",IF($AJ$6="?",$AJ$6,$AJ$6)))))</f>
        <v/>
      </c>
      <c r="AK36" s="977" t="str">
        <f>IF('ชื่อ-คะแนน'!$C35="","",IF('ชื่อ-คะแนน'!$D35="ออก","",IF('ชื่อ-คะแนน'!$D35="ย้าย","",IF('ชื่อ-คะแนน'!$D35="พัก","",IF($AK$6="?",$AK$6,$AK$6)))))</f>
        <v/>
      </c>
      <c r="AL36" s="977" t="str">
        <f>IF('ชื่อ-คะแนน'!$C35="","",IF('ชื่อ-คะแนน'!$D35="ออก","",IF('ชื่อ-คะแนน'!$D35="ย้าย","",IF('ชื่อ-คะแนน'!$D35="พัก","",IF($AL$6="?",$AL$6,$AL$6)))))</f>
        <v/>
      </c>
      <c r="AM36" s="977" t="str">
        <f>IF('ชื่อ-คะแนน'!$C35="","",IF('ชื่อ-คะแนน'!$D35="ออก","",IF('ชื่อ-คะแนน'!$D35="ย้าย","",IF('ชื่อ-คะแนน'!$D35="พัก","",IF($AM$6="?",$AM$6,$AM$6)))))</f>
        <v/>
      </c>
      <c r="AN36" s="978" t="str">
        <f>IF('ชื่อ-คะแนน'!$C35="","",IF('ชื่อ-คะแนน'!$D35="ออก","",IF('ชื่อ-คะแนน'!$D35="ย้าย","",IF('ชื่อ-คะแนน'!$D35="พัก","",IF($AN$6="?",$AN$6,$AN$6)))))</f>
        <v/>
      </c>
      <c r="AO36" s="975"/>
      <c r="AP36" s="976" t="str">
        <f>IF('ชื่อ-คะแนน'!$C35="","",IF('ชื่อ-คะแนน'!$D35="ออก","",IF('ชื่อ-คะแนน'!$D35="ย้าย","",IF('ชื่อ-คะแนน'!$D35="พัก","",IF($AP$6="?",$AP$6,$AP$6)))))</f>
        <v/>
      </c>
      <c r="AQ36" s="977" t="str">
        <f>IF('ชื่อ-คะแนน'!$C35="","",IF('ชื่อ-คะแนน'!$D35="ออก","",IF('ชื่อ-คะแนน'!$D35="ย้าย","",IF('ชื่อ-คะแนน'!$D35="พัก","",IF($AQ$6="?",$AQ$6,$AQ$6)))))</f>
        <v/>
      </c>
      <c r="AR36" s="977" t="str">
        <f>IF('ชื่อ-คะแนน'!$C35="","",IF('ชื่อ-คะแนน'!$D35="ออก","",IF('ชื่อ-คะแนน'!$D35="ย้าย","",IF('ชื่อ-คะแนน'!$D35="พัก","",IF($AR$6="?",$AR$6,$AR$6)))))</f>
        <v/>
      </c>
      <c r="AS36" s="977" t="str">
        <f>IF('ชื่อ-คะแนน'!$C35="","",IF('ชื่อ-คะแนน'!$D35="ออก","",IF('ชื่อ-คะแนน'!$D35="ย้าย","",IF('ชื่อ-คะแนน'!$D35="พัก","",IF($AS$6="?",$AS$6,$AS$6)))))</f>
        <v/>
      </c>
      <c r="AT36" s="978" t="str">
        <f>IF('ชื่อ-คะแนน'!$C35="","",IF('ชื่อ-คะแนน'!$D35="ออก","",IF('ชื่อ-คะแนน'!$D35="ย้าย","",IF('ชื่อ-คะแนน'!$D35="พัก","",IF($AT$6="?",$AT$6,$AT$6)))))</f>
        <v/>
      </c>
      <c r="AU36" s="975"/>
      <c r="AV36" s="976" t="str">
        <f>IF('ชื่อ-คะแนน'!$C35="","",IF('ชื่อ-คะแนน'!$D35="ออก","",IF('ชื่อ-คะแนน'!$D35="ย้าย","",IF('ชื่อ-คะแนน'!$D35="พัก","",IF($AV$6="?",$AV$6,$AV$6)))))</f>
        <v/>
      </c>
      <c r="AW36" s="977" t="str">
        <f>IF('ชื่อ-คะแนน'!$C35="","",IF('ชื่อ-คะแนน'!$D35="ออก","",IF('ชื่อ-คะแนน'!$D35="ย้าย","",IF('ชื่อ-คะแนน'!$D35="พัก","",IF($AW$6="?",$AW$6,$AW$6)))))</f>
        <v/>
      </c>
      <c r="AX36" s="977" t="str">
        <f>IF('ชื่อ-คะแนน'!$C35="","",IF('ชื่อ-คะแนน'!$D35="ออก","",IF('ชื่อ-คะแนน'!$D35="ย้าย","",IF('ชื่อ-คะแนน'!$D35="พัก","",IF($AX$6="?",$AX$6,$AX$6)))))</f>
        <v/>
      </c>
      <c r="AY36" s="977" t="str">
        <f>IF('ชื่อ-คะแนน'!$C35="","",IF('ชื่อ-คะแนน'!$D35="ออก","",IF('ชื่อ-คะแนน'!$D35="ย้าย","",IF('ชื่อ-คะแนน'!$D35="พัก","",IF($AY$6="?",$AY$6,$AY$6)))))</f>
        <v/>
      </c>
      <c r="AZ36" s="978" t="str">
        <f>IF('ชื่อ-คะแนน'!$C35="","",IF('ชื่อ-คะแนน'!$D35="ออก","",IF('ชื่อ-คะแนน'!$D35="ย้าย","",IF('ชื่อ-คะแนน'!$D35="พัก","",IF($AZ$6="?",$AZ$6,$AZ$6)))))</f>
        <v/>
      </c>
      <c r="BA36" s="975"/>
      <c r="BB36" s="976" t="str">
        <f>IF('ชื่อ-คะแนน'!$C35="","",IF('ชื่อ-คะแนน'!$D35="ออก","",IF('ชื่อ-คะแนน'!$D35="ย้าย","",IF('ชื่อ-คะแนน'!$D35="พัก","",IF($BB$6="?",$BB$6,$BB$6)))))</f>
        <v/>
      </c>
      <c r="BC36" s="977" t="str">
        <f>IF('ชื่อ-คะแนน'!$C35="","",IF('ชื่อ-คะแนน'!$D35="ออก","",IF('ชื่อ-คะแนน'!$D35="ย้าย","",IF('ชื่อ-คะแนน'!$D35="พัก","",IF($BC$6="?",$BC$6,$BC$6)))))</f>
        <v/>
      </c>
      <c r="BD36" s="977" t="str">
        <f>IF('ชื่อ-คะแนน'!$C35="","",IF('ชื่อ-คะแนน'!$D35="ออก","",IF('ชื่อ-คะแนน'!$D35="ย้าย","",IF('ชื่อ-คะแนน'!$D35="พัก","",IF($BD$6="?",$BD$6,$BD$6)))))</f>
        <v/>
      </c>
      <c r="BE36" s="977" t="str">
        <f>IF('ชื่อ-คะแนน'!$C35="","",IF('ชื่อ-คะแนน'!$D35="ออก","",IF('ชื่อ-คะแนน'!$D35="ย้าย","",IF('ชื่อ-คะแนน'!$D35="พัก","",IF($BE$6="?",$BE$6,$BE$6)))))</f>
        <v/>
      </c>
      <c r="BF36" s="978" t="str">
        <f>IF('ชื่อ-คะแนน'!$C35="","",IF('ชื่อ-คะแนน'!$D35="ออก","",IF('ชื่อ-คะแนน'!$D35="ย้าย","",IF('ชื่อ-คะแนน'!$D35="พัก","",IF($BF$6="?",$BF$6,$BF$6)))))</f>
        <v/>
      </c>
      <c r="BG36" s="975"/>
      <c r="BH36" s="976" t="str">
        <f>IF('ชื่อ-คะแนน'!$C35="","",IF('ชื่อ-คะแนน'!$D35="ออก","",IF('ชื่อ-คะแนน'!$D35="ย้าย","",IF('ชื่อ-คะแนน'!$D35="พัก","",IF($BH$6="?",$BH$6,$BH$6)))))</f>
        <v/>
      </c>
      <c r="BI36" s="977" t="str">
        <f>IF('ชื่อ-คะแนน'!$C35="","",IF('ชื่อ-คะแนน'!$D35="ออก","",IF('ชื่อ-คะแนน'!$D35="ย้าย","",IF('ชื่อ-คะแนน'!$D35="พัก","",IF($BI$6="?",$BI$6,$BI$6)))))</f>
        <v/>
      </c>
      <c r="BJ36" s="977" t="str">
        <f>IF('ชื่อ-คะแนน'!$C35="","",IF('ชื่อ-คะแนน'!$D35="ออก","",IF('ชื่อ-คะแนน'!$D35="ย้าย","",IF('ชื่อ-คะแนน'!$D35="พัก","",IF($BJ$6="?",$BJ$6,$BJ$6)))))</f>
        <v/>
      </c>
      <c r="BK36" s="977" t="str">
        <f>IF('ชื่อ-คะแนน'!$C35="","",IF('ชื่อ-คะแนน'!$D35="ออก","",IF('ชื่อ-คะแนน'!$D35="ย้าย","",IF('ชื่อ-คะแนน'!$D35="พัก","",IF($BK$6="?",$BK$6,$BK$6)))))</f>
        <v/>
      </c>
      <c r="BL36" s="978" t="str">
        <f>IF('ชื่อ-คะแนน'!$C35="","",IF('ชื่อ-คะแนน'!$D35="ออก","",IF('ชื่อ-คะแนน'!$D35="ย้าย","",IF('ชื่อ-คะแนน'!$D35="พัก","",IF($BL$6="?",$BL$6,$BL$6)))))</f>
        <v/>
      </c>
      <c r="BM36" s="975"/>
      <c r="BN36" s="976" t="str">
        <f>IF('ชื่อ-คะแนน'!$C35="","",IF('ชื่อ-คะแนน'!$D35="ออก","",IF('ชื่อ-คะแนน'!$D35="ย้าย","",IF('ชื่อ-คะแนน'!$D35="พัก","",IF($BN$6="?",$BN$6,$BN$6)))))</f>
        <v/>
      </c>
      <c r="BO36" s="977" t="str">
        <f>IF('ชื่อ-คะแนน'!$C35="","",IF('ชื่อ-คะแนน'!$D35="ออก","",IF('ชื่อ-คะแนน'!$D35="ย้าย","",IF('ชื่อ-คะแนน'!$D35="พัก","",IF($BO$6="?",$BO$6,$BO$6)))))</f>
        <v/>
      </c>
      <c r="BP36" s="977" t="str">
        <f>IF('ชื่อ-คะแนน'!$C35="","",IF('ชื่อ-คะแนน'!$D35="ออก","",IF('ชื่อ-คะแนน'!$D35="ย้าย","",IF('ชื่อ-คะแนน'!$D35="พัก","",IF($BP$6="?",$BP$6,$BP$6)))))</f>
        <v/>
      </c>
      <c r="BQ36" s="977" t="str">
        <f>IF('ชื่อ-คะแนน'!$C35="","",IF('ชื่อ-คะแนน'!$D35="ออก","",IF('ชื่อ-คะแนน'!$D35="ย้าย","",IF('ชื่อ-คะแนน'!$D35="พัก","",IF($BQ$6="?",$BQ$6,$BQ$6)))))</f>
        <v/>
      </c>
      <c r="BR36" s="978" t="str">
        <f>IF('ชื่อ-คะแนน'!$C35="","",IF('ชื่อ-คะแนน'!$D35="ออก","",IF('ชื่อ-คะแนน'!$D35="ย้าย","",IF('ชื่อ-คะแนน'!$D35="พัก","",IF($BR$6="?",$BR$6,$BR$6)))))</f>
        <v/>
      </c>
      <c r="BS36" s="975"/>
      <c r="BT36" s="976" t="str">
        <f>IF('ชื่อ-คะแนน'!$C35="","",IF('ชื่อ-คะแนน'!$D35="ออก","",IF('ชื่อ-คะแนน'!$D35="ย้าย","",IF('ชื่อ-คะแนน'!$D35="พัก","",IF($BT$6="?",$BT$6,$BT$6)))))</f>
        <v/>
      </c>
      <c r="BU36" s="977" t="str">
        <f>IF('ชื่อ-คะแนน'!$C35="","",IF('ชื่อ-คะแนน'!$D35="ออก","",IF('ชื่อ-คะแนน'!$D35="ย้าย","",IF('ชื่อ-คะแนน'!$D35="พัก","",IF($BU$6="?",$BU$6,$BU$6)))))</f>
        <v/>
      </c>
      <c r="BV36" s="977" t="str">
        <f>IF('ชื่อ-คะแนน'!$C35="","",IF('ชื่อ-คะแนน'!$D35="ออก","",IF('ชื่อ-คะแนน'!$D35="ย้าย","",IF('ชื่อ-คะแนน'!$D35="พัก","",IF($BV$6="?",$BV$6,$BV$6)))))</f>
        <v/>
      </c>
      <c r="BW36" s="977" t="str">
        <f>IF('ชื่อ-คะแนน'!$C35="","",IF('ชื่อ-คะแนน'!$D35="ออก","",IF('ชื่อ-คะแนน'!$D35="ย้าย","",IF('ชื่อ-คะแนน'!$D35="พัก","",IF($BW$6="?",$BW$6,$BW$6)))))</f>
        <v/>
      </c>
      <c r="BX36" s="978" t="str">
        <f>IF('ชื่อ-คะแนน'!$C35="","",IF('ชื่อ-คะแนน'!$D35="ออก","",IF('ชื่อ-คะแนน'!$D35="ย้าย","",IF('ชื่อ-คะแนน'!$D35="พัก","",IF($BX$6="?",$BX$6,$BX$6)))))</f>
        <v/>
      </c>
      <c r="BY36" s="975"/>
      <c r="BZ36" s="976" t="str">
        <f>IF('ชื่อ-คะแนน'!$C35="","",IF('ชื่อ-คะแนน'!$D35="ออก","",IF('ชื่อ-คะแนน'!$D35="ย้าย","",IF('ชื่อ-คะแนน'!$D35="พัก","",IF($BZ$6="?",$BZ$6,$BZ$6)))))</f>
        <v/>
      </c>
      <c r="CA36" s="977" t="str">
        <f>IF('ชื่อ-คะแนน'!$C35="","",IF('ชื่อ-คะแนน'!$D35="ออก","",IF('ชื่อ-คะแนน'!$D35="ย้าย","",IF('ชื่อ-คะแนน'!$D35="พัก","",IF($CA$6="?",$CA$6,$CA$6)))))</f>
        <v/>
      </c>
      <c r="CB36" s="977" t="str">
        <f>IF('ชื่อ-คะแนน'!$C35="","",IF('ชื่อ-คะแนน'!$D35="ออก","",IF('ชื่อ-คะแนน'!$D35="ย้าย","",IF('ชื่อ-คะแนน'!$D35="พัก","",IF($CB$6="?",$CB$6,$CB$6)))))</f>
        <v/>
      </c>
      <c r="CC36" s="977" t="str">
        <f>IF('ชื่อ-คะแนน'!$C35="","",IF('ชื่อ-คะแนน'!$D35="ออก","",IF('ชื่อ-คะแนน'!$D35="ย้าย","",IF('ชื่อ-คะแนน'!$D35="พัก","",IF($CC$6="?",$CC$6,$CC$6)))))</f>
        <v/>
      </c>
      <c r="CD36" s="978" t="str">
        <f>IF('ชื่อ-คะแนน'!$C35="","",IF('ชื่อ-คะแนน'!$D35="ออก","",IF('ชื่อ-คะแนน'!$D35="ย้าย","",IF('ชื่อ-คะแนน'!$D35="พัก","",IF($CD$6="?",$CD$6,$CD$6)))))</f>
        <v/>
      </c>
      <c r="CE36" s="975"/>
      <c r="CF36" s="976" t="str">
        <f>IF('ชื่อ-คะแนน'!$C35="","",IF('ชื่อ-คะแนน'!$D35="ออก","",IF('ชื่อ-คะแนน'!$D35="ย้าย","",IF('ชื่อ-คะแนน'!$D35="พัก","",IF($CF$6="?",$CF$6,$CF$6)))))</f>
        <v/>
      </c>
      <c r="CG36" s="977" t="str">
        <f>IF('ชื่อ-คะแนน'!$C35="","",IF('ชื่อ-คะแนน'!$D35="ออก","",IF('ชื่อ-คะแนน'!$D35="ย้าย","",IF('ชื่อ-คะแนน'!$D35="พัก","",IF($CG$6="?",$CG$6,$CG$6)))))</f>
        <v/>
      </c>
      <c r="CH36" s="977" t="str">
        <f>IF('ชื่อ-คะแนน'!$C35="","",IF('ชื่อ-คะแนน'!$D35="ออก","",IF('ชื่อ-คะแนน'!$D35="ย้าย","",IF('ชื่อ-คะแนน'!$D35="พัก","",IF($CH$6="?",$CH$6,$CH$6)))))</f>
        <v/>
      </c>
      <c r="CI36" s="977" t="str">
        <f>IF('ชื่อ-คะแนน'!$C35="","",IF('ชื่อ-คะแนน'!$D35="ออก","",IF('ชื่อ-คะแนน'!$D35="ย้าย","",IF('ชื่อ-คะแนน'!$D35="พัก","",IF($CI$6="?",$CI$6,$CI$6)))))</f>
        <v/>
      </c>
      <c r="CJ36" s="978" t="str">
        <f>IF('ชื่อ-คะแนน'!$C35="","",IF('ชื่อ-คะแนน'!$D35="ออก","",IF('ชื่อ-คะแนน'!$D35="ย้าย","",IF('ชื่อ-คะแนน'!$D35="พัก","",IF($CJ$6="?",$CJ$6,$CJ$6)))))</f>
        <v/>
      </c>
      <c r="CK36" s="975"/>
      <c r="CL36" s="976" t="str">
        <f>IF('ชื่อ-คะแนน'!$C35="","",IF('ชื่อ-คะแนน'!$D35="ออก","",IF('ชื่อ-คะแนน'!$D35="ย้าย","",IF('ชื่อ-คะแนน'!$D35="พัก","",IF($CL$6="?",$CL$6,$CL$6)))))</f>
        <v/>
      </c>
      <c r="CM36" s="977" t="str">
        <f>IF('ชื่อ-คะแนน'!$C35="","",IF('ชื่อ-คะแนน'!$D35="ออก","",IF('ชื่อ-คะแนน'!$D35="ย้าย","",IF('ชื่อ-คะแนน'!$D35="พัก","",IF($CM$6="?",$CM$6,$CM$6)))))</f>
        <v/>
      </c>
      <c r="CN36" s="977" t="str">
        <f>IF('ชื่อ-คะแนน'!$C35="","",IF('ชื่อ-คะแนน'!$D35="ออก","",IF('ชื่อ-คะแนน'!$D35="ย้าย","",IF('ชื่อ-คะแนน'!$D35="พัก","",IF($CN$6="?",$CN$6,$CN$6)))))</f>
        <v/>
      </c>
      <c r="CO36" s="977" t="str">
        <f>IF('ชื่อ-คะแนน'!$C35="","",IF('ชื่อ-คะแนน'!$D35="ออก","",IF('ชื่อ-คะแนน'!$D35="ย้าย","",IF('ชื่อ-คะแนน'!$D35="พัก","",IF($CO$6="?",$CO$6,$CO$6)))))</f>
        <v/>
      </c>
      <c r="CP36" s="978" t="str">
        <f>IF('ชื่อ-คะแนน'!$C35="","",IF('ชื่อ-คะแนน'!$D35="ออก","",IF('ชื่อ-คะแนน'!$D35="ย้าย","",IF('ชื่อ-คะแนน'!$D35="พัก","",IF($CP$6="?",$CP$6,$CP$6)))))</f>
        <v/>
      </c>
      <c r="CQ36" s="975"/>
      <c r="CR36" s="976" t="str">
        <f>IF('ชื่อ-คะแนน'!$C35="","",IF('ชื่อ-คะแนน'!$D35="ออก","",IF('ชื่อ-คะแนน'!$D35="ย้าย","",IF('ชื่อ-คะแนน'!$D35="พัก","",IF($CR$6="?",$CR$6,$CR$6)))))</f>
        <v/>
      </c>
      <c r="CS36" s="977" t="str">
        <f>IF('ชื่อ-คะแนน'!$C35="","",IF('ชื่อ-คะแนน'!$D35="ออก","",IF('ชื่อ-คะแนน'!$D35="ย้าย","",IF('ชื่อ-คะแนน'!$D35="พัก","",IF($CS$6="?",$CS$6,$CS$6)))))</f>
        <v/>
      </c>
      <c r="CT36" s="977" t="str">
        <f>IF('ชื่อ-คะแนน'!$C35="","",IF('ชื่อ-คะแนน'!$D35="ออก","",IF('ชื่อ-คะแนน'!$D35="ย้าย","",IF('ชื่อ-คะแนน'!$D35="พัก","",IF($CT$6="?",$CT$6,$CT$6)))))</f>
        <v/>
      </c>
      <c r="CU36" s="977" t="str">
        <f>IF('ชื่อ-คะแนน'!$C35="","",IF('ชื่อ-คะแนน'!$D35="ออก","",IF('ชื่อ-คะแนน'!$D35="ย้าย","",IF('ชื่อ-คะแนน'!$D35="พัก","",IF($CU$6="?",$CU$6,$CU$6)))))</f>
        <v/>
      </c>
      <c r="CV36" s="978" t="str">
        <f>IF('ชื่อ-คะแนน'!$C35="","",IF('ชื่อ-คะแนน'!$D35="ออก","",IF('ชื่อ-คะแนน'!$D35="ย้าย","",IF('ชื่อ-คะแนน'!$D35="พัก","",IF($CV$6="?",$CV$6,$CV$6)))))</f>
        <v/>
      </c>
      <c r="CW36" s="975"/>
      <c r="CX36" s="976" t="str">
        <f>IF('ชื่อ-คะแนน'!$C35="","",IF('ชื่อ-คะแนน'!$D35="ออก","",IF('ชื่อ-คะแนน'!$D35="ย้าย","",IF('ชื่อ-คะแนน'!$D35="พัก","",IF($CX$6="?",$CX$6,$CX$6)))))</f>
        <v/>
      </c>
      <c r="CY36" s="977" t="str">
        <f>IF('ชื่อ-คะแนน'!$C35="","",IF('ชื่อ-คะแนน'!$D35="ออก","",IF('ชื่อ-คะแนน'!$D35="ย้าย","",IF('ชื่อ-คะแนน'!$D35="พัก","",IF($CY$6="?",$CY$6,$CY$6)))))</f>
        <v/>
      </c>
      <c r="CZ36" s="977" t="str">
        <f>IF('ชื่อ-คะแนน'!$C35="","",IF('ชื่อ-คะแนน'!$D35="ออก","",IF('ชื่อ-คะแนน'!$D35="ย้าย","",IF('ชื่อ-คะแนน'!$D35="พัก","",IF($CZ$6="?",$CZ$6,$CZ$6)))))</f>
        <v/>
      </c>
      <c r="DA36" s="977" t="str">
        <f>IF('ชื่อ-คะแนน'!$C35="","",IF('ชื่อ-คะแนน'!$D35="ออก","",IF('ชื่อ-คะแนน'!$D35="ย้าย","",IF('ชื่อ-คะแนน'!$D35="พัก","",IF($DA$6="?",$DA$6,$DA$6)))))</f>
        <v/>
      </c>
      <c r="DB36" s="978" t="str">
        <f>IF('ชื่อ-คะแนน'!$C35="","",IF('ชื่อ-คะแนน'!$D35="ออก","",IF('ชื่อ-คะแนน'!$D35="ย้าย","",IF('ชื่อ-คะแนน'!$D35="พัก","",IF($DB$6="?",$DB$6,$DB$6)))))</f>
        <v/>
      </c>
      <c r="DC36" s="975"/>
      <c r="DD36" s="976" t="str">
        <f>IF('ชื่อ-คะแนน'!$C35="","",IF('ชื่อ-คะแนน'!$D35="ออก","",IF('ชื่อ-คะแนน'!$D35="ย้าย","",IF('ชื่อ-คะแนน'!$D35="พัก","",IF($DD$6="?",$DD$6,$DD$6)))))</f>
        <v/>
      </c>
      <c r="DE36" s="977" t="str">
        <f>IF('ชื่อ-คะแนน'!$C35="","",IF('ชื่อ-คะแนน'!$D35="ออก","",IF('ชื่อ-คะแนน'!$D35="ย้าย","",IF('ชื่อ-คะแนน'!$D35="พัก","",IF($DE$6="?",$DE$6,$DE$6)))))</f>
        <v/>
      </c>
      <c r="DF36" s="977" t="str">
        <f>IF('ชื่อ-คะแนน'!$C35="","",IF('ชื่อ-คะแนน'!$D35="ออก","",IF('ชื่อ-คะแนน'!$D35="ย้าย","",IF('ชื่อ-คะแนน'!$D35="พัก","",IF($DF$6="?",$DF$6,$DF$6)))))</f>
        <v/>
      </c>
      <c r="DG36" s="977" t="str">
        <f>IF('ชื่อ-คะแนน'!$C35="","",IF('ชื่อ-คะแนน'!$D35="ออก","",IF('ชื่อ-คะแนน'!$D35="ย้าย","",IF('ชื่อ-คะแนน'!$D35="พัก","",IF($DG$6="?",$DG$6,$DG$6)))))</f>
        <v/>
      </c>
      <c r="DH36" s="978" t="str">
        <f>IF('ชื่อ-คะแนน'!$C35="","",IF('ชื่อ-คะแนน'!$D35="ออก","",IF('ชื่อ-คะแนน'!$D35="ย้าย","",IF('ชื่อ-คะแนน'!$D35="พัก","",IF($DH$6="?",$DH$6,$DH$6)))))</f>
        <v/>
      </c>
      <c r="DI36" s="975"/>
      <c r="DJ36" s="976" t="str">
        <f>IF('ชื่อ-คะแนน'!$C35="","",IF('ชื่อ-คะแนน'!$D35="ออก","",IF('ชื่อ-คะแนน'!$D35="ย้าย","",IF('ชื่อ-คะแนน'!$D35="พัก","",IF($DJ$6="?",$DJ$6,$DJ$6)))))</f>
        <v/>
      </c>
      <c r="DK36" s="977" t="str">
        <f>IF('ชื่อ-คะแนน'!$C35="","",IF('ชื่อ-คะแนน'!$D35="ออก","",IF('ชื่อ-คะแนน'!$D35="ย้าย","",IF('ชื่อ-คะแนน'!$D35="พัก","",IF($DK$6="?",$DK$6,$DK$6)))))</f>
        <v/>
      </c>
      <c r="DL36" s="977" t="str">
        <f>IF('ชื่อ-คะแนน'!$C35="","",IF('ชื่อ-คะแนน'!$D35="ออก","",IF('ชื่อ-คะแนน'!$D35="ย้าย","",IF('ชื่อ-คะแนน'!$D35="พัก","",IF($DL$6="?",$DL$6,$DL$6)))))</f>
        <v/>
      </c>
      <c r="DM36" s="977" t="str">
        <f>IF('ชื่อ-คะแนน'!$C35="","",IF('ชื่อ-คะแนน'!$D35="ออก","",IF('ชื่อ-คะแนน'!$D35="ย้าย","",IF('ชื่อ-คะแนน'!$D35="พัก","",IF($DM$6="?",$DM$6,$DM$6)))))</f>
        <v/>
      </c>
      <c r="DN36" s="978" t="str">
        <f>IF('ชื่อ-คะแนน'!$C35="","",IF('ชื่อ-คะแนน'!$D35="ออก","",IF('ชื่อ-คะแนน'!$D35="ย้าย","",IF('ชื่อ-คะแนน'!$D35="พัก","",IF($DN$6="?",$DN$6,$DN$6)))))</f>
        <v/>
      </c>
      <c r="DO36" s="975"/>
      <c r="DP36" s="976" t="str">
        <f>IF('ชื่อ-คะแนน'!$C35="","",IF('ชื่อ-คะแนน'!$D35="ออก","",IF('ชื่อ-คะแนน'!$D35="ย้าย","",IF('ชื่อ-คะแนน'!$D35="พัก","",IF($DP$6="?",$DP$6,$DP$6)))))</f>
        <v/>
      </c>
      <c r="DQ36" s="977" t="str">
        <f>IF('ชื่อ-คะแนน'!$C35="","",IF('ชื่อ-คะแนน'!$D35="ออก","",IF('ชื่อ-คะแนน'!$D35="ย้าย","",IF('ชื่อ-คะแนน'!$D35="พัก","",IF($DQ$6="?",$DQ$6,$DQ$6)))))</f>
        <v/>
      </c>
      <c r="DR36" s="977" t="str">
        <f>IF('ชื่อ-คะแนน'!$C35="","",IF('ชื่อ-คะแนน'!$D35="ออก","",IF('ชื่อ-คะแนน'!$D35="ย้าย","",IF('ชื่อ-คะแนน'!$D35="พัก","",IF($DR$6="?",$DR$6,$DR$6)))))</f>
        <v/>
      </c>
      <c r="DS36" s="977" t="str">
        <f>IF('ชื่อ-คะแนน'!$C35="","",IF('ชื่อ-คะแนน'!$D35="ออก","",IF('ชื่อ-คะแนน'!$D35="ย้าย","",IF('ชื่อ-คะแนน'!$D35="พัก","",IF($DS$6="?",$DS$6,$DS$6)))))</f>
        <v/>
      </c>
      <c r="DT36" s="978" t="str">
        <f>IF('ชื่อ-คะแนน'!$C35="","",IF('ชื่อ-คะแนน'!$D35="ออก","",IF('ชื่อ-คะแนน'!$D35="ย้าย","",IF('ชื่อ-คะแนน'!$D35="พัก","",IF($DT$6="?",$DT$6,$DT$6)))))</f>
        <v/>
      </c>
      <c r="DU36" s="975"/>
      <c r="DV36" s="976" t="str">
        <f>IF('ชื่อ-คะแนน'!$C35="","",IF('ชื่อ-คะแนน'!$D35="ออก","",IF('ชื่อ-คะแนน'!$D35="ย้าย","",IF('ชื่อ-คะแนน'!$D35="พัก","",IF($DV$6="?",$DV$6,$DV$6)))))</f>
        <v/>
      </c>
      <c r="DW36" s="977" t="str">
        <f>IF('ชื่อ-คะแนน'!$C35="","",IF('ชื่อ-คะแนน'!$D35="ออก","",IF('ชื่อ-คะแนน'!$D35="ย้าย","",IF('ชื่อ-คะแนน'!$D35="พัก","",IF($DW$6="?",$DW$6,$DW$6)))))</f>
        <v/>
      </c>
      <c r="DX36" s="977" t="str">
        <f>IF('ชื่อ-คะแนน'!$C35="","",IF('ชื่อ-คะแนน'!$D35="ออก","",IF('ชื่อ-คะแนน'!$D35="ย้าย","",IF('ชื่อ-คะแนน'!$D35="พัก","",IF($DX$6="?",$DX$6,$DX$6)))))</f>
        <v/>
      </c>
      <c r="DY36" s="977" t="str">
        <f>IF('ชื่อ-คะแนน'!$C35="","",IF('ชื่อ-คะแนน'!$D35="ออก","",IF('ชื่อ-คะแนน'!$D35="ย้าย","",IF('ชื่อ-คะแนน'!$D35="พัก","",IF($DY$6="?",$DY$6,$DY$6)))))</f>
        <v/>
      </c>
      <c r="DZ36" s="978" t="str">
        <f>IF('ชื่อ-คะแนน'!$C35="","",IF('ชื่อ-คะแนน'!$D35="ออก","",IF('ชื่อ-คะแนน'!$D35="ย้าย","",IF('ชื่อ-คะแนน'!$D35="พัก","",IF($DZ$6="?",$DZ$6,$DZ$6)))))</f>
        <v/>
      </c>
      <c r="EA36" s="975"/>
      <c r="EB36" s="976" t="str">
        <f>IF('ชื่อ-คะแนน'!$C35="","",IF('ชื่อ-คะแนน'!$D35="ออก","",IF('ชื่อ-คะแนน'!$D35="ย้าย","",IF('ชื่อ-คะแนน'!$D35="พัก","",IF($EB$6="?",$EB$6,$EB$6)))))</f>
        <v/>
      </c>
      <c r="EC36" s="977" t="str">
        <f>IF('ชื่อ-คะแนน'!$C35="","",IF('ชื่อ-คะแนน'!$D35="ออก","",IF('ชื่อ-คะแนน'!$D35="ย้าย","",IF('ชื่อ-คะแนน'!$D35="พัก","",IF($EC$6="?",$EC$6,$EC$6)))))</f>
        <v/>
      </c>
      <c r="ED36" s="977" t="str">
        <f>IF('ชื่อ-คะแนน'!$C35="","",IF('ชื่อ-คะแนน'!$D35="ออก","",IF('ชื่อ-คะแนน'!$D35="ย้าย","",IF('ชื่อ-คะแนน'!$D35="พัก","",IF($ED$6="?",$ED$6,$ED$6)))))</f>
        <v/>
      </c>
      <c r="EE36" s="977" t="str">
        <f>IF('ชื่อ-คะแนน'!$C35="","",IF('ชื่อ-คะแนน'!$D35="ออก","",IF('ชื่อ-คะแนน'!$D35="ย้าย","",IF('ชื่อ-คะแนน'!$D35="พัก","",IF($EE$6="?",$EE$6,$EE$6)))))</f>
        <v/>
      </c>
      <c r="EF36" s="978" t="str">
        <f>IF('ชื่อ-คะแนน'!$C35="","",IF('ชื่อ-คะแนน'!$D35="ออก","",IF('ชื่อ-คะแนน'!$D35="ย้าย","",IF('ชื่อ-คะแนน'!$D35="พัก","",IF($EF$6="?",$EF$6,$EF$6)))))</f>
        <v/>
      </c>
      <c r="EG36" s="979"/>
      <c r="EH36" s="971" t="str">
        <f>IF('ชื่อ-คะแนน'!C35="","",COUNTIF(E36:EF36,"ป")+COUNTIF(E36:EF36,"ล")+COUNTIF(E36:EF36,"ข")+COUNTIF(E36:EF36,"ร")+COUNTIF(E36:EF36,"อ")+COUNTIF(E36:EF36,"ก")+COUNTIF(E36:EF36,"ฟ")+COUNTIF(E36:EF36,"ด")+COUNTIF(E36:EF36,"ย"))&amp;IF('ชื่อ-คะแนน'!C35="","","/")&amp;IF('ชื่อ-คะแนน'!C35="","",SUM($F$6:$EF$6)-SUM(F36:EF36))</f>
        <v/>
      </c>
      <c r="EI36" s="997" t="str">
        <f>IF('ชื่อ-คะแนน'!C35="","",COUNTIF(E36:EE36,"/")+SUM(E36:EE36))</f>
        <v/>
      </c>
      <c r="EJ36" s="998" t="str">
        <f>IF('ชื่อ-คะแนน'!C35="","",COUNTIF(F36:EF36,"/")+SUM(F36:EF36)+เวลา1!EI36)</f>
        <v/>
      </c>
      <c r="EK36" s="103"/>
      <c r="EL36" s="53" t="str">
        <f>IF('ชื่อ-คะแนน'!C35="","",IF(EJ36&gt;=$EJ$3-$EJ$4,"-",$EJ$3-$EJ$4-EJ36))</f>
        <v/>
      </c>
      <c r="EM36" s="54" t="str">
        <f>IF('ชื่อ-คะแนน'!C35="","",(EJ36/$EJ$3)*100)</f>
        <v/>
      </c>
      <c r="EN36" s="53" t="str">
        <f>IF('ชื่อ-คะแนน'!CM35="ผิด","ผิด",IF('ชื่อ-คะแนน'!CM35="","",IF('ชื่อ-คะแนน'!CP35="-","-",IF(EM36&lt;79.5,"มส","-"))))</f>
        <v/>
      </c>
      <c r="EO36" s="53" t="str">
        <f>IF('ชื่อ-คะแนน'!CM35="ผิด","ผิด",IF('ชื่อ-คะแนน'!CM35="","",IF('ชื่อ-คะแนน'!CP35="-","-",IF(EM36&lt;59.5,"ซ้ำ",IF(EM36&lt;79.5,EL36,"-")))))</f>
        <v/>
      </c>
    </row>
    <row r="37" spans="1:145" s="24" customFormat="1" ht="18" customHeight="1" thickBot="1" x14ac:dyDescent="0.55000000000000004">
      <c r="A37" s="999" t="str">
        <f>'ชื่อ-คะแนน'!A36</f>
        <v/>
      </c>
      <c r="B37" s="888">
        <f>'ชื่อ-คะแนน'!B36</f>
        <v>0</v>
      </c>
      <c r="C37" s="889" t="str">
        <f>'ชื่อ-คะแนน'!DB36</f>
        <v/>
      </c>
      <c r="D37" s="890" t="str">
        <f>'ชื่อ-คะแนน'!D36</f>
        <v/>
      </c>
      <c r="E37" s="621" t="str">
        <f t="shared" si="0"/>
        <v/>
      </c>
      <c r="F37" s="954" t="str">
        <f>IF('ชื่อ-คะแนน'!$C36="","",IF('ชื่อ-คะแนน'!$D36="ออก","",IF('ชื่อ-คะแนน'!$D36="ย้าย","",IF('ชื่อ-คะแนน'!$D36="พัก","",IF(F$6="?",F$6,F$6)))))</f>
        <v/>
      </c>
      <c r="G37" s="955" t="str">
        <f>IF('ชื่อ-คะแนน'!C36="","",IF('ชื่อ-คะแนน'!$D36="ออก","",IF('ชื่อ-คะแนน'!$D36="ย้าย","",IF('ชื่อ-คะแนน'!$D36="พัก","",IF(G$6="?",G$6,G$6)))))</f>
        <v/>
      </c>
      <c r="H37" s="955" t="str">
        <f>IF('ชื่อ-คะแนน'!C36="","",IF('ชื่อ-คะแนน'!$D36="ออก","",IF('ชื่อ-คะแนน'!$D36="ย้าย","",IF('ชื่อ-คะแนน'!$D36="พัก","",IF(H$6="?",H$6,H$6)))))</f>
        <v/>
      </c>
      <c r="I37" s="955" t="str">
        <f>IF('ชื่อ-คะแนน'!G36="","",IF('ชื่อ-คะแนน'!$D36="ออก","",IF('ชื่อ-คะแนน'!$D36="ย้าย","",IF('ชื่อ-คะแนน'!$D36="พัก","",IF(I$6="?",I$6,$I$6)))))</f>
        <v/>
      </c>
      <c r="J37" s="956" t="str">
        <f>IF('ชื่อ-คะแนน'!$C36="","",IF('ชื่อ-คะแนน'!$D36="ออก","",IF('ชื่อ-คะแนน'!$D36="ย้าย","",IF('ชื่อ-คะแนน'!$D36="พัก","",IF(J$6="?",J$6,J$6)))))</f>
        <v/>
      </c>
      <c r="K37" s="957"/>
      <c r="L37" s="954" t="str">
        <f>IF('ชื่อ-คะแนน'!$C36="","",IF('ชื่อ-คะแนน'!$D36="ออก","",IF('ชื่อ-คะแนน'!$D36="ย้าย","",IF('ชื่อ-คะแนน'!$D36="พัก","",IF(L$6="?",L$6,L$6)))))</f>
        <v/>
      </c>
      <c r="M37" s="955" t="str">
        <f>IF('ชื่อ-คะแนน'!$C36="","",IF('ชื่อ-คะแนน'!$D36="ออก","",IF('ชื่อ-คะแนน'!$D36="ย้าย","",IF('ชื่อ-คะแนน'!$D36="พัก","",IF(M$6="?",M$6,M$6)))))</f>
        <v/>
      </c>
      <c r="N37" s="955" t="str">
        <f>IF('ชื่อ-คะแนน'!$C36="","",IF('ชื่อ-คะแนน'!$D36="ออก","",IF('ชื่อ-คะแนน'!$D36="ย้าย","",IF('ชื่อ-คะแนน'!$D36="พัก","",IF(N$6="?",N$6,N$6)))))</f>
        <v/>
      </c>
      <c r="O37" s="955" t="str">
        <f>IF('ชื่อ-คะแนน'!$C36="","",IF('ชื่อ-คะแนน'!$D36="ออก","",IF('ชื่อ-คะแนน'!$D36="ย้าย","",IF('ชื่อ-คะแนน'!$D36="พัก","",IF(O$6="?",O$6,O$6)))))</f>
        <v/>
      </c>
      <c r="P37" s="956" t="str">
        <f>IF('ชื่อ-คะแนน'!$C36="","",IF('ชื่อ-คะแนน'!$D36="ออก","",IF('ชื่อ-คะแนน'!$D36="ย้าย","",IF('ชื่อ-คะแนน'!$D36="พัก","",IF(P$6="?",P$6,P$6)))))</f>
        <v/>
      </c>
      <c r="Q37" s="957"/>
      <c r="R37" s="954" t="str">
        <f>IF('ชื่อ-คะแนน'!$C36="","",IF('ชื่อ-คะแนน'!$D36="ออก","",IF('ชื่อ-คะแนน'!$D36="ย้าย","",IF('ชื่อ-คะแนน'!$D36="พัก","",IF(R$6="?",R$6,R$6)))))</f>
        <v/>
      </c>
      <c r="S37" s="955" t="str">
        <f>IF('ชื่อ-คะแนน'!$C36="","",IF('ชื่อ-คะแนน'!$D36="ออก","",IF('ชื่อ-คะแนน'!$D36="ย้าย","",IF('ชื่อ-คะแนน'!$D36="พัก","",IF(S$6="?",S$6,S$6)))))</f>
        <v/>
      </c>
      <c r="T37" s="955" t="str">
        <f>IF('ชื่อ-คะแนน'!$C36="","",IF('ชื่อ-คะแนน'!$D36="ออก","",IF('ชื่อ-คะแนน'!$D36="ย้าย","",IF('ชื่อ-คะแนน'!$D36="พัก","",IF(T$6="?",T$6,T$6)))))</f>
        <v/>
      </c>
      <c r="U37" s="955" t="str">
        <f>IF('ชื่อ-คะแนน'!$C36="","",IF('ชื่อ-คะแนน'!$D36="ออก","",IF('ชื่อ-คะแนน'!$D36="ย้าย","",IF('ชื่อ-คะแนน'!$D36="พัก","",IF(U$6="?",U$6,U$6)))))</f>
        <v/>
      </c>
      <c r="V37" s="956" t="str">
        <f>IF('ชื่อ-คะแนน'!$C36="","",IF('ชื่อ-คะแนน'!$D36="ออก","",IF('ชื่อ-คะแนน'!$D36="ย้าย","",IF('ชื่อ-คะแนน'!$D36="พัก","",IF(V$6="?",V$6,V$6)))))</f>
        <v/>
      </c>
      <c r="W37" s="957"/>
      <c r="X37" s="954" t="str">
        <f>IF('ชื่อ-คะแนน'!$C36="","",IF('ชื่อ-คะแนน'!$D36="ออก","",IF('ชื่อ-คะแนน'!$D36="ย้าย","",IF('ชื่อ-คะแนน'!$D36="พัก","",IF(X$6="?",X$6,X$6)))))</f>
        <v/>
      </c>
      <c r="Y37" s="955" t="str">
        <f>IF('ชื่อ-คะแนน'!$C36="","",IF('ชื่อ-คะแนน'!$D36="ออก","",IF('ชื่อ-คะแนน'!$D36="ย้าย","",IF('ชื่อ-คะแนน'!$D36="พัก","",IF(Y$6="?",Y$6,Y$6)))))</f>
        <v/>
      </c>
      <c r="Z37" s="955" t="str">
        <f>IF('ชื่อ-คะแนน'!$C36="","",IF('ชื่อ-คะแนน'!$D36="ออก","",IF('ชื่อ-คะแนน'!$D36="ย้าย","",IF('ชื่อ-คะแนน'!$D36="พัก","",IF(Z$6="?",Z$6,Z$6)))))</f>
        <v/>
      </c>
      <c r="AA37" s="955" t="str">
        <f>IF('ชื่อ-คะแนน'!$C36="","",IF('ชื่อ-คะแนน'!$D36="ออก","",IF('ชื่อ-คะแนน'!$D36="ย้าย","",IF('ชื่อ-คะแนน'!$D36="พัก","",IF(AA$6="?",AA$6,AA$6)))))</f>
        <v/>
      </c>
      <c r="AB37" s="956" t="str">
        <f>IF('ชื่อ-คะแนน'!$C36="","",IF('ชื่อ-คะแนน'!$D36="ออก","",IF('ชื่อ-คะแนน'!$D36="ย้าย","",IF('ชื่อ-คะแนน'!$D36="พัก","",IF(AB$6="?",AB$6,AB$6)))))</f>
        <v/>
      </c>
      <c r="AC37" s="957"/>
      <c r="AD37" s="954" t="str">
        <f>IF('ชื่อ-คะแนน'!$C36="","",IF('ชื่อ-คะแนน'!$D36="ออก","",IF('ชื่อ-คะแนน'!$D36="ย้าย","",IF('ชื่อ-คะแนน'!$D36="พัก","",IF(AD$6="?",AD$6,AD$6)))))</f>
        <v/>
      </c>
      <c r="AE37" s="955" t="str">
        <f>IF('ชื่อ-คะแนน'!$C36="","",IF('ชื่อ-คะแนน'!$D36="ออก","",IF('ชื่อ-คะแนน'!$D36="ย้าย","",IF('ชื่อ-คะแนน'!$D36="พัก","",IF(AE$6="?",AE$6,AE$6)))))</f>
        <v/>
      </c>
      <c r="AF37" s="955" t="str">
        <f>IF('ชื่อ-คะแนน'!$C36="","",IF('ชื่อ-คะแนน'!$D36="ออก","",IF('ชื่อ-คะแนน'!$D36="ย้าย","",IF('ชื่อ-คะแนน'!$D36="พัก","",IF(AF$6="?",AF$6,AF$6)))))</f>
        <v/>
      </c>
      <c r="AG37" s="955" t="str">
        <f>IF('ชื่อ-คะแนน'!$C36="","",IF('ชื่อ-คะแนน'!$D36="ออก","",IF('ชื่อ-คะแนน'!$D36="ย้าย","",IF('ชื่อ-คะแนน'!$D36="พัก","",IF($AG$6="?",$AG$6,$AG$6)))))</f>
        <v/>
      </c>
      <c r="AH37" s="956" t="str">
        <f>IF('ชื่อ-คะแนน'!$C36="","",IF('ชื่อ-คะแนน'!$D36="ออก","",IF('ชื่อ-คะแนน'!$D36="ย้าย","",IF('ชื่อ-คะแนน'!$D36="พัก","",IF($AH$6="?",$AH$6,$AH$6)))))</f>
        <v/>
      </c>
      <c r="AI37" s="957"/>
      <c r="AJ37" s="954" t="str">
        <f>IF('ชื่อ-คะแนน'!$C36="","",IF('ชื่อ-คะแนน'!$D36="ออก","",IF('ชื่อ-คะแนน'!$D36="ย้าย","",IF('ชื่อ-คะแนน'!$D36="พัก","",IF($AJ$6="?",$AJ$6,$AJ$6)))))</f>
        <v/>
      </c>
      <c r="AK37" s="955" t="str">
        <f>IF('ชื่อ-คะแนน'!$C36="","",IF('ชื่อ-คะแนน'!$D36="ออก","",IF('ชื่อ-คะแนน'!$D36="ย้าย","",IF('ชื่อ-คะแนน'!$D36="พัก","",IF($AK$6="?",$AK$6,$AK$6)))))</f>
        <v/>
      </c>
      <c r="AL37" s="955" t="str">
        <f>IF('ชื่อ-คะแนน'!$C36="","",IF('ชื่อ-คะแนน'!$D36="ออก","",IF('ชื่อ-คะแนน'!$D36="ย้าย","",IF('ชื่อ-คะแนน'!$D36="พัก","",IF($AL$6="?",$AL$6,$AL$6)))))</f>
        <v/>
      </c>
      <c r="AM37" s="955" t="str">
        <f>IF('ชื่อ-คะแนน'!$C36="","",IF('ชื่อ-คะแนน'!$D36="ออก","",IF('ชื่อ-คะแนน'!$D36="ย้าย","",IF('ชื่อ-คะแนน'!$D36="พัก","",IF($AM$6="?",$AM$6,$AM$6)))))</f>
        <v/>
      </c>
      <c r="AN37" s="956" t="str">
        <f>IF('ชื่อ-คะแนน'!$C36="","",IF('ชื่อ-คะแนน'!$D36="ออก","",IF('ชื่อ-คะแนน'!$D36="ย้าย","",IF('ชื่อ-คะแนน'!$D36="พัก","",IF($AN$6="?",$AN$6,$AN$6)))))</f>
        <v/>
      </c>
      <c r="AO37" s="957"/>
      <c r="AP37" s="954" t="str">
        <f>IF('ชื่อ-คะแนน'!$C36="","",IF('ชื่อ-คะแนน'!$D36="ออก","",IF('ชื่อ-คะแนน'!$D36="ย้าย","",IF('ชื่อ-คะแนน'!$D36="พัก","",IF($AP$6="?",$AP$6,$AP$6)))))</f>
        <v/>
      </c>
      <c r="AQ37" s="955" t="str">
        <f>IF('ชื่อ-คะแนน'!$C36="","",IF('ชื่อ-คะแนน'!$D36="ออก","",IF('ชื่อ-คะแนน'!$D36="ย้าย","",IF('ชื่อ-คะแนน'!$D36="พัก","",IF($AQ$6="?",$AQ$6,$AQ$6)))))</f>
        <v/>
      </c>
      <c r="AR37" s="955" t="str">
        <f>IF('ชื่อ-คะแนน'!$C36="","",IF('ชื่อ-คะแนน'!$D36="ออก","",IF('ชื่อ-คะแนน'!$D36="ย้าย","",IF('ชื่อ-คะแนน'!$D36="พัก","",IF($AR$6="?",$AR$6,$AR$6)))))</f>
        <v/>
      </c>
      <c r="AS37" s="955" t="str">
        <f>IF('ชื่อ-คะแนน'!$C36="","",IF('ชื่อ-คะแนน'!$D36="ออก","",IF('ชื่อ-คะแนน'!$D36="ย้าย","",IF('ชื่อ-คะแนน'!$D36="พัก","",IF($AS$6="?",$AS$6,$AS$6)))))</f>
        <v/>
      </c>
      <c r="AT37" s="956" t="str">
        <f>IF('ชื่อ-คะแนน'!$C36="","",IF('ชื่อ-คะแนน'!$D36="ออก","",IF('ชื่อ-คะแนน'!$D36="ย้าย","",IF('ชื่อ-คะแนน'!$D36="พัก","",IF($AT$6="?",$AT$6,$AT$6)))))</f>
        <v/>
      </c>
      <c r="AU37" s="957"/>
      <c r="AV37" s="954" t="str">
        <f>IF('ชื่อ-คะแนน'!$C36="","",IF('ชื่อ-คะแนน'!$D36="ออก","",IF('ชื่อ-คะแนน'!$D36="ย้าย","",IF('ชื่อ-คะแนน'!$D36="พัก","",IF($AV$6="?",$AV$6,$AV$6)))))</f>
        <v/>
      </c>
      <c r="AW37" s="955" t="str">
        <f>IF('ชื่อ-คะแนน'!$C36="","",IF('ชื่อ-คะแนน'!$D36="ออก","",IF('ชื่อ-คะแนน'!$D36="ย้าย","",IF('ชื่อ-คะแนน'!$D36="พัก","",IF($AW$6="?",$AW$6,$AW$6)))))</f>
        <v/>
      </c>
      <c r="AX37" s="955" t="str">
        <f>IF('ชื่อ-คะแนน'!$C36="","",IF('ชื่อ-คะแนน'!$D36="ออก","",IF('ชื่อ-คะแนน'!$D36="ย้าย","",IF('ชื่อ-คะแนน'!$D36="พัก","",IF($AX$6="?",$AX$6,$AX$6)))))</f>
        <v/>
      </c>
      <c r="AY37" s="955" t="str">
        <f>IF('ชื่อ-คะแนน'!$C36="","",IF('ชื่อ-คะแนน'!$D36="ออก","",IF('ชื่อ-คะแนน'!$D36="ย้าย","",IF('ชื่อ-คะแนน'!$D36="พัก","",IF($AY$6="?",$AY$6,$AY$6)))))</f>
        <v/>
      </c>
      <c r="AZ37" s="956" t="str">
        <f>IF('ชื่อ-คะแนน'!$C36="","",IF('ชื่อ-คะแนน'!$D36="ออก","",IF('ชื่อ-คะแนน'!$D36="ย้าย","",IF('ชื่อ-คะแนน'!$D36="พัก","",IF($AZ$6="?",$AZ$6,$AZ$6)))))</f>
        <v/>
      </c>
      <c r="BA37" s="957"/>
      <c r="BB37" s="954" t="str">
        <f>IF('ชื่อ-คะแนน'!$C36="","",IF('ชื่อ-คะแนน'!$D36="ออก","",IF('ชื่อ-คะแนน'!$D36="ย้าย","",IF('ชื่อ-คะแนน'!$D36="พัก","",IF($BB$6="?",$BB$6,$BB$6)))))</f>
        <v/>
      </c>
      <c r="BC37" s="955" t="str">
        <f>IF('ชื่อ-คะแนน'!$C36="","",IF('ชื่อ-คะแนน'!$D36="ออก","",IF('ชื่อ-คะแนน'!$D36="ย้าย","",IF('ชื่อ-คะแนน'!$D36="พัก","",IF($BC$6="?",$BC$6,$BC$6)))))</f>
        <v/>
      </c>
      <c r="BD37" s="955" t="str">
        <f>IF('ชื่อ-คะแนน'!$C36="","",IF('ชื่อ-คะแนน'!$D36="ออก","",IF('ชื่อ-คะแนน'!$D36="ย้าย","",IF('ชื่อ-คะแนน'!$D36="พัก","",IF($BD$6="?",$BD$6,$BD$6)))))</f>
        <v/>
      </c>
      <c r="BE37" s="955" t="str">
        <f>IF('ชื่อ-คะแนน'!$C36="","",IF('ชื่อ-คะแนน'!$D36="ออก","",IF('ชื่อ-คะแนน'!$D36="ย้าย","",IF('ชื่อ-คะแนน'!$D36="พัก","",IF($BE$6="?",$BE$6,$BE$6)))))</f>
        <v/>
      </c>
      <c r="BF37" s="956" t="str">
        <f>IF('ชื่อ-คะแนน'!$C36="","",IF('ชื่อ-คะแนน'!$D36="ออก","",IF('ชื่อ-คะแนน'!$D36="ย้าย","",IF('ชื่อ-คะแนน'!$D36="พัก","",IF($BF$6="?",$BF$6,$BF$6)))))</f>
        <v/>
      </c>
      <c r="BG37" s="957"/>
      <c r="BH37" s="954" t="str">
        <f>IF('ชื่อ-คะแนน'!$C36="","",IF('ชื่อ-คะแนน'!$D36="ออก","",IF('ชื่อ-คะแนน'!$D36="ย้าย","",IF('ชื่อ-คะแนน'!$D36="พัก","",IF($BH$6="?",$BH$6,$BH$6)))))</f>
        <v/>
      </c>
      <c r="BI37" s="955" t="str">
        <f>IF('ชื่อ-คะแนน'!$C36="","",IF('ชื่อ-คะแนน'!$D36="ออก","",IF('ชื่อ-คะแนน'!$D36="ย้าย","",IF('ชื่อ-คะแนน'!$D36="พัก","",IF($BI$6="?",$BI$6,$BI$6)))))</f>
        <v/>
      </c>
      <c r="BJ37" s="955" t="str">
        <f>IF('ชื่อ-คะแนน'!$C36="","",IF('ชื่อ-คะแนน'!$D36="ออก","",IF('ชื่อ-คะแนน'!$D36="ย้าย","",IF('ชื่อ-คะแนน'!$D36="พัก","",IF($BJ$6="?",$BJ$6,$BJ$6)))))</f>
        <v/>
      </c>
      <c r="BK37" s="955" t="str">
        <f>IF('ชื่อ-คะแนน'!$C36="","",IF('ชื่อ-คะแนน'!$D36="ออก","",IF('ชื่อ-คะแนน'!$D36="ย้าย","",IF('ชื่อ-คะแนน'!$D36="พัก","",IF($BK$6="?",$BK$6,$BK$6)))))</f>
        <v/>
      </c>
      <c r="BL37" s="956" t="str">
        <f>IF('ชื่อ-คะแนน'!$C36="","",IF('ชื่อ-คะแนน'!$D36="ออก","",IF('ชื่อ-คะแนน'!$D36="ย้าย","",IF('ชื่อ-คะแนน'!$D36="พัก","",IF($BL$6="?",$BL$6,$BL$6)))))</f>
        <v/>
      </c>
      <c r="BM37" s="957"/>
      <c r="BN37" s="954" t="str">
        <f>IF('ชื่อ-คะแนน'!$C36="","",IF('ชื่อ-คะแนน'!$D36="ออก","",IF('ชื่อ-คะแนน'!$D36="ย้าย","",IF('ชื่อ-คะแนน'!$D36="พัก","",IF($BN$6="?",$BN$6,$BN$6)))))</f>
        <v/>
      </c>
      <c r="BO37" s="955" t="str">
        <f>IF('ชื่อ-คะแนน'!$C36="","",IF('ชื่อ-คะแนน'!$D36="ออก","",IF('ชื่อ-คะแนน'!$D36="ย้าย","",IF('ชื่อ-คะแนน'!$D36="พัก","",IF($BO$6="?",$BO$6,$BO$6)))))</f>
        <v/>
      </c>
      <c r="BP37" s="955" t="str">
        <f>IF('ชื่อ-คะแนน'!$C36="","",IF('ชื่อ-คะแนน'!$D36="ออก","",IF('ชื่อ-คะแนน'!$D36="ย้าย","",IF('ชื่อ-คะแนน'!$D36="พัก","",IF($BP$6="?",$BP$6,$BP$6)))))</f>
        <v/>
      </c>
      <c r="BQ37" s="955" t="str">
        <f>IF('ชื่อ-คะแนน'!$C36="","",IF('ชื่อ-คะแนน'!$D36="ออก","",IF('ชื่อ-คะแนน'!$D36="ย้าย","",IF('ชื่อ-คะแนน'!$D36="พัก","",IF($BQ$6="?",$BQ$6,$BQ$6)))))</f>
        <v/>
      </c>
      <c r="BR37" s="956" t="str">
        <f>IF('ชื่อ-คะแนน'!$C36="","",IF('ชื่อ-คะแนน'!$D36="ออก","",IF('ชื่อ-คะแนน'!$D36="ย้าย","",IF('ชื่อ-คะแนน'!$D36="พัก","",IF($BR$6="?",$BR$6,$BR$6)))))</f>
        <v/>
      </c>
      <c r="BS37" s="957"/>
      <c r="BT37" s="954" t="str">
        <f>IF('ชื่อ-คะแนน'!$C36="","",IF('ชื่อ-คะแนน'!$D36="ออก","",IF('ชื่อ-คะแนน'!$D36="ย้าย","",IF('ชื่อ-คะแนน'!$D36="พัก","",IF($BT$6="?",$BT$6,$BT$6)))))</f>
        <v/>
      </c>
      <c r="BU37" s="955" t="str">
        <f>IF('ชื่อ-คะแนน'!$C36="","",IF('ชื่อ-คะแนน'!$D36="ออก","",IF('ชื่อ-คะแนน'!$D36="ย้าย","",IF('ชื่อ-คะแนน'!$D36="พัก","",IF($BU$6="?",$BU$6,$BU$6)))))</f>
        <v/>
      </c>
      <c r="BV37" s="955" t="str">
        <f>IF('ชื่อ-คะแนน'!$C36="","",IF('ชื่อ-คะแนน'!$D36="ออก","",IF('ชื่อ-คะแนน'!$D36="ย้าย","",IF('ชื่อ-คะแนน'!$D36="พัก","",IF($BV$6="?",$BV$6,$BV$6)))))</f>
        <v/>
      </c>
      <c r="BW37" s="955" t="str">
        <f>IF('ชื่อ-คะแนน'!$C36="","",IF('ชื่อ-คะแนน'!$D36="ออก","",IF('ชื่อ-คะแนน'!$D36="ย้าย","",IF('ชื่อ-คะแนน'!$D36="พัก","",IF($BW$6="?",$BW$6,$BW$6)))))</f>
        <v/>
      </c>
      <c r="BX37" s="956" t="str">
        <f>IF('ชื่อ-คะแนน'!$C36="","",IF('ชื่อ-คะแนน'!$D36="ออก","",IF('ชื่อ-คะแนน'!$D36="ย้าย","",IF('ชื่อ-คะแนน'!$D36="พัก","",IF($BX$6="?",$BX$6,$BX$6)))))</f>
        <v/>
      </c>
      <c r="BY37" s="957"/>
      <c r="BZ37" s="954" t="str">
        <f>IF('ชื่อ-คะแนน'!$C36="","",IF('ชื่อ-คะแนน'!$D36="ออก","",IF('ชื่อ-คะแนน'!$D36="ย้าย","",IF('ชื่อ-คะแนน'!$D36="พัก","",IF($BZ$6="?",$BZ$6,$BZ$6)))))</f>
        <v/>
      </c>
      <c r="CA37" s="955" t="str">
        <f>IF('ชื่อ-คะแนน'!$C36="","",IF('ชื่อ-คะแนน'!$D36="ออก","",IF('ชื่อ-คะแนน'!$D36="ย้าย","",IF('ชื่อ-คะแนน'!$D36="พัก","",IF($CA$6="?",$CA$6,$CA$6)))))</f>
        <v/>
      </c>
      <c r="CB37" s="955" t="str">
        <f>IF('ชื่อ-คะแนน'!$C36="","",IF('ชื่อ-คะแนน'!$D36="ออก","",IF('ชื่อ-คะแนน'!$D36="ย้าย","",IF('ชื่อ-คะแนน'!$D36="พัก","",IF($CB$6="?",$CB$6,$CB$6)))))</f>
        <v/>
      </c>
      <c r="CC37" s="955" t="str">
        <f>IF('ชื่อ-คะแนน'!$C36="","",IF('ชื่อ-คะแนน'!$D36="ออก","",IF('ชื่อ-คะแนน'!$D36="ย้าย","",IF('ชื่อ-คะแนน'!$D36="พัก","",IF($CC$6="?",$CC$6,$CC$6)))))</f>
        <v/>
      </c>
      <c r="CD37" s="956" t="str">
        <f>IF('ชื่อ-คะแนน'!$C36="","",IF('ชื่อ-คะแนน'!$D36="ออก","",IF('ชื่อ-คะแนน'!$D36="ย้าย","",IF('ชื่อ-คะแนน'!$D36="พัก","",IF($CD$6="?",$CD$6,$CD$6)))))</f>
        <v/>
      </c>
      <c r="CE37" s="957"/>
      <c r="CF37" s="954" t="str">
        <f>IF('ชื่อ-คะแนน'!$C36="","",IF('ชื่อ-คะแนน'!$D36="ออก","",IF('ชื่อ-คะแนน'!$D36="ย้าย","",IF('ชื่อ-คะแนน'!$D36="พัก","",IF($CF$6="?",$CF$6,$CF$6)))))</f>
        <v/>
      </c>
      <c r="CG37" s="955" t="str">
        <f>IF('ชื่อ-คะแนน'!$C36="","",IF('ชื่อ-คะแนน'!$D36="ออก","",IF('ชื่อ-คะแนน'!$D36="ย้าย","",IF('ชื่อ-คะแนน'!$D36="พัก","",IF($CG$6="?",$CG$6,$CG$6)))))</f>
        <v/>
      </c>
      <c r="CH37" s="955" t="str">
        <f>IF('ชื่อ-คะแนน'!$C36="","",IF('ชื่อ-คะแนน'!$D36="ออก","",IF('ชื่อ-คะแนน'!$D36="ย้าย","",IF('ชื่อ-คะแนน'!$D36="พัก","",IF($CH$6="?",$CH$6,$CH$6)))))</f>
        <v/>
      </c>
      <c r="CI37" s="955" t="str">
        <f>IF('ชื่อ-คะแนน'!$C36="","",IF('ชื่อ-คะแนน'!$D36="ออก","",IF('ชื่อ-คะแนน'!$D36="ย้าย","",IF('ชื่อ-คะแนน'!$D36="พัก","",IF($CI$6="?",$CI$6,$CI$6)))))</f>
        <v/>
      </c>
      <c r="CJ37" s="956" t="str">
        <f>IF('ชื่อ-คะแนน'!$C36="","",IF('ชื่อ-คะแนน'!$D36="ออก","",IF('ชื่อ-คะแนน'!$D36="ย้าย","",IF('ชื่อ-คะแนน'!$D36="พัก","",IF($CJ$6="?",$CJ$6,$CJ$6)))))</f>
        <v/>
      </c>
      <c r="CK37" s="957"/>
      <c r="CL37" s="954" t="str">
        <f>IF('ชื่อ-คะแนน'!$C36="","",IF('ชื่อ-คะแนน'!$D36="ออก","",IF('ชื่อ-คะแนน'!$D36="ย้าย","",IF('ชื่อ-คะแนน'!$D36="พัก","",IF($CL$6="?",$CL$6,$CL$6)))))</f>
        <v/>
      </c>
      <c r="CM37" s="955" t="str">
        <f>IF('ชื่อ-คะแนน'!$C36="","",IF('ชื่อ-คะแนน'!$D36="ออก","",IF('ชื่อ-คะแนน'!$D36="ย้าย","",IF('ชื่อ-คะแนน'!$D36="พัก","",IF($CM$6="?",$CM$6,$CM$6)))))</f>
        <v/>
      </c>
      <c r="CN37" s="955" t="str">
        <f>IF('ชื่อ-คะแนน'!$C36="","",IF('ชื่อ-คะแนน'!$D36="ออก","",IF('ชื่อ-คะแนน'!$D36="ย้าย","",IF('ชื่อ-คะแนน'!$D36="พัก","",IF($CN$6="?",$CN$6,$CN$6)))))</f>
        <v/>
      </c>
      <c r="CO37" s="955" t="str">
        <f>IF('ชื่อ-คะแนน'!$C36="","",IF('ชื่อ-คะแนน'!$D36="ออก","",IF('ชื่อ-คะแนน'!$D36="ย้าย","",IF('ชื่อ-คะแนน'!$D36="พัก","",IF($CO$6="?",$CO$6,$CO$6)))))</f>
        <v/>
      </c>
      <c r="CP37" s="956" t="str">
        <f>IF('ชื่อ-คะแนน'!$C36="","",IF('ชื่อ-คะแนน'!$D36="ออก","",IF('ชื่อ-คะแนน'!$D36="ย้าย","",IF('ชื่อ-คะแนน'!$D36="พัก","",IF($CP$6="?",$CP$6,$CP$6)))))</f>
        <v/>
      </c>
      <c r="CQ37" s="957"/>
      <c r="CR37" s="954" t="str">
        <f>IF('ชื่อ-คะแนน'!$C36="","",IF('ชื่อ-คะแนน'!$D36="ออก","",IF('ชื่อ-คะแนน'!$D36="ย้าย","",IF('ชื่อ-คะแนน'!$D36="พัก","",IF($CR$6="?",$CR$6,$CR$6)))))</f>
        <v/>
      </c>
      <c r="CS37" s="955" t="str">
        <f>IF('ชื่อ-คะแนน'!$C36="","",IF('ชื่อ-คะแนน'!$D36="ออก","",IF('ชื่อ-คะแนน'!$D36="ย้าย","",IF('ชื่อ-คะแนน'!$D36="พัก","",IF($CS$6="?",$CS$6,$CS$6)))))</f>
        <v/>
      </c>
      <c r="CT37" s="955" t="str">
        <f>IF('ชื่อ-คะแนน'!$C36="","",IF('ชื่อ-คะแนน'!$D36="ออก","",IF('ชื่อ-คะแนน'!$D36="ย้าย","",IF('ชื่อ-คะแนน'!$D36="พัก","",IF($CT$6="?",$CT$6,$CT$6)))))</f>
        <v/>
      </c>
      <c r="CU37" s="955" t="str">
        <f>IF('ชื่อ-คะแนน'!$C36="","",IF('ชื่อ-คะแนน'!$D36="ออก","",IF('ชื่อ-คะแนน'!$D36="ย้าย","",IF('ชื่อ-คะแนน'!$D36="พัก","",IF($CU$6="?",$CU$6,$CU$6)))))</f>
        <v/>
      </c>
      <c r="CV37" s="956" t="str">
        <f>IF('ชื่อ-คะแนน'!$C36="","",IF('ชื่อ-คะแนน'!$D36="ออก","",IF('ชื่อ-คะแนน'!$D36="ย้าย","",IF('ชื่อ-คะแนน'!$D36="พัก","",IF($CV$6="?",$CV$6,$CV$6)))))</f>
        <v/>
      </c>
      <c r="CW37" s="957"/>
      <c r="CX37" s="954" t="str">
        <f>IF('ชื่อ-คะแนน'!$C36="","",IF('ชื่อ-คะแนน'!$D36="ออก","",IF('ชื่อ-คะแนน'!$D36="ย้าย","",IF('ชื่อ-คะแนน'!$D36="พัก","",IF($CX$6="?",$CX$6,$CX$6)))))</f>
        <v/>
      </c>
      <c r="CY37" s="955" t="str">
        <f>IF('ชื่อ-คะแนน'!$C36="","",IF('ชื่อ-คะแนน'!$D36="ออก","",IF('ชื่อ-คะแนน'!$D36="ย้าย","",IF('ชื่อ-คะแนน'!$D36="พัก","",IF($CY$6="?",$CY$6,$CY$6)))))</f>
        <v/>
      </c>
      <c r="CZ37" s="955" t="str">
        <f>IF('ชื่อ-คะแนน'!$C36="","",IF('ชื่อ-คะแนน'!$D36="ออก","",IF('ชื่อ-คะแนน'!$D36="ย้าย","",IF('ชื่อ-คะแนน'!$D36="พัก","",IF($CZ$6="?",$CZ$6,$CZ$6)))))</f>
        <v/>
      </c>
      <c r="DA37" s="955" t="str">
        <f>IF('ชื่อ-คะแนน'!$C36="","",IF('ชื่อ-คะแนน'!$D36="ออก","",IF('ชื่อ-คะแนน'!$D36="ย้าย","",IF('ชื่อ-คะแนน'!$D36="พัก","",IF($DA$6="?",$DA$6,$DA$6)))))</f>
        <v/>
      </c>
      <c r="DB37" s="956" t="str">
        <f>IF('ชื่อ-คะแนน'!$C36="","",IF('ชื่อ-คะแนน'!$D36="ออก","",IF('ชื่อ-คะแนน'!$D36="ย้าย","",IF('ชื่อ-คะแนน'!$D36="พัก","",IF($DB$6="?",$DB$6,$DB$6)))))</f>
        <v/>
      </c>
      <c r="DC37" s="957"/>
      <c r="DD37" s="954" t="str">
        <f>IF('ชื่อ-คะแนน'!$C36="","",IF('ชื่อ-คะแนน'!$D36="ออก","",IF('ชื่อ-คะแนน'!$D36="ย้าย","",IF('ชื่อ-คะแนน'!$D36="พัก","",IF($DD$6="?",$DD$6,$DD$6)))))</f>
        <v/>
      </c>
      <c r="DE37" s="955" t="str">
        <f>IF('ชื่อ-คะแนน'!$C36="","",IF('ชื่อ-คะแนน'!$D36="ออก","",IF('ชื่อ-คะแนน'!$D36="ย้าย","",IF('ชื่อ-คะแนน'!$D36="พัก","",IF($DE$6="?",$DE$6,$DE$6)))))</f>
        <v/>
      </c>
      <c r="DF37" s="955" t="str">
        <f>IF('ชื่อ-คะแนน'!$C36="","",IF('ชื่อ-คะแนน'!$D36="ออก","",IF('ชื่อ-คะแนน'!$D36="ย้าย","",IF('ชื่อ-คะแนน'!$D36="พัก","",IF($DF$6="?",$DF$6,$DF$6)))))</f>
        <v/>
      </c>
      <c r="DG37" s="955" t="str">
        <f>IF('ชื่อ-คะแนน'!$C36="","",IF('ชื่อ-คะแนน'!$D36="ออก","",IF('ชื่อ-คะแนน'!$D36="ย้าย","",IF('ชื่อ-คะแนน'!$D36="พัก","",IF($DG$6="?",$DG$6,$DG$6)))))</f>
        <v/>
      </c>
      <c r="DH37" s="956" t="str">
        <f>IF('ชื่อ-คะแนน'!$C36="","",IF('ชื่อ-คะแนน'!$D36="ออก","",IF('ชื่อ-คะแนน'!$D36="ย้าย","",IF('ชื่อ-คะแนน'!$D36="พัก","",IF($DH$6="?",$DH$6,$DH$6)))))</f>
        <v/>
      </c>
      <c r="DI37" s="957"/>
      <c r="DJ37" s="954" t="str">
        <f>IF('ชื่อ-คะแนน'!$C36="","",IF('ชื่อ-คะแนน'!$D36="ออก","",IF('ชื่อ-คะแนน'!$D36="ย้าย","",IF('ชื่อ-คะแนน'!$D36="พัก","",IF($DJ$6="?",$DJ$6,$DJ$6)))))</f>
        <v/>
      </c>
      <c r="DK37" s="955" t="str">
        <f>IF('ชื่อ-คะแนน'!$C36="","",IF('ชื่อ-คะแนน'!$D36="ออก","",IF('ชื่อ-คะแนน'!$D36="ย้าย","",IF('ชื่อ-คะแนน'!$D36="พัก","",IF($DK$6="?",$DK$6,$DK$6)))))</f>
        <v/>
      </c>
      <c r="DL37" s="955" t="str">
        <f>IF('ชื่อ-คะแนน'!$C36="","",IF('ชื่อ-คะแนน'!$D36="ออก","",IF('ชื่อ-คะแนน'!$D36="ย้าย","",IF('ชื่อ-คะแนน'!$D36="พัก","",IF($DL$6="?",$DL$6,$DL$6)))))</f>
        <v/>
      </c>
      <c r="DM37" s="955" t="str">
        <f>IF('ชื่อ-คะแนน'!$C36="","",IF('ชื่อ-คะแนน'!$D36="ออก","",IF('ชื่อ-คะแนน'!$D36="ย้าย","",IF('ชื่อ-คะแนน'!$D36="พัก","",IF($DM$6="?",$DM$6,$DM$6)))))</f>
        <v/>
      </c>
      <c r="DN37" s="956" t="str">
        <f>IF('ชื่อ-คะแนน'!$C36="","",IF('ชื่อ-คะแนน'!$D36="ออก","",IF('ชื่อ-คะแนน'!$D36="ย้าย","",IF('ชื่อ-คะแนน'!$D36="พัก","",IF($DN$6="?",$DN$6,$DN$6)))))</f>
        <v/>
      </c>
      <c r="DO37" s="957"/>
      <c r="DP37" s="954" t="str">
        <f>IF('ชื่อ-คะแนน'!$C36="","",IF('ชื่อ-คะแนน'!$D36="ออก","",IF('ชื่อ-คะแนน'!$D36="ย้าย","",IF('ชื่อ-คะแนน'!$D36="พัก","",IF($DP$6="?",$DP$6,$DP$6)))))</f>
        <v/>
      </c>
      <c r="DQ37" s="955" t="str">
        <f>IF('ชื่อ-คะแนน'!$C36="","",IF('ชื่อ-คะแนน'!$D36="ออก","",IF('ชื่อ-คะแนน'!$D36="ย้าย","",IF('ชื่อ-คะแนน'!$D36="พัก","",IF($DQ$6="?",$DQ$6,$DQ$6)))))</f>
        <v/>
      </c>
      <c r="DR37" s="955" t="str">
        <f>IF('ชื่อ-คะแนน'!$C36="","",IF('ชื่อ-คะแนน'!$D36="ออก","",IF('ชื่อ-คะแนน'!$D36="ย้าย","",IF('ชื่อ-คะแนน'!$D36="พัก","",IF($DR$6="?",$DR$6,$DR$6)))))</f>
        <v/>
      </c>
      <c r="DS37" s="955" t="str">
        <f>IF('ชื่อ-คะแนน'!$C36="","",IF('ชื่อ-คะแนน'!$D36="ออก","",IF('ชื่อ-คะแนน'!$D36="ย้าย","",IF('ชื่อ-คะแนน'!$D36="พัก","",IF($DS$6="?",$DS$6,$DS$6)))))</f>
        <v/>
      </c>
      <c r="DT37" s="956" t="str">
        <f>IF('ชื่อ-คะแนน'!$C36="","",IF('ชื่อ-คะแนน'!$D36="ออก","",IF('ชื่อ-คะแนน'!$D36="ย้าย","",IF('ชื่อ-คะแนน'!$D36="พัก","",IF($DT$6="?",$DT$6,$DT$6)))))</f>
        <v/>
      </c>
      <c r="DU37" s="957"/>
      <c r="DV37" s="954" t="str">
        <f>IF('ชื่อ-คะแนน'!$C36="","",IF('ชื่อ-คะแนน'!$D36="ออก","",IF('ชื่อ-คะแนน'!$D36="ย้าย","",IF('ชื่อ-คะแนน'!$D36="พัก","",IF($DV$6="?",$DV$6,$DV$6)))))</f>
        <v/>
      </c>
      <c r="DW37" s="955" t="str">
        <f>IF('ชื่อ-คะแนน'!$C36="","",IF('ชื่อ-คะแนน'!$D36="ออก","",IF('ชื่อ-คะแนน'!$D36="ย้าย","",IF('ชื่อ-คะแนน'!$D36="พัก","",IF($DW$6="?",$DW$6,$DW$6)))))</f>
        <v/>
      </c>
      <c r="DX37" s="955" t="str">
        <f>IF('ชื่อ-คะแนน'!$C36="","",IF('ชื่อ-คะแนน'!$D36="ออก","",IF('ชื่อ-คะแนน'!$D36="ย้าย","",IF('ชื่อ-คะแนน'!$D36="พัก","",IF($DX$6="?",$DX$6,$DX$6)))))</f>
        <v/>
      </c>
      <c r="DY37" s="955" t="str">
        <f>IF('ชื่อ-คะแนน'!$C36="","",IF('ชื่อ-คะแนน'!$D36="ออก","",IF('ชื่อ-คะแนน'!$D36="ย้าย","",IF('ชื่อ-คะแนน'!$D36="พัก","",IF($DY$6="?",$DY$6,$DY$6)))))</f>
        <v/>
      </c>
      <c r="DZ37" s="956" t="str">
        <f>IF('ชื่อ-คะแนน'!$C36="","",IF('ชื่อ-คะแนน'!$D36="ออก","",IF('ชื่อ-คะแนน'!$D36="ย้าย","",IF('ชื่อ-คะแนน'!$D36="พัก","",IF($DZ$6="?",$DZ$6,$DZ$6)))))</f>
        <v/>
      </c>
      <c r="EA37" s="957"/>
      <c r="EB37" s="954" t="str">
        <f>IF('ชื่อ-คะแนน'!$C36="","",IF('ชื่อ-คะแนน'!$D36="ออก","",IF('ชื่อ-คะแนน'!$D36="ย้าย","",IF('ชื่อ-คะแนน'!$D36="พัก","",IF($EB$6="?",$EB$6,$EB$6)))))</f>
        <v/>
      </c>
      <c r="EC37" s="955" t="str">
        <f>IF('ชื่อ-คะแนน'!$C36="","",IF('ชื่อ-คะแนน'!$D36="ออก","",IF('ชื่อ-คะแนน'!$D36="ย้าย","",IF('ชื่อ-คะแนน'!$D36="พัก","",IF($EC$6="?",$EC$6,$EC$6)))))</f>
        <v/>
      </c>
      <c r="ED37" s="955" t="str">
        <f>IF('ชื่อ-คะแนน'!$C36="","",IF('ชื่อ-คะแนน'!$D36="ออก","",IF('ชื่อ-คะแนน'!$D36="ย้าย","",IF('ชื่อ-คะแนน'!$D36="พัก","",IF($ED$6="?",$ED$6,$ED$6)))))</f>
        <v/>
      </c>
      <c r="EE37" s="955" t="str">
        <f>IF('ชื่อ-คะแนน'!$C36="","",IF('ชื่อ-คะแนน'!$D36="ออก","",IF('ชื่อ-คะแนน'!$D36="ย้าย","",IF('ชื่อ-คะแนน'!$D36="พัก","",IF($EE$6="?",$EE$6,$EE$6)))))</f>
        <v/>
      </c>
      <c r="EF37" s="956" t="str">
        <f>IF('ชื่อ-คะแนน'!$C36="","",IF('ชื่อ-คะแนน'!$D36="ออก","",IF('ชื่อ-คะแนน'!$D36="ย้าย","",IF('ชื่อ-คะแนน'!$D36="พัก","",IF($EF$6="?",$EF$6,$EF$6)))))</f>
        <v/>
      </c>
      <c r="EG37" s="960"/>
      <c r="EH37" s="961" t="str">
        <f>IF('ชื่อ-คะแนน'!C36="","",COUNTIF(E37:EF37,"ป")+COUNTIF(E37:EF37,"ล")+COUNTIF(E37:EF37,"ข")+COUNTIF(E37:EF37,"ร")+COUNTIF(E37:EF37,"อ")+COUNTIF(E37:EF37,"ก")+COUNTIF(E37:EF37,"ฟ")+COUNTIF(E37:EF37,"ด")+COUNTIF(E37:EF37,"ย"))&amp;IF('ชื่อ-คะแนน'!C36="","","/")&amp;IF('ชื่อ-คะแนน'!C36="","",SUM($F$6:$EF$6)-SUM(F37:EF37))</f>
        <v/>
      </c>
      <c r="EI37" s="992" t="str">
        <f>IF('ชื่อ-คะแนน'!C36="","",COUNTIF(E37:EE37,"/")+SUM(E37:EE37))</f>
        <v/>
      </c>
      <c r="EJ37" s="962" t="str">
        <f>IF('ชื่อ-คะแนน'!C36="","",COUNTIF(F37:EF37,"/")+SUM(F37:EF37)+เวลา1!EI37)</f>
        <v/>
      </c>
      <c r="EK37" s="103"/>
      <c r="EL37" s="53" t="str">
        <f>IF('ชื่อ-คะแนน'!C36="","",IF(EJ37&gt;=$EJ$3-$EJ$4,"-",$EJ$3-$EJ$4-EJ37))</f>
        <v/>
      </c>
      <c r="EM37" s="54" t="str">
        <f>IF('ชื่อ-คะแนน'!C36="","",(EJ37/$EJ$3)*100)</f>
        <v/>
      </c>
      <c r="EN37" s="53" t="str">
        <f>IF('ชื่อ-คะแนน'!CM36="ผิด","ผิด",IF('ชื่อ-คะแนน'!CM36="","",IF('ชื่อ-คะแนน'!CP36="-","-",IF(EM37&lt;79.5,"มส","-"))))</f>
        <v/>
      </c>
      <c r="EO37" s="53" t="str">
        <f>IF('ชื่อ-คะแนน'!CM36="ผิด","ผิด",IF('ชื่อ-คะแนน'!CM36="","",IF('ชื่อ-คะแนน'!CP36="-","-",IF(EM37&lt;59.5,"ซ้ำ",IF(EM37&lt;79.5,EL37,"-")))))</f>
        <v/>
      </c>
    </row>
    <row r="38" spans="1:145" s="24" customFormat="1" ht="18" customHeight="1" thickBot="1" x14ac:dyDescent="0.55000000000000004">
      <c r="A38" s="1000" t="str">
        <f>'ชื่อ-คะแนน'!A37</f>
        <v/>
      </c>
      <c r="B38" s="894">
        <f>'ชื่อ-คะแนน'!B37</f>
        <v>0</v>
      </c>
      <c r="C38" s="895" t="str">
        <f>'ชื่อ-คะแนน'!DB37</f>
        <v/>
      </c>
      <c r="D38" s="620" t="str">
        <f>'ชื่อ-คะแนน'!D37</f>
        <v/>
      </c>
      <c r="E38" s="621" t="str">
        <f t="shared" si="0"/>
        <v/>
      </c>
      <c r="F38" s="958" t="str">
        <f>IF('ชื่อ-คะแนน'!$C37="","",IF('ชื่อ-คะแนน'!$D37="ออก","",IF('ชื่อ-คะแนน'!$D37="ย้าย","",IF('ชื่อ-คะแนน'!$D37="พัก","",IF(F$6="?",F$6,F$6)))))</f>
        <v/>
      </c>
      <c r="G38" s="967" t="str">
        <f>IF('ชื่อ-คะแนน'!C37="","",IF('ชื่อ-คะแนน'!$D37="ออก","",IF('ชื่อ-คะแนน'!$D37="ย้าย","",IF('ชื่อ-คะแนน'!$D37="พัก","",IF(G$6="?",G$6,G$6)))))</f>
        <v/>
      </c>
      <c r="H38" s="967" t="str">
        <f>IF('ชื่อ-คะแนน'!C37="","",IF('ชื่อ-คะแนน'!$D37="ออก","",IF('ชื่อ-คะแนน'!$D37="ย้าย","",IF('ชื่อ-คะแนน'!$D37="พัก","",IF(H$6="?",H$6,H$6)))))</f>
        <v/>
      </c>
      <c r="I38" s="967" t="str">
        <f>IF('ชื่อ-คะแนน'!G37="","",IF('ชื่อ-คะแนน'!$D37="ออก","",IF('ชื่อ-คะแนน'!$D37="ย้าย","",IF('ชื่อ-คะแนน'!$D37="พัก","",IF(I$6="?",I$6,$I$6)))))</f>
        <v/>
      </c>
      <c r="J38" s="968" t="str">
        <f>IF('ชื่อ-คะแนน'!$C37="","",IF('ชื่อ-คะแนน'!$D37="ออก","",IF('ชื่อ-คะแนน'!$D37="ย้าย","",IF('ชื่อ-คะแนน'!$D37="พัก","",IF(J$6="?",J$6,J$6)))))</f>
        <v/>
      </c>
      <c r="K38" s="959"/>
      <c r="L38" s="958" t="str">
        <f>IF('ชื่อ-คะแนน'!$C37="","",IF('ชื่อ-คะแนน'!$D37="ออก","",IF('ชื่อ-คะแนน'!$D37="ย้าย","",IF('ชื่อ-คะแนน'!$D37="พัก","",IF(L$6="?",L$6,L$6)))))</f>
        <v/>
      </c>
      <c r="M38" s="967" t="str">
        <f>IF('ชื่อ-คะแนน'!$C37="","",IF('ชื่อ-คะแนน'!$D37="ออก","",IF('ชื่อ-คะแนน'!$D37="ย้าย","",IF('ชื่อ-คะแนน'!$D37="พัก","",IF(M$6="?",M$6,M$6)))))</f>
        <v/>
      </c>
      <c r="N38" s="967" t="str">
        <f>IF('ชื่อ-คะแนน'!$C37="","",IF('ชื่อ-คะแนน'!$D37="ออก","",IF('ชื่อ-คะแนน'!$D37="ย้าย","",IF('ชื่อ-คะแนน'!$D37="พัก","",IF(N$6="?",N$6,N$6)))))</f>
        <v/>
      </c>
      <c r="O38" s="967" t="str">
        <f>IF('ชื่อ-คะแนน'!$C37="","",IF('ชื่อ-คะแนน'!$D37="ออก","",IF('ชื่อ-คะแนน'!$D37="ย้าย","",IF('ชื่อ-คะแนน'!$D37="พัก","",IF(O$6="?",O$6,O$6)))))</f>
        <v/>
      </c>
      <c r="P38" s="968" t="str">
        <f>IF('ชื่อ-คะแนน'!$C37="","",IF('ชื่อ-คะแนน'!$D37="ออก","",IF('ชื่อ-คะแนน'!$D37="ย้าย","",IF('ชื่อ-คะแนน'!$D37="พัก","",IF(P$6="?",P$6,P$6)))))</f>
        <v/>
      </c>
      <c r="Q38" s="959"/>
      <c r="R38" s="958" t="str">
        <f>IF('ชื่อ-คะแนน'!$C37="","",IF('ชื่อ-คะแนน'!$D37="ออก","",IF('ชื่อ-คะแนน'!$D37="ย้าย","",IF('ชื่อ-คะแนน'!$D37="พัก","",IF(R$6="?",R$6,R$6)))))</f>
        <v/>
      </c>
      <c r="S38" s="967" t="str">
        <f>IF('ชื่อ-คะแนน'!$C37="","",IF('ชื่อ-คะแนน'!$D37="ออก","",IF('ชื่อ-คะแนน'!$D37="ย้าย","",IF('ชื่อ-คะแนน'!$D37="พัก","",IF(S$6="?",S$6,S$6)))))</f>
        <v/>
      </c>
      <c r="T38" s="967" t="str">
        <f>IF('ชื่อ-คะแนน'!$C37="","",IF('ชื่อ-คะแนน'!$D37="ออก","",IF('ชื่อ-คะแนน'!$D37="ย้าย","",IF('ชื่อ-คะแนน'!$D37="พัก","",IF(T$6="?",T$6,T$6)))))</f>
        <v/>
      </c>
      <c r="U38" s="967" t="str">
        <f>IF('ชื่อ-คะแนน'!$C37="","",IF('ชื่อ-คะแนน'!$D37="ออก","",IF('ชื่อ-คะแนน'!$D37="ย้าย","",IF('ชื่อ-คะแนน'!$D37="พัก","",IF(U$6="?",U$6,U$6)))))</f>
        <v/>
      </c>
      <c r="V38" s="968" t="str">
        <f>IF('ชื่อ-คะแนน'!$C37="","",IF('ชื่อ-คะแนน'!$D37="ออก","",IF('ชื่อ-คะแนน'!$D37="ย้าย","",IF('ชื่อ-คะแนน'!$D37="พัก","",IF(V$6="?",V$6,V$6)))))</f>
        <v/>
      </c>
      <c r="W38" s="959"/>
      <c r="X38" s="958" t="str">
        <f>IF('ชื่อ-คะแนน'!$C37="","",IF('ชื่อ-คะแนน'!$D37="ออก","",IF('ชื่อ-คะแนน'!$D37="ย้าย","",IF('ชื่อ-คะแนน'!$D37="พัก","",IF(X$6="?",X$6,X$6)))))</f>
        <v/>
      </c>
      <c r="Y38" s="967" t="str">
        <f>IF('ชื่อ-คะแนน'!$C37="","",IF('ชื่อ-คะแนน'!$D37="ออก","",IF('ชื่อ-คะแนน'!$D37="ย้าย","",IF('ชื่อ-คะแนน'!$D37="พัก","",IF(Y$6="?",Y$6,Y$6)))))</f>
        <v/>
      </c>
      <c r="Z38" s="967" t="str">
        <f>IF('ชื่อ-คะแนน'!$C37="","",IF('ชื่อ-คะแนน'!$D37="ออก","",IF('ชื่อ-คะแนน'!$D37="ย้าย","",IF('ชื่อ-คะแนน'!$D37="พัก","",IF(Z$6="?",Z$6,Z$6)))))</f>
        <v/>
      </c>
      <c r="AA38" s="967" t="str">
        <f>IF('ชื่อ-คะแนน'!$C37="","",IF('ชื่อ-คะแนน'!$D37="ออก","",IF('ชื่อ-คะแนน'!$D37="ย้าย","",IF('ชื่อ-คะแนน'!$D37="พัก","",IF(AA$6="?",AA$6,AA$6)))))</f>
        <v/>
      </c>
      <c r="AB38" s="968" t="str">
        <f>IF('ชื่อ-คะแนน'!$C37="","",IF('ชื่อ-คะแนน'!$D37="ออก","",IF('ชื่อ-คะแนน'!$D37="ย้าย","",IF('ชื่อ-คะแนน'!$D37="พัก","",IF(AB$6="?",AB$6,AB$6)))))</f>
        <v/>
      </c>
      <c r="AC38" s="959"/>
      <c r="AD38" s="958" t="str">
        <f>IF('ชื่อ-คะแนน'!$C37="","",IF('ชื่อ-คะแนน'!$D37="ออก","",IF('ชื่อ-คะแนน'!$D37="ย้าย","",IF('ชื่อ-คะแนน'!$D37="พัก","",IF(AD$6="?",AD$6,AD$6)))))</f>
        <v/>
      </c>
      <c r="AE38" s="967" t="str">
        <f>IF('ชื่อ-คะแนน'!$C37="","",IF('ชื่อ-คะแนน'!$D37="ออก","",IF('ชื่อ-คะแนน'!$D37="ย้าย","",IF('ชื่อ-คะแนน'!$D37="พัก","",IF(AE$6="?",AE$6,AE$6)))))</f>
        <v/>
      </c>
      <c r="AF38" s="967" t="str">
        <f>IF('ชื่อ-คะแนน'!$C37="","",IF('ชื่อ-คะแนน'!$D37="ออก","",IF('ชื่อ-คะแนน'!$D37="ย้าย","",IF('ชื่อ-คะแนน'!$D37="พัก","",IF(AF$6="?",AF$6,AF$6)))))</f>
        <v/>
      </c>
      <c r="AG38" s="967" t="str">
        <f>IF('ชื่อ-คะแนน'!$C37="","",IF('ชื่อ-คะแนน'!$D37="ออก","",IF('ชื่อ-คะแนน'!$D37="ย้าย","",IF('ชื่อ-คะแนน'!$D37="พัก","",IF($AG$6="?",$AG$6,$AG$6)))))</f>
        <v/>
      </c>
      <c r="AH38" s="968" t="str">
        <f>IF('ชื่อ-คะแนน'!$C37="","",IF('ชื่อ-คะแนน'!$D37="ออก","",IF('ชื่อ-คะแนน'!$D37="ย้าย","",IF('ชื่อ-คะแนน'!$D37="พัก","",IF($AH$6="?",$AH$6,$AH$6)))))</f>
        <v/>
      </c>
      <c r="AI38" s="959"/>
      <c r="AJ38" s="958" t="str">
        <f>IF('ชื่อ-คะแนน'!$C37="","",IF('ชื่อ-คะแนน'!$D37="ออก","",IF('ชื่อ-คะแนน'!$D37="ย้าย","",IF('ชื่อ-คะแนน'!$D37="พัก","",IF($AJ$6="?",$AJ$6,$AJ$6)))))</f>
        <v/>
      </c>
      <c r="AK38" s="967" t="str">
        <f>IF('ชื่อ-คะแนน'!$C37="","",IF('ชื่อ-คะแนน'!$D37="ออก","",IF('ชื่อ-คะแนน'!$D37="ย้าย","",IF('ชื่อ-คะแนน'!$D37="พัก","",IF($AK$6="?",$AK$6,$AK$6)))))</f>
        <v/>
      </c>
      <c r="AL38" s="967" t="str">
        <f>IF('ชื่อ-คะแนน'!$C37="","",IF('ชื่อ-คะแนน'!$D37="ออก","",IF('ชื่อ-คะแนน'!$D37="ย้าย","",IF('ชื่อ-คะแนน'!$D37="พัก","",IF($AL$6="?",$AL$6,$AL$6)))))</f>
        <v/>
      </c>
      <c r="AM38" s="967" t="str">
        <f>IF('ชื่อ-คะแนน'!$C37="","",IF('ชื่อ-คะแนน'!$D37="ออก","",IF('ชื่อ-คะแนน'!$D37="ย้าย","",IF('ชื่อ-คะแนน'!$D37="พัก","",IF($AM$6="?",$AM$6,$AM$6)))))</f>
        <v/>
      </c>
      <c r="AN38" s="968" t="str">
        <f>IF('ชื่อ-คะแนน'!$C37="","",IF('ชื่อ-คะแนน'!$D37="ออก","",IF('ชื่อ-คะแนน'!$D37="ย้าย","",IF('ชื่อ-คะแนน'!$D37="พัก","",IF($AN$6="?",$AN$6,$AN$6)))))</f>
        <v/>
      </c>
      <c r="AO38" s="959"/>
      <c r="AP38" s="958" t="str">
        <f>IF('ชื่อ-คะแนน'!$C37="","",IF('ชื่อ-คะแนน'!$D37="ออก","",IF('ชื่อ-คะแนน'!$D37="ย้าย","",IF('ชื่อ-คะแนน'!$D37="พัก","",IF($AP$6="?",$AP$6,$AP$6)))))</f>
        <v/>
      </c>
      <c r="AQ38" s="967" t="str">
        <f>IF('ชื่อ-คะแนน'!$C37="","",IF('ชื่อ-คะแนน'!$D37="ออก","",IF('ชื่อ-คะแนน'!$D37="ย้าย","",IF('ชื่อ-คะแนน'!$D37="พัก","",IF($AQ$6="?",$AQ$6,$AQ$6)))))</f>
        <v/>
      </c>
      <c r="AR38" s="967" t="str">
        <f>IF('ชื่อ-คะแนน'!$C37="","",IF('ชื่อ-คะแนน'!$D37="ออก","",IF('ชื่อ-คะแนน'!$D37="ย้าย","",IF('ชื่อ-คะแนน'!$D37="พัก","",IF($AR$6="?",$AR$6,$AR$6)))))</f>
        <v/>
      </c>
      <c r="AS38" s="967" t="str">
        <f>IF('ชื่อ-คะแนน'!$C37="","",IF('ชื่อ-คะแนน'!$D37="ออก","",IF('ชื่อ-คะแนน'!$D37="ย้าย","",IF('ชื่อ-คะแนน'!$D37="พัก","",IF($AS$6="?",$AS$6,$AS$6)))))</f>
        <v/>
      </c>
      <c r="AT38" s="968" t="str">
        <f>IF('ชื่อ-คะแนน'!$C37="","",IF('ชื่อ-คะแนน'!$D37="ออก","",IF('ชื่อ-คะแนน'!$D37="ย้าย","",IF('ชื่อ-คะแนน'!$D37="พัก","",IF($AT$6="?",$AT$6,$AT$6)))))</f>
        <v/>
      </c>
      <c r="AU38" s="959"/>
      <c r="AV38" s="958" t="str">
        <f>IF('ชื่อ-คะแนน'!$C37="","",IF('ชื่อ-คะแนน'!$D37="ออก","",IF('ชื่อ-คะแนน'!$D37="ย้าย","",IF('ชื่อ-คะแนน'!$D37="พัก","",IF($AV$6="?",$AV$6,$AV$6)))))</f>
        <v/>
      </c>
      <c r="AW38" s="967" t="str">
        <f>IF('ชื่อ-คะแนน'!$C37="","",IF('ชื่อ-คะแนน'!$D37="ออก","",IF('ชื่อ-คะแนน'!$D37="ย้าย","",IF('ชื่อ-คะแนน'!$D37="พัก","",IF($AW$6="?",$AW$6,$AW$6)))))</f>
        <v/>
      </c>
      <c r="AX38" s="967" t="str">
        <f>IF('ชื่อ-คะแนน'!$C37="","",IF('ชื่อ-คะแนน'!$D37="ออก","",IF('ชื่อ-คะแนน'!$D37="ย้าย","",IF('ชื่อ-คะแนน'!$D37="พัก","",IF($AX$6="?",$AX$6,$AX$6)))))</f>
        <v/>
      </c>
      <c r="AY38" s="967" t="str">
        <f>IF('ชื่อ-คะแนน'!$C37="","",IF('ชื่อ-คะแนน'!$D37="ออก","",IF('ชื่อ-คะแนน'!$D37="ย้าย","",IF('ชื่อ-คะแนน'!$D37="พัก","",IF($AY$6="?",$AY$6,$AY$6)))))</f>
        <v/>
      </c>
      <c r="AZ38" s="968" t="str">
        <f>IF('ชื่อ-คะแนน'!$C37="","",IF('ชื่อ-คะแนน'!$D37="ออก","",IF('ชื่อ-คะแนน'!$D37="ย้าย","",IF('ชื่อ-คะแนน'!$D37="พัก","",IF($AZ$6="?",$AZ$6,$AZ$6)))))</f>
        <v/>
      </c>
      <c r="BA38" s="959"/>
      <c r="BB38" s="958" t="str">
        <f>IF('ชื่อ-คะแนน'!$C37="","",IF('ชื่อ-คะแนน'!$D37="ออก","",IF('ชื่อ-คะแนน'!$D37="ย้าย","",IF('ชื่อ-คะแนน'!$D37="พัก","",IF($BB$6="?",$BB$6,$BB$6)))))</f>
        <v/>
      </c>
      <c r="BC38" s="967" t="str">
        <f>IF('ชื่อ-คะแนน'!$C37="","",IF('ชื่อ-คะแนน'!$D37="ออก","",IF('ชื่อ-คะแนน'!$D37="ย้าย","",IF('ชื่อ-คะแนน'!$D37="พัก","",IF($BC$6="?",$BC$6,$BC$6)))))</f>
        <v/>
      </c>
      <c r="BD38" s="967" t="str">
        <f>IF('ชื่อ-คะแนน'!$C37="","",IF('ชื่อ-คะแนน'!$D37="ออก","",IF('ชื่อ-คะแนน'!$D37="ย้าย","",IF('ชื่อ-คะแนน'!$D37="พัก","",IF($BD$6="?",$BD$6,$BD$6)))))</f>
        <v/>
      </c>
      <c r="BE38" s="967" t="str">
        <f>IF('ชื่อ-คะแนน'!$C37="","",IF('ชื่อ-คะแนน'!$D37="ออก","",IF('ชื่อ-คะแนน'!$D37="ย้าย","",IF('ชื่อ-คะแนน'!$D37="พัก","",IF($BE$6="?",$BE$6,$BE$6)))))</f>
        <v/>
      </c>
      <c r="BF38" s="968" t="str">
        <f>IF('ชื่อ-คะแนน'!$C37="","",IF('ชื่อ-คะแนน'!$D37="ออก","",IF('ชื่อ-คะแนน'!$D37="ย้าย","",IF('ชื่อ-คะแนน'!$D37="พัก","",IF($BF$6="?",$BF$6,$BF$6)))))</f>
        <v/>
      </c>
      <c r="BG38" s="959"/>
      <c r="BH38" s="958" t="str">
        <f>IF('ชื่อ-คะแนน'!$C37="","",IF('ชื่อ-คะแนน'!$D37="ออก","",IF('ชื่อ-คะแนน'!$D37="ย้าย","",IF('ชื่อ-คะแนน'!$D37="พัก","",IF($BH$6="?",$BH$6,$BH$6)))))</f>
        <v/>
      </c>
      <c r="BI38" s="967" t="str">
        <f>IF('ชื่อ-คะแนน'!$C37="","",IF('ชื่อ-คะแนน'!$D37="ออก","",IF('ชื่อ-คะแนน'!$D37="ย้าย","",IF('ชื่อ-คะแนน'!$D37="พัก","",IF($BI$6="?",$BI$6,$BI$6)))))</f>
        <v/>
      </c>
      <c r="BJ38" s="967" t="str">
        <f>IF('ชื่อ-คะแนน'!$C37="","",IF('ชื่อ-คะแนน'!$D37="ออก","",IF('ชื่อ-คะแนน'!$D37="ย้าย","",IF('ชื่อ-คะแนน'!$D37="พัก","",IF($BJ$6="?",$BJ$6,$BJ$6)))))</f>
        <v/>
      </c>
      <c r="BK38" s="967" t="str">
        <f>IF('ชื่อ-คะแนน'!$C37="","",IF('ชื่อ-คะแนน'!$D37="ออก","",IF('ชื่อ-คะแนน'!$D37="ย้าย","",IF('ชื่อ-คะแนน'!$D37="พัก","",IF($BK$6="?",$BK$6,$BK$6)))))</f>
        <v/>
      </c>
      <c r="BL38" s="968" t="str">
        <f>IF('ชื่อ-คะแนน'!$C37="","",IF('ชื่อ-คะแนน'!$D37="ออก","",IF('ชื่อ-คะแนน'!$D37="ย้าย","",IF('ชื่อ-คะแนน'!$D37="พัก","",IF($BL$6="?",$BL$6,$BL$6)))))</f>
        <v/>
      </c>
      <c r="BM38" s="959"/>
      <c r="BN38" s="958" t="str">
        <f>IF('ชื่อ-คะแนน'!$C37="","",IF('ชื่อ-คะแนน'!$D37="ออก","",IF('ชื่อ-คะแนน'!$D37="ย้าย","",IF('ชื่อ-คะแนน'!$D37="พัก","",IF($BN$6="?",$BN$6,$BN$6)))))</f>
        <v/>
      </c>
      <c r="BO38" s="967" t="str">
        <f>IF('ชื่อ-คะแนน'!$C37="","",IF('ชื่อ-คะแนน'!$D37="ออก","",IF('ชื่อ-คะแนน'!$D37="ย้าย","",IF('ชื่อ-คะแนน'!$D37="พัก","",IF($BO$6="?",$BO$6,$BO$6)))))</f>
        <v/>
      </c>
      <c r="BP38" s="967" t="str">
        <f>IF('ชื่อ-คะแนน'!$C37="","",IF('ชื่อ-คะแนน'!$D37="ออก","",IF('ชื่อ-คะแนน'!$D37="ย้าย","",IF('ชื่อ-คะแนน'!$D37="พัก","",IF($BP$6="?",$BP$6,$BP$6)))))</f>
        <v/>
      </c>
      <c r="BQ38" s="967" t="str">
        <f>IF('ชื่อ-คะแนน'!$C37="","",IF('ชื่อ-คะแนน'!$D37="ออก","",IF('ชื่อ-คะแนน'!$D37="ย้าย","",IF('ชื่อ-คะแนน'!$D37="พัก","",IF($BQ$6="?",$BQ$6,$BQ$6)))))</f>
        <v/>
      </c>
      <c r="BR38" s="968" t="str">
        <f>IF('ชื่อ-คะแนน'!$C37="","",IF('ชื่อ-คะแนน'!$D37="ออก","",IF('ชื่อ-คะแนน'!$D37="ย้าย","",IF('ชื่อ-คะแนน'!$D37="พัก","",IF($BR$6="?",$BR$6,$BR$6)))))</f>
        <v/>
      </c>
      <c r="BS38" s="959"/>
      <c r="BT38" s="958" t="str">
        <f>IF('ชื่อ-คะแนน'!$C37="","",IF('ชื่อ-คะแนน'!$D37="ออก","",IF('ชื่อ-คะแนน'!$D37="ย้าย","",IF('ชื่อ-คะแนน'!$D37="พัก","",IF($BT$6="?",$BT$6,$BT$6)))))</f>
        <v/>
      </c>
      <c r="BU38" s="967" t="str">
        <f>IF('ชื่อ-คะแนน'!$C37="","",IF('ชื่อ-คะแนน'!$D37="ออก","",IF('ชื่อ-คะแนน'!$D37="ย้าย","",IF('ชื่อ-คะแนน'!$D37="พัก","",IF($BU$6="?",$BU$6,$BU$6)))))</f>
        <v/>
      </c>
      <c r="BV38" s="967" t="str">
        <f>IF('ชื่อ-คะแนน'!$C37="","",IF('ชื่อ-คะแนน'!$D37="ออก","",IF('ชื่อ-คะแนน'!$D37="ย้าย","",IF('ชื่อ-คะแนน'!$D37="พัก","",IF($BV$6="?",$BV$6,$BV$6)))))</f>
        <v/>
      </c>
      <c r="BW38" s="967" t="str">
        <f>IF('ชื่อ-คะแนน'!$C37="","",IF('ชื่อ-คะแนน'!$D37="ออก","",IF('ชื่อ-คะแนน'!$D37="ย้าย","",IF('ชื่อ-คะแนน'!$D37="พัก","",IF($BW$6="?",$BW$6,$BW$6)))))</f>
        <v/>
      </c>
      <c r="BX38" s="968" t="str">
        <f>IF('ชื่อ-คะแนน'!$C37="","",IF('ชื่อ-คะแนน'!$D37="ออก","",IF('ชื่อ-คะแนน'!$D37="ย้าย","",IF('ชื่อ-คะแนน'!$D37="พัก","",IF($BX$6="?",$BX$6,$BX$6)))))</f>
        <v/>
      </c>
      <c r="BY38" s="959"/>
      <c r="BZ38" s="958" t="str">
        <f>IF('ชื่อ-คะแนน'!$C37="","",IF('ชื่อ-คะแนน'!$D37="ออก","",IF('ชื่อ-คะแนน'!$D37="ย้าย","",IF('ชื่อ-คะแนน'!$D37="พัก","",IF($BZ$6="?",$BZ$6,$BZ$6)))))</f>
        <v/>
      </c>
      <c r="CA38" s="967" t="str">
        <f>IF('ชื่อ-คะแนน'!$C37="","",IF('ชื่อ-คะแนน'!$D37="ออก","",IF('ชื่อ-คะแนน'!$D37="ย้าย","",IF('ชื่อ-คะแนน'!$D37="พัก","",IF($CA$6="?",$CA$6,$CA$6)))))</f>
        <v/>
      </c>
      <c r="CB38" s="967" t="str">
        <f>IF('ชื่อ-คะแนน'!$C37="","",IF('ชื่อ-คะแนน'!$D37="ออก","",IF('ชื่อ-คะแนน'!$D37="ย้าย","",IF('ชื่อ-คะแนน'!$D37="พัก","",IF($CB$6="?",$CB$6,$CB$6)))))</f>
        <v/>
      </c>
      <c r="CC38" s="967" t="str">
        <f>IF('ชื่อ-คะแนน'!$C37="","",IF('ชื่อ-คะแนน'!$D37="ออก","",IF('ชื่อ-คะแนน'!$D37="ย้าย","",IF('ชื่อ-คะแนน'!$D37="พัก","",IF($CC$6="?",$CC$6,$CC$6)))))</f>
        <v/>
      </c>
      <c r="CD38" s="968" t="str">
        <f>IF('ชื่อ-คะแนน'!$C37="","",IF('ชื่อ-คะแนน'!$D37="ออก","",IF('ชื่อ-คะแนน'!$D37="ย้าย","",IF('ชื่อ-คะแนน'!$D37="พัก","",IF($CD$6="?",$CD$6,$CD$6)))))</f>
        <v/>
      </c>
      <c r="CE38" s="959"/>
      <c r="CF38" s="958" t="str">
        <f>IF('ชื่อ-คะแนน'!$C37="","",IF('ชื่อ-คะแนน'!$D37="ออก","",IF('ชื่อ-คะแนน'!$D37="ย้าย","",IF('ชื่อ-คะแนน'!$D37="พัก","",IF($CF$6="?",$CF$6,$CF$6)))))</f>
        <v/>
      </c>
      <c r="CG38" s="967" t="str">
        <f>IF('ชื่อ-คะแนน'!$C37="","",IF('ชื่อ-คะแนน'!$D37="ออก","",IF('ชื่อ-คะแนน'!$D37="ย้าย","",IF('ชื่อ-คะแนน'!$D37="พัก","",IF($CG$6="?",$CG$6,$CG$6)))))</f>
        <v/>
      </c>
      <c r="CH38" s="967" t="str">
        <f>IF('ชื่อ-คะแนน'!$C37="","",IF('ชื่อ-คะแนน'!$D37="ออก","",IF('ชื่อ-คะแนน'!$D37="ย้าย","",IF('ชื่อ-คะแนน'!$D37="พัก","",IF($CH$6="?",$CH$6,$CH$6)))))</f>
        <v/>
      </c>
      <c r="CI38" s="967" t="str">
        <f>IF('ชื่อ-คะแนน'!$C37="","",IF('ชื่อ-คะแนน'!$D37="ออก","",IF('ชื่อ-คะแนน'!$D37="ย้าย","",IF('ชื่อ-คะแนน'!$D37="พัก","",IF($CI$6="?",$CI$6,$CI$6)))))</f>
        <v/>
      </c>
      <c r="CJ38" s="968" t="str">
        <f>IF('ชื่อ-คะแนน'!$C37="","",IF('ชื่อ-คะแนน'!$D37="ออก","",IF('ชื่อ-คะแนน'!$D37="ย้าย","",IF('ชื่อ-คะแนน'!$D37="พัก","",IF($CJ$6="?",$CJ$6,$CJ$6)))))</f>
        <v/>
      </c>
      <c r="CK38" s="959"/>
      <c r="CL38" s="958" t="str">
        <f>IF('ชื่อ-คะแนน'!$C37="","",IF('ชื่อ-คะแนน'!$D37="ออก","",IF('ชื่อ-คะแนน'!$D37="ย้าย","",IF('ชื่อ-คะแนน'!$D37="พัก","",IF($CL$6="?",$CL$6,$CL$6)))))</f>
        <v/>
      </c>
      <c r="CM38" s="967" t="str">
        <f>IF('ชื่อ-คะแนน'!$C37="","",IF('ชื่อ-คะแนน'!$D37="ออก","",IF('ชื่อ-คะแนน'!$D37="ย้าย","",IF('ชื่อ-คะแนน'!$D37="พัก","",IF($CM$6="?",$CM$6,$CM$6)))))</f>
        <v/>
      </c>
      <c r="CN38" s="967" t="str">
        <f>IF('ชื่อ-คะแนน'!$C37="","",IF('ชื่อ-คะแนน'!$D37="ออก","",IF('ชื่อ-คะแนน'!$D37="ย้าย","",IF('ชื่อ-คะแนน'!$D37="พัก","",IF($CN$6="?",$CN$6,$CN$6)))))</f>
        <v/>
      </c>
      <c r="CO38" s="967" t="str">
        <f>IF('ชื่อ-คะแนน'!$C37="","",IF('ชื่อ-คะแนน'!$D37="ออก","",IF('ชื่อ-คะแนน'!$D37="ย้าย","",IF('ชื่อ-คะแนน'!$D37="พัก","",IF($CO$6="?",$CO$6,$CO$6)))))</f>
        <v/>
      </c>
      <c r="CP38" s="968" t="str">
        <f>IF('ชื่อ-คะแนน'!$C37="","",IF('ชื่อ-คะแนน'!$D37="ออก","",IF('ชื่อ-คะแนน'!$D37="ย้าย","",IF('ชื่อ-คะแนน'!$D37="พัก","",IF($CP$6="?",$CP$6,$CP$6)))))</f>
        <v/>
      </c>
      <c r="CQ38" s="959"/>
      <c r="CR38" s="958" t="str">
        <f>IF('ชื่อ-คะแนน'!$C37="","",IF('ชื่อ-คะแนน'!$D37="ออก","",IF('ชื่อ-คะแนน'!$D37="ย้าย","",IF('ชื่อ-คะแนน'!$D37="พัก","",IF($CR$6="?",$CR$6,$CR$6)))))</f>
        <v/>
      </c>
      <c r="CS38" s="967" t="str">
        <f>IF('ชื่อ-คะแนน'!$C37="","",IF('ชื่อ-คะแนน'!$D37="ออก","",IF('ชื่อ-คะแนน'!$D37="ย้าย","",IF('ชื่อ-คะแนน'!$D37="พัก","",IF($CS$6="?",$CS$6,$CS$6)))))</f>
        <v/>
      </c>
      <c r="CT38" s="967" t="str">
        <f>IF('ชื่อ-คะแนน'!$C37="","",IF('ชื่อ-คะแนน'!$D37="ออก","",IF('ชื่อ-คะแนน'!$D37="ย้าย","",IF('ชื่อ-คะแนน'!$D37="พัก","",IF($CT$6="?",$CT$6,$CT$6)))))</f>
        <v/>
      </c>
      <c r="CU38" s="967" t="str">
        <f>IF('ชื่อ-คะแนน'!$C37="","",IF('ชื่อ-คะแนน'!$D37="ออก","",IF('ชื่อ-คะแนน'!$D37="ย้าย","",IF('ชื่อ-คะแนน'!$D37="พัก","",IF($CU$6="?",$CU$6,$CU$6)))))</f>
        <v/>
      </c>
      <c r="CV38" s="968" t="str">
        <f>IF('ชื่อ-คะแนน'!$C37="","",IF('ชื่อ-คะแนน'!$D37="ออก","",IF('ชื่อ-คะแนน'!$D37="ย้าย","",IF('ชื่อ-คะแนน'!$D37="พัก","",IF($CV$6="?",$CV$6,$CV$6)))))</f>
        <v/>
      </c>
      <c r="CW38" s="959"/>
      <c r="CX38" s="958" t="str">
        <f>IF('ชื่อ-คะแนน'!$C37="","",IF('ชื่อ-คะแนน'!$D37="ออก","",IF('ชื่อ-คะแนน'!$D37="ย้าย","",IF('ชื่อ-คะแนน'!$D37="พัก","",IF($CX$6="?",$CX$6,$CX$6)))))</f>
        <v/>
      </c>
      <c r="CY38" s="967" t="str">
        <f>IF('ชื่อ-คะแนน'!$C37="","",IF('ชื่อ-คะแนน'!$D37="ออก","",IF('ชื่อ-คะแนน'!$D37="ย้าย","",IF('ชื่อ-คะแนน'!$D37="พัก","",IF($CY$6="?",$CY$6,$CY$6)))))</f>
        <v/>
      </c>
      <c r="CZ38" s="967" t="str">
        <f>IF('ชื่อ-คะแนน'!$C37="","",IF('ชื่อ-คะแนน'!$D37="ออก","",IF('ชื่อ-คะแนน'!$D37="ย้าย","",IF('ชื่อ-คะแนน'!$D37="พัก","",IF($CZ$6="?",$CZ$6,$CZ$6)))))</f>
        <v/>
      </c>
      <c r="DA38" s="967" t="str">
        <f>IF('ชื่อ-คะแนน'!$C37="","",IF('ชื่อ-คะแนน'!$D37="ออก","",IF('ชื่อ-คะแนน'!$D37="ย้าย","",IF('ชื่อ-คะแนน'!$D37="พัก","",IF($DA$6="?",$DA$6,$DA$6)))))</f>
        <v/>
      </c>
      <c r="DB38" s="968" t="str">
        <f>IF('ชื่อ-คะแนน'!$C37="","",IF('ชื่อ-คะแนน'!$D37="ออก","",IF('ชื่อ-คะแนน'!$D37="ย้าย","",IF('ชื่อ-คะแนน'!$D37="พัก","",IF($DB$6="?",$DB$6,$DB$6)))))</f>
        <v/>
      </c>
      <c r="DC38" s="959"/>
      <c r="DD38" s="958" t="str">
        <f>IF('ชื่อ-คะแนน'!$C37="","",IF('ชื่อ-คะแนน'!$D37="ออก","",IF('ชื่อ-คะแนน'!$D37="ย้าย","",IF('ชื่อ-คะแนน'!$D37="พัก","",IF($DD$6="?",$DD$6,$DD$6)))))</f>
        <v/>
      </c>
      <c r="DE38" s="967" t="str">
        <f>IF('ชื่อ-คะแนน'!$C37="","",IF('ชื่อ-คะแนน'!$D37="ออก","",IF('ชื่อ-คะแนน'!$D37="ย้าย","",IF('ชื่อ-คะแนน'!$D37="พัก","",IF($DE$6="?",$DE$6,$DE$6)))))</f>
        <v/>
      </c>
      <c r="DF38" s="967" t="str">
        <f>IF('ชื่อ-คะแนน'!$C37="","",IF('ชื่อ-คะแนน'!$D37="ออก","",IF('ชื่อ-คะแนน'!$D37="ย้าย","",IF('ชื่อ-คะแนน'!$D37="พัก","",IF($DF$6="?",$DF$6,$DF$6)))))</f>
        <v/>
      </c>
      <c r="DG38" s="967" t="str">
        <f>IF('ชื่อ-คะแนน'!$C37="","",IF('ชื่อ-คะแนน'!$D37="ออก","",IF('ชื่อ-คะแนน'!$D37="ย้าย","",IF('ชื่อ-คะแนน'!$D37="พัก","",IF($DG$6="?",$DG$6,$DG$6)))))</f>
        <v/>
      </c>
      <c r="DH38" s="968" t="str">
        <f>IF('ชื่อ-คะแนน'!$C37="","",IF('ชื่อ-คะแนน'!$D37="ออก","",IF('ชื่อ-คะแนน'!$D37="ย้าย","",IF('ชื่อ-คะแนน'!$D37="พัก","",IF($DH$6="?",$DH$6,$DH$6)))))</f>
        <v/>
      </c>
      <c r="DI38" s="959"/>
      <c r="DJ38" s="958" t="str">
        <f>IF('ชื่อ-คะแนน'!$C37="","",IF('ชื่อ-คะแนน'!$D37="ออก","",IF('ชื่อ-คะแนน'!$D37="ย้าย","",IF('ชื่อ-คะแนน'!$D37="พัก","",IF($DJ$6="?",$DJ$6,$DJ$6)))))</f>
        <v/>
      </c>
      <c r="DK38" s="967" t="str">
        <f>IF('ชื่อ-คะแนน'!$C37="","",IF('ชื่อ-คะแนน'!$D37="ออก","",IF('ชื่อ-คะแนน'!$D37="ย้าย","",IF('ชื่อ-คะแนน'!$D37="พัก","",IF($DK$6="?",$DK$6,$DK$6)))))</f>
        <v/>
      </c>
      <c r="DL38" s="967" t="str">
        <f>IF('ชื่อ-คะแนน'!$C37="","",IF('ชื่อ-คะแนน'!$D37="ออก","",IF('ชื่อ-คะแนน'!$D37="ย้าย","",IF('ชื่อ-คะแนน'!$D37="พัก","",IF($DL$6="?",$DL$6,$DL$6)))))</f>
        <v/>
      </c>
      <c r="DM38" s="967" t="str">
        <f>IF('ชื่อ-คะแนน'!$C37="","",IF('ชื่อ-คะแนน'!$D37="ออก","",IF('ชื่อ-คะแนน'!$D37="ย้าย","",IF('ชื่อ-คะแนน'!$D37="พัก","",IF($DM$6="?",$DM$6,$DM$6)))))</f>
        <v/>
      </c>
      <c r="DN38" s="968" t="str">
        <f>IF('ชื่อ-คะแนน'!$C37="","",IF('ชื่อ-คะแนน'!$D37="ออก","",IF('ชื่อ-คะแนน'!$D37="ย้าย","",IF('ชื่อ-คะแนน'!$D37="พัก","",IF($DN$6="?",$DN$6,$DN$6)))))</f>
        <v/>
      </c>
      <c r="DO38" s="959"/>
      <c r="DP38" s="958" t="str">
        <f>IF('ชื่อ-คะแนน'!$C37="","",IF('ชื่อ-คะแนน'!$D37="ออก","",IF('ชื่อ-คะแนน'!$D37="ย้าย","",IF('ชื่อ-คะแนน'!$D37="พัก","",IF($DP$6="?",$DP$6,$DP$6)))))</f>
        <v/>
      </c>
      <c r="DQ38" s="967" t="str">
        <f>IF('ชื่อ-คะแนน'!$C37="","",IF('ชื่อ-คะแนน'!$D37="ออก","",IF('ชื่อ-คะแนน'!$D37="ย้าย","",IF('ชื่อ-คะแนน'!$D37="พัก","",IF($DQ$6="?",$DQ$6,$DQ$6)))))</f>
        <v/>
      </c>
      <c r="DR38" s="967" t="str">
        <f>IF('ชื่อ-คะแนน'!$C37="","",IF('ชื่อ-คะแนน'!$D37="ออก","",IF('ชื่อ-คะแนน'!$D37="ย้าย","",IF('ชื่อ-คะแนน'!$D37="พัก","",IF($DR$6="?",$DR$6,$DR$6)))))</f>
        <v/>
      </c>
      <c r="DS38" s="967" t="str">
        <f>IF('ชื่อ-คะแนน'!$C37="","",IF('ชื่อ-คะแนน'!$D37="ออก","",IF('ชื่อ-คะแนน'!$D37="ย้าย","",IF('ชื่อ-คะแนน'!$D37="พัก","",IF($DS$6="?",$DS$6,$DS$6)))))</f>
        <v/>
      </c>
      <c r="DT38" s="968" t="str">
        <f>IF('ชื่อ-คะแนน'!$C37="","",IF('ชื่อ-คะแนน'!$D37="ออก","",IF('ชื่อ-คะแนน'!$D37="ย้าย","",IF('ชื่อ-คะแนน'!$D37="พัก","",IF($DT$6="?",$DT$6,$DT$6)))))</f>
        <v/>
      </c>
      <c r="DU38" s="959"/>
      <c r="DV38" s="958" t="str">
        <f>IF('ชื่อ-คะแนน'!$C37="","",IF('ชื่อ-คะแนน'!$D37="ออก","",IF('ชื่อ-คะแนน'!$D37="ย้าย","",IF('ชื่อ-คะแนน'!$D37="พัก","",IF($DV$6="?",$DV$6,$DV$6)))))</f>
        <v/>
      </c>
      <c r="DW38" s="967" t="str">
        <f>IF('ชื่อ-คะแนน'!$C37="","",IF('ชื่อ-คะแนน'!$D37="ออก","",IF('ชื่อ-คะแนน'!$D37="ย้าย","",IF('ชื่อ-คะแนน'!$D37="พัก","",IF($DW$6="?",$DW$6,$DW$6)))))</f>
        <v/>
      </c>
      <c r="DX38" s="967" t="str">
        <f>IF('ชื่อ-คะแนน'!$C37="","",IF('ชื่อ-คะแนน'!$D37="ออก","",IF('ชื่อ-คะแนน'!$D37="ย้าย","",IF('ชื่อ-คะแนน'!$D37="พัก","",IF($DX$6="?",$DX$6,$DX$6)))))</f>
        <v/>
      </c>
      <c r="DY38" s="967" t="str">
        <f>IF('ชื่อ-คะแนน'!$C37="","",IF('ชื่อ-คะแนน'!$D37="ออก","",IF('ชื่อ-คะแนน'!$D37="ย้าย","",IF('ชื่อ-คะแนน'!$D37="พัก","",IF($DY$6="?",$DY$6,$DY$6)))))</f>
        <v/>
      </c>
      <c r="DZ38" s="968" t="str">
        <f>IF('ชื่อ-คะแนน'!$C37="","",IF('ชื่อ-คะแนน'!$D37="ออก","",IF('ชื่อ-คะแนน'!$D37="ย้าย","",IF('ชื่อ-คะแนน'!$D37="พัก","",IF($DZ$6="?",$DZ$6,$DZ$6)))))</f>
        <v/>
      </c>
      <c r="EA38" s="959"/>
      <c r="EB38" s="958" t="str">
        <f>IF('ชื่อ-คะแนน'!$C37="","",IF('ชื่อ-คะแนน'!$D37="ออก","",IF('ชื่อ-คะแนน'!$D37="ย้าย","",IF('ชื่อ-คะแนน'!$D37="พัก","",IF($EB$6="?",$EB$6,$EB$6)))))</f>
        <v/>
      </c>
      <c r="EC38" s="967" t="str">
        <f>IF('ชื่อ-คะแนน'!$C37="","",IF('ชื่อ-คะแนน'!$D37="ออก","",IF('ชื่อ-คะแนน'!$D37="ย้าย","",IF('ชื่อ-คะแนน'!$D37="พัก","",IF($EC$6="?",$EC$6,$EC$6)))))</f>
        <v/>
      </c>
      <c r="ED38" s="967" t="str">
        <f>IF('ชื่อ-คะแนน'!$C37="","",IF('ชื่อ-คะแนน'!$D37="ออก","",IF('ชื่อ-คะแนน'!$D37="ย้าย","",IF('ชื่อ-คะแนน'!$D37="พัก","",IF($ED$6="?",$ED$6,$ED$6)))))</f>
        <v/>
      </c>
      <c r="EE38" s="967" t="str">
        <f>IF('ชื่อ-คะแนน'!$C37="","",IF('ชื่อ-คะแนน'!$D37="ออก","",IF('ชื่อ-คะแนน'!$D37="ย้าย","",IF('ชื่อ-คะแนน'!$D37="พัก","",IF($EE$6="?",$EE$6,$EE$6)))))</f>
        <v/>
      </c>
      <c r="EF38" s="968" t="str">
        <f>IF('ชื่อ-คะแนน'!$C37="","",IF('ชื่อ-คะแนน'!$D37="ออก","",IF('ชื่อ-คะแนน'!$D37="ย้าย","",IF('ชื่อ-คะแนน'!$D37="พัก","",IF($EF$6="?",$EF$6,$EF$6)))))</f>
        <v/>
      </c>
      <c r="EG38" s="969"/>
      <c r="EH38" s="963" t="str">
        <f>IF('ชื่อ-คะแนน'!C37="","",COUNTIF(E38:EF38,"ป")+COUNTIF(E38:EF38,"ล")+COUNTIF(E38:EF38,"ข")+COUNTIF(E38:EF38,"ร")+COUNTIF(E38:EF38,"อ")+COUNTIF(E38:EF38,"ก")+COUNTIF(E38:EF38,"ฟ")+COUNTIF(E38:EF38,"ด")+COUNTIF(E38:EF38,"ย"))&amp;IF('ชื่อ-คะแนน'!C37="","","/")&amp;IF('ชื่อ-คะแนน'!C37="","",SUM($F$6:$EF$6)-SUM(F38:EF38))</f>
        <v/>
      </c>
      <c r="EI38" s="994" t="str">
        <f>IF('ชื่อ-คะแนน'!C37="","",COUNTIF(E38:EE38,"/")+SUM(E38:EE38))</f>
        <v/>
      </c>
      <c r="EJ38" s="995" t="str">
        <f>IF('ชื่อ-คะแนน'!C37="","",COUNTIF(F38:EF38,"/")+SUM(F38:EF38)+เวลา1!EI38)</f>
        <v/>
      </c>
      <c r="EK38" s="103"/>
      <c r="EL38" s="53" t="str">
        <f>IF('ชื่อ-คะแนน'!C37="","",IF(EJ38&gt;=$EJ$3-$EJ$4,"-",$EJ$3-$EJ$4-EJ38))</f>
        <v/>
      </c>
      <c r="EM38" s="54" t="str">
        <f>IF('ชื่อ-คะแนน'!C37="","",(EJ38/$EJ$3)*100)</f>
        <v/>
      </c>
      <c r="EN38" s="53" t="str">
        <f>IF('ชื่อ-คะแนน'!CM37="ผิด","ผิด",IF('ชื่อ-คะแนน'!CM37="","",IF('ชื่อ-คะแนน'!CP37="-","-",IF(EM38&lt;79.5,"มส","-"))))</f>
        <v/>
      </c>
      <c r="EO38" s="53" t="str">
        <f>IF('ชื่อ-คะแนน'!CM37="ผิด","ผิด",IF('ชื่อ-คะแนน'!CM37="","",IF('ชื่อ-คะแนน'!CP37="-","-",IF(EM38&lt;59.5,"ซ้ำ",IF(EM38&lt;79.5,EL38,"-")))))</f>
        <v/>
      </c>
    </row>
    <row r="39" spans="1:145" s="24" customFormat="1" ht="18" customHeight="1" thickBot="1" x14ac:dyDescent="0.55000000000000004">
      <c r="A39" s="1000" t="str">
        <f>'ชื่อ-คะแนน'!A38</f>
        <v/>
      </c>
      <c r="B39" s="894">
        <f>'ชื่อ-คะแนน'!B38</f>
        <v>0</v>
      </c>
      <c r="C39" s="895" t="str">
        <f>'ชื่อ-คะแนน'!DB38</f>
        <v/>
      </c>
      <c r="D39" s="620" t="str">
        <f>'ชื่อ-คะแนน'!D38</f>
        <v/>
      </c>
      <c r="E39" s="621" t="str">
        <f t="shared" si="0"/>
        <v/>
      </c>
      <c r="F39" s="958" t="str">
        <f>IF('ชื่อ-คะแนน'!$C38="","",IF('ชื่อ-คะแนน'!$D38="ออก","",IF('ชื่อ-คะแนน'!$D38="ย้าย","",IF('ชื่อ-คะแนน'!$D38="พัก","",IF(F$6="?",F$6,F$6)))))</f>
        <v/>
      </c>
      <c r="G39" s="967" t="str">
        <f>IF('ชื่อ-คะแนน'!C38="","",IF('ชื่อ-คะแนน'!$D38="ออก","",IF('ชื่อ-คะแนน'!$D38="ย้าย","",IF('ชื่อ-คะแนน'!$D38="พัก","",IF(G$6="?",G$6,G$6)))))</f>
        <v/>
      </c>
      <c r="H39" s="967" t="str">
        <f>IF('ชื่อ-คะแนน'!C38="","",IF('ชื่อ-คะแนน'!$D38="ออก","",IF('ชื่อ-คะแนน'!$D38="ย้าย","",IF('ชื่อ-คะแนน'!$D38="พัก","",IF(H$6="?",H$6,H$6)))))</f>
        <v/>
      </c>
      <c r="I39" s="967" t="str">
        <f>IF('ชื่อ-คะแนน'!G38="","",IF('ชื่อ-คะแนน'!$D38="ออก","",IF('ชื่อ-คะแนน'!$D38="ย้าย","",IF('ชื่อ-คะแนน'!$D38="พัก","",IF(I$6="?",I$6,$I$6)))))</f>
        <v/>
      </c>
      <c r="J39" s="968" t="str">
        <f>IF('ชื่อ-คะแนน'!$C38="","",IF('ชื่อ-คะแนน'!$D38="ออก","",IF('ชื่อ-คะแนน'!$D38="ย้าย","",IF('ชื่อ-คะแนน'!$D38="พัก","",IF(J$6="?",J$6,J$6)))))</f>
        <v/>
      </c>
      <c r="K39" s="959"/>
      <c r="L39" s="958" t="str">
        <f>IF('ชื่อ-คะแนน'!$C38="","",IF('ชื่อ-คะแนน'!$D38="ออก","",IF('ชื่อ-คะแนน'!$D38="ย้าย","",IF('ชื่อ-คะแนน'!$D38="พัก","",IF(L$6="?",L$6,L$6)))))</f>
        <v/>
      </c>
      <c r="M39" s="967" t="str">
        <f>IF('ชื่อ-คะแนน'!$C38="","",IF('ชื่อ-คะแนน'!$D38="ออก","",IF('ชื่อ-คะแนน'!$D38="ย้าย","",IF('ชื่อ-คะแนน'!$D38="พัก","",IF(M$6="?",M$6,M$6)))))</f>
        <v/>
      </c>
      <c r="N39" s="967" t="str">
        <f>IF('ชื่อ-คะแนน'!$C38="","",IF('ชื่อ-คะแนน'!$D38="ออก","",IF('ชื่อ-คะแนน'!$D38="ย้าย","",IF('ชื่อ-คะแนน'!$D38="พัก","",IF(N$6="?",N$6,N$6)))))</f>
        <v/>
      </c>
      <c r="O39" s="967" t="str">
        <f>IF('ชื่อ-คะแนน'!$C38="","",IF('ชื่อ-คะแนน'!$D38="ออก","",IF('ชื่อ-คะแนน'!$D38="ย้าย","",IF('ชื่อ-คะแนน'!$D38="พัก","",IF(O$6="?",O$6,O$6)))))</f>
        <v/>
      </c>
      <c r="P39" s="968" t="str">
        <f>IF('ชื่อ-คะแนน'!$C38="","",IF('ชื่อ-คะแนน'!$D38="ออก","",IF('ชื่อ-คะแนน'!$D38="ย้าย","",IF('ชื่อ-คะแนน'!$D38="พัก","",IF(P$6="?",P$6,P$6)))))</f>
        <v/>
      </c>
      <c r="Q39" s="959"/>
      <c r="R39" s="958" t="str">
        <f>IF('ชื่อ-คะแนน'!$C38="","",IF('ชื่อ-คะแนน'!$D38="ออก","",IF('ชื่อ-คะแนน'!$D38="ย้าย","",IF('ชื่อ-คะแนน'!$D38="พัก","",IF(R$6="?",R$6,R$6)))))</f>
        <v/>
      </c>
      <c r="S39" s="967" t="str">
        <f>IF('ชื่อ-คะแนน'!$C38="","",IF('ชื่อ-คะแนน'!$D38="ออก","",IF('ชื่อ-คะแนน'!$D38="ย้าย","",IF('ชื่อ-คะแนน'!$D38="พัก","",IF(S$6="?",S$6,S$6)))))</f>
        <v/>
      </c>
      <c r="T39" s="967" t="str">
        <f>IF('ชื่อ-คะแนน'!$C38="","",IF('ชื่อ-คะแนน'!$D38="ออก","",IF('ชื่อ-คะแนน'!$D38="ย้าย","",IF('ชื่อ-คะแนน'!$D38="พัก","",IF(T$6="?",T$6,T$6)))))</f>
        <v/>
      </c>
      <c r="U39" s="967" t="str">
        <f>IF('ชื่อ-คะแนน'!$C38="","",IF('ชื่อ-คะแนน'!$D38="ออก","",IF('ชื่อ-คะแนน'!$D38="ย้าย","",IF('ชื่อ-คะแนน'!$D38="พัก","",IF(U$6="?",U$6,U$6)))))</f>
        <v/>
      </c>
      <c r="V39" s="968" t="str">
        <f>IF('ชื่อ-คะแนน'!$C38="","",IF('ชื่อ-คะแนน'!$D38="ออก","",IF('ชื่อ-คะแนน'!$D38="ย้าย","",IF('ชื่อ-คะแนน'!$D38="พัก","",IF(V$6="?",V$6,V$6)))))</f>
        <v/>
      </c>
      <c r="W39" s="959"/>
      <c r="X39" s="958" t="str">
        <f>IF('ชื่อ-คะแนน'!$C38="","",IF('ชื่อ-คะแนน'!$D38="ออก","",IF('ชื่อ-คะแนน'!$D38="ย้าย","",IF('ชื่อ-คะแนน'!$D38="พัก","",IF(X$6="?",X$6,X$6)))))</f>
        <v/>
      </c>
      <c r="Y39" s="967" t="str">
        <f>IF('ชื่อ-คะแนน'!$C38="","",IF('ชื่อ-คะแนน'!$D38="ออก","",IF('ชื่อ-คะแนน'!$D38="ย้าย","",IF('ชื่อ-คะแนน'!$D38="พัก","",IF(Y$6="?",Y$6,Y$6)))))</f>
        <v/>
      </c>
      <c r="Z39" s="967" t="str">
        <f>IF('ชื่อ-คะแนน'!$C38="","",IF('ชื่อ-คะแนน'!$D38="ออก","",IF('ชื่อ-คะแนน'!$D38="ย้าย","",IF('ชื่อ-คะแนน'!$D38="พัก","",IF(Z$6="?",Z$6,Z$6)))))</f>
        <v/>
      </c>
      <c r="AA39" s="967" t="str">
        <f>IF('ชื่อ-คะแนน'!$C38="","",IF('ชื่อ-คะแนน'!$D38="ออก","",IF('ชื่อ-คะแนน'!$D38="ย้าย","",IF('ชื่อ-คะแนน'!$D38="พัก","",IF(AA$6="?",AA$6,AA$6)))))</f>
        <v/>
      </c>
      <c r="AB39" s="968" t="str">
        <f>IF('ชื่อ-คะแนน'!$C38="","",IF('ชื่อ-คะแนน'!$D38="ออก","",IF('ชื่อ-คะแนน'!$D38="ย้าย","",IF('ชื่อ-คะแนน'!$D38="พัก","",IF(AB$6="?",AB$6,AB$6)))))</f>
        <v/>
      </c>
      <c r="AC39" s="959"/>
      <c r="AD39" s="958" t="str">
        <f>IF('ชื่อ-คะแนน'!$C38="","",IF('ชื่อ-คะแนน'!$D38="ออก","",IF('ชื่อ-คะแนน'!$D38="ย้าย","",IF('ชื่อ-คะแนน'!$D38="พัก","",IF(AD$6="?",AD$6,AD$6)))))</f>
        <v/>
      </c>
      <c r="AE39" s="967" t="str">
        <f>IF('ชื่อ-คะแนน'!$C38="","",IF('ชื่อ-คะแนน'!$D38="ออก","",IF('ชื่อ-คะแนน'!$D38="ย้าย","",IF('ชื่อ-คะแนน'!$D38="พัก","",IF(AE$6="?",AE$6,AE$6)))))</f>
        <v/>
      </c>
      <c r="AF39" s="967" t="str">
        <f>IF('ชื่อ-คะแนน'!$C38="","",IF('ชื่อ-คะแนน'!$D38="ออก","",IF('ชื่อ-คะแนน'!$D38="ย้าย","",IF('ชื่อ-คะแนน'!$D38="พัก","",IF(AF$6="?",AF$6,AF$6)))))</f>
        <v/>
      </c>
      <c r="AG39" s="967" t="str">
        <f>IF('ชื่อ-คะแนน'!$C38="","",IF('ชื่อ-คะแนน'!$D38="ออก","",IF('ชื่อ-คะแนน'!$D38="ย้าย","",IF('ชื่อ-คะแนน'!$D38="พัก","",IF($AG$6="?",$AG$6,$AG$6)))))</f>
        <v/>
      </c>
      <c r="AH39" s="968" t="str">
        <f>IF('ชื่อ-คะแนน'!$C38="","",IF('ชื่อ-คะแนน'!$D38="ออก","",IF('ชื่อ-คะแนน'!$D38="ย้าย","",IF('ชื่อ-คะแนน'!$D38="พัก","",IF($AH$6="?",$AH$6,$AH$6)))))</f>
        <v/>
      </c>
      <c r="AI39" s="959"/>
      <c r="AJ39" s="958" t="str">
        <f>IF('ชื่อ-คะแนน'!$C38="","",IF('ชื่อ-คะแนน'!$D38="ออก","",IF('ชื่อ-คะแนน'!$D38="ย้าย","",IF('ชื่อ-คะแนน'!$D38="พัก","",IF($AJ$6="?",$AJ$6,$AJ$6)))))</f>
        <v/>
      </c>
      <c r="AK39" s="967" t="str">
        <f>IF('ชื่อ-คะแนน'!$C38="","",IF('ชื่อ-คะแนน'!$D38="ออก","",IF('ชื่อ-คะแนน'!$D38="ย้าย","",IF('ชื่อ-คะแนน'!$D38="พัก","",IF($AK$6="?",$AK$6,$AK$6)))))</f>
        <v/>
      </c>
      <c r="AL39" s="967" t="str">
        <f>IF('ชื่อ-คะแนน'!$C38="","",IF('ชื่อ-คะแนน'!$D38="ออก","",IF('ชื่อ-คะแนน'!$D38="ย้าย","",IF('ชื่อ-คะแนน'!$D38="พัก","",IF($AL$6="?",$AL$6,$AL$6)))))</f>
        <v/>
      </c>
      <c r="AM39" s="967" t="str">
        <f>IF('ชื่อ-คะแนน'!$C38="","",IF('ชื่อ-คะแนน'!$D38="ออก","",IF('ชื่อ-คะแนน'!$D38="ย้าย","",IF('ชื่อ-คะแนน'!$D38="พัก","",IF($AM$6="?",$AM$6,$AM$6)))))</f>
        <v/>
      </c>
      <c r="AN39" s="968" t="str">
        <f>IF('ชื่อ-คะแนน'!$C38="","",IF('ชื่อ-คะแนน'!$D38="ออก","",IF('ชื่อ-คะแนน'!$D38="ย้าย","",IF('ชื่อ-คะแนน'!$D38="พัก","",IF($AN$6="?",$AN$6,$AN$6)))))</f>
        <v/>
      </c>
      <c r="AO39" s="959"/>
      <c r="AP39" s="958" t="str">
        <f>IF('ชื่อ-คะแนน'!$C38="","",IF('ชื่อ-คะแนน'!$D38="ออก","",IF('ชื่อ-คะแนน'!$D38="ย้าย","",IF('ชื่อ-คะแนน'!$D38="พัก","",IF($AP$6="?",$AP$6,$AP$6)))))</f>
        <v/>
      </c>
      <c r="AQ39" s="967" t="str">
        <f>IF('ชื่อ-คะแนน'!$C38="","",IF('ชื่อ-คะแนน'!$D38="ออก","",IF('ชื่อ-คะแนน'!$D38="ย้าย","",IF('ชื่อ-คะแนน'!$D38="พัก","",IF($AQ$6="?",$AQ$6,$AQ$6)))))</f>
        <v/>
      </c>
      <c r="AR39" s="967" t="str">
        <f>IF('ชื่อ-คะแนน'!$C38="","",IF('ชื่อ-คะแนน'!$D38="ออก","",IF('ชื่อ-คะแนน'!$D38="ย้าย","",IF('ชื่อ-คะแนน'!$D38="พัก","",IF($AR$6="?",$AR$6,$AR$6)))))</f>
        <v/>
      </c>
      <c r="AS39" s="967" t="str">
        <f>IF('ชื่อ-คะแนน'!$C38="","",IF('ชื่อ-คะแนน'!$D38="ออก","",IF('ชื่อ-คะแนน'!$D38="ย้าย","",IF('ชื่อ-คะแนน'!$D38="พัก","",IF($AS$6="?",$AS$6,$AS$6)))))</f>
        <v/>
      </c>
      <c r="AT39" s="968" t="str">
        <f>IF('ชื่อ-คะแนน'!$C38="","",IF('ชื่อ-คะแนน'!$D38="ออก","",IF('ชื่อ-คะแนน'!$D38="ย้าย","",IF('ชื่อ-คะแนน'!$D38="พัก","",IF($AT$6="?",$AT$6,$AT$6)))))</f>
        <v/>
      </c>
      <c r="AU39" s="959"/>
      <c r="AV39" s="958" t="str">
        <f>IF('ชื่อ-คะแนน'!$C38="","",IF('ชื่อ-คะแนน'!$D38="ออก","",IF('ชื่อ-คะแนน'!$D38="ย้าย","",IF('ชื่อ-คะแนน'!$D38="พัก","",IF($AV$6="?",$AV$6,$AV$6)))))</f>
        <v/>
      </c>
      <c r="AW39" s="967" t="str">
        <f>IF('ชื่อ-คะแนน'!$C38="","",IF('ชื่อ-คะแนน'!$D38="ออก","",IF('ชื่อ-คะแนน'!$D38="ย้าย","",IF('ชื่อ-คะแนน'!$D38="พัก","",IF($AW$6="?",$AW$6,$AW$6)))))</f>
        <v/>
      </c>
      <c r="AX39" s="967" t="str">
        <f>IF('ชื่อ-คะแนน'!$C38="","",IF('ชื่อ-คะแนน'!$D38="ออก","",IF('ชื่อ-คะแนน'!$D38="ย้าย","",IF('ชื่อ-คะแนน'!$D38="พัก","",IF($AX$6="?",$AX$6,$AX$6)))))</f>
        <v/>
      </c>
      <c r="AY39" s="967" t="str">
        <f>IF('ชื่อ-คะแนน'!$C38="","",IF('ชื่อ-คะแนน'!$D38="ออก","",IF('ชื่อ-คะแนน'!$D38="ย้าย","",IF('ชื่อ-คะแนน'!$D38="พัก","",IF($AY$6="?",$AY$6,$AY$6)))))</f>
        <v/>
      </c>
      <c r="AZ39" s="968" t="str">
        <f>IF('ชื่อ-คะแนน'!$C38="","",IF('ชื่อ-คะแนน'!$D38="ออก","",IF('ชื่อ-คะแนน'!$D38="ย้าย","",IF('ชื่อ-คะแนน'!$D38="พัก","",IF($AZ$6="?",$AZ$6,$AZ$6)))))</f>
        <v/>
      </c>
      <c r="BA39" s="959"/>
      <c r="BB39" s="958" t="str">
        <f>IF('ชื่อ-คะแนน'!$C38="","",IF('ชื่อ-คะแนน'!$D38="ออก","",IF('ชื่อ-คะแนน'!$D38="ย้าย","",IF('ชื่อ-คะแนน'!$D38="พัก","",IF($BB$6="?",$BB$6,$BB$6)))))</f>
        <v/>
      </c>
      <c r="BC39" s="967" t="str">
        <f>IF('ชื่อ-คะแนน'!$C38="","",IF('ชื่อ-คะแนน'!$D38="ออก","",IF('ชื่อ-คะแนน'!$D38="ย้าย","",IF('ชื่อ-คะแนน'!$D38="พัก","",IF($BC$6="?",$BC$6,$BC$6)))))</f>
        <v/>
      </c>
      <c r="BD39" s="967" t="str">
        <f>IF('ชื่อ-คะแนน'!$C38="","",IF('ชื่อ-คะแนน'!$D38="ออก","",IF('ชื่อ-คะแนน'!$D38="ย้าย","",IF('ชื่อ-คะแนน'!$D38="พัก","",IF($BD$6="?",$BD$6,$BD$6)))))</f>
        <v/>
      </c>
      <c r="BE39" s="967" t="str">
        <f>IF('ชื่อ-คะแนน'!$C38="","",IF('ชื่อ-คะแนน'!$D38="ออก","",IF('ชื่อ-คะแนน'!$D38="ย้าย","",IF('ชื่อ-คะแนน'!$D38="พัก","",IF($BE$6="?",$BE$6,$BE$6)))))</f>
        <v/>
      </c>
      <c r="BF39" s="968" t="str">
        <f>IF('ชื่อ-คะแนน'!$C38="","",IF('ชื่อ-คะแนน'!$D38="ออก","",IF('ชื่อ-คะแนน'!$D38="ย้าย","",IF('ชื่อ-คะแนน'!$D38="พัก","",IF($BF$6="?",$BF$6,$BF$6)))))</f>
        <v/>
      </c>
      <c r="BG39" s="959"/>
      <c r="BH39" s="958" t="str">
        <f>IF('ชื่อ-คะแนน'!$C38="","",IF('ชื่อ-คะแนน'!$D38="ออก","",IF('ชื่อ-คะแนน'!$D38="ย้าย","",IF('ชื่อ-คะแนน'!$D38="พัก","",IF($BH$6="?",$BH$6,$BH$6)))))</f>
        <v/>
      </c>
      <c r="BI39" s="967" t="str">
        <f>IF('ชื่อ-คะแนน'!$C38="","",IF('ชื่อ-คะแนน'!$D38="ออก","",IF('ชื่อ-คะแนน'!$D38="ย้าย","",IF('ชื่อ-คะแนน'!$D38="พัก","",IF($BI$6="?",$BI$6,$BI$6)))))</f>
        <v/>
      </c>
      <c r="BJ39" s="967" t="str">
        <f>IF('ชื่อ-คะแนน'!$C38="","",IF('ชื่อ-คะแนน'!$D38="ออก","",IF('ชื่อ-คะแนน'!$D38="ย้าย","",IF('ชื่อ-คะแนน'!$D38="พัก","",IF($BJ$6="?",$BJ$6,$BJ$6)))))</f>
        <v/>
      </c>
      <c r="BK39" s="967" t="str">
        <f>IF('ชื่อ-คะแนน'!$C38="","",IF('ชื่อ-คะแนน'!$D38="ออก","",IF('ชื่อ-คะแนน'!$D38="ย้าย","",IF('ชื่อ-คะแนน'!$D38="พัก","",IF($BK$6="?",$BK$6,$BK$6)))))</f>
        <v/>
      </c>
      <c r="BL39" s="968" t="str">
        <f>IF('ชื่อ-คะแนน'!$C38="","",IF('ชื่อ-คะแนน'!$D38="ออก","",IF('ชื่อ-คะแนน'!$D38="ย้าย","",IF('ชื่อ-คะแนน'!$D38="พัก","",IF($BL$6="?",$BL$6,$BL$6)))))</f>
        <v/>
      </c>
      <c r="BM39" s="959"/>
      <c r="BN39" s="958" t="str">
        <f>IF('ชื่อ-คะแนน'!$C38="","",IF('ชื่อ-คะแนน'!$D38="ออก","",IF('ชื่อ-คะแนน'!$D38="ย้าย","",IF('ชื่อ-คะแนน'!$D38="พัก","",IF($BN$6="?",$BN$6,$BN$6)))))</f>
        <v/>
      </c>
      <c r="BO39" s="967" t="str">
        <f>IF('ชื่อ-คะแนน'!$C38="","",IF('ชื่อ-คะแนน'!$D38="ออก","",IF('ชื่อ-คะแนน'!$D38="ย้าย","",IF('ชื่อ-คะแนน'!$D38="พัก","",IF($BO$6="?",$BO$6,$BO$6)))))</f>
        <v/>
      </c>
      <c r="BP39" s="967" t="str">
        <f>IF('ชื่อ-คะแนน'!$C38="","",IF('ชื่อ-คะแนน'!$D38="ออก","",IF('ชื่อ-คะแนน'!$D38="ย้าย","",IF('ชื่อ-คะแนน'!$D38="พัก","",IF($BP$6="?",$BP$6,$BP$6)))))</f>
        <v/>
      </c>
      <c r="BQ39" s="967" t="str">
        <f>IF('ชื่อ-คะแนน'!$C38="","",IF('ชื่อ-คะแนน'!$D38="ออก","",IF('ชื่อ-คะแนน'!$D38="ย้าย","",IF('ชื่อ-คะแนน'!$D38="พัก","",IF($BQ$6="?",$BQ$6,$BQ$6)))))</f>
        <v/>
      </c>
      <c r="BR39" s="968" t="str">
        <f>IF('ชื่อ-คะแนน'!$C38="","",IF('ชื่อ-คะแนน'!$D38="ออก","",IF('ชื่อ-คะแนน'!$D38="ย้าย","",IF('ชื่อ-คะแนน'!$D38="พัก","",IF($BR$6="?",$BR$6,$BR$6)))))</f>
        <v/>
      </c>
      <c r="BS39" s="959"/>
      <c r="BT39" s="958" t="str">
        <f>IF('ชื่อ-คะแนน'!$C38="","",IF('ชื่อ-คะแนน'!$D38="ออก","",IF('ชื่อ-คะแนน'!$D38="ย้าย","",IF('ชื่อ-คะแนน'!$D38="พัก","",IF($BT$6="?",$BT$6,$BT$6)))))</f>
        <v/>
      </c>
      <c r="BU39" s="967" t="str">
        <f>IF('ชื่อ-คะแนน'!$C38="","",IF('ชื่อ-คะแนน'!$D38="ออก","",IF('ชื่อ-คะแนน'!$D38="ย้าย","",IF('ชื่อ-คะแนน'!$D38="พัก","",IF($BU$6="?",$BU$6,$BU$6)))))</f>
        <v/>
      </c>
      <c r="BV39" s="967" t="str">
        <f>IF('ชื่อ-คะแนน'!$C38="","",IF('ชื่อ-คะแนน'!$D38="ออก","",IF('ชื่อ-คะแนน'!$D38="ย้าย","",IF('ชื่อ-คะแนน'!$D38="พัก","",IF($BV$6="?",$BV$6,$BV$6)))))</f>
        <v/>
      </c>
      <c r="BW39" s="967" t="str">
        <f>IF('ชื่อ-คะแนน'!$C38="","",IF('ชื่อ-คะแนน'!$D38="ออก","",IF('ชื่อ-คะแนน'!$D38="ย้าย","",IF('ชื่อ-คะแนน'!$D38="พัก","",IF($BW$6="?",$BW$6,$BW$6)))))</f>
        <v/>
      </c>
      <c r="BX39" s="968" t="str">
        <f>IF('ชื่อ-คะแนน'!$C38="","",IF('ชื่อ-คะแนน'!$D38="ออก","",IF('ชื่อ-คะแนน'!$D38="ย้าย","",IF('ชื่อ-คะแนน'!$D38="พัก","",IF($BX$6="?",$BX$6,$BX$6)))))</f>
        <v/>
      </c>
      <c r="BY39" s="959"/>
      <c r="BZ39" s="958" t="str">
        <f>IF('ชื่อ-คะแนน'!$C38="","",IF('ชื่อ-คะแนน'!$D38="ออก","",IF('ชื่อ-คะแนน'!$D38="ย้าย","",IF('ชื่อ-คะแนน'!$D38="พัก","",IF($BZ$6="?",$BZ$6,$BZ$6)))))</f>
        <v/>
      </c>
      <c r="CA39" s="967" t="str">
        <f>IF('ชื่อ-คะแนน'!$C38="","",IF('ชื่อ-คะแนน'!$D38="ออก","",IF('ชื่อ-คะแนน'!$D38="ย้าย","",IF('ชื่อ-คะแนน'!$D38="พัก","",IF($CA$6="?",$CA$6,$CA$6)))))</f>
        <v/>
      </c>
      <c r="CB39" s="967" t="str">
        <f>IF('ชื่อ-คะแนน'!$C38="","",IF('ชื่อ-คะแนน'!$D38="ออก","",IF('ชื่อ-คะแนน'!$D38="ย้าย","",IF('ชื่อ-คะแนน'!$D38="พัก","",IF($CB$6="?",$CB$6,$CB$6)))))</f>
        <v/>
      </c>
      <c r="CC39" s="967" t="str">
        <f>IF('ชื่อ-คะแนน'!$C38="","",IF('ชื่อ-คะแนน'!$D38="ออก","",IF('ชื่อ-คะแนน'!$D38="ย้าย","",IF('ชื่อ-คะแนน'!$D38="พัก","",IF($CC$6="?",$CC$6,$CC$6)))))</f>
        <v/>
      </c>
      <c r="CD39" s="968" t="str">
        <f>IF('ชื่อ-คะแนน'!$C38="","",IF('ชื่อ-คะแนน'!$D38="ออก","",IF('ชื่อ-คะแนน'!$D38="ย้าย","",IF('ชื่อ-คะแนน'!$D38="พัก","",IF($CD$6="?",$CD$6,$CD$6)))))</f>
        <v/>
      </c>
      <c r="CE39" s="959"/>
      <c r="CF39" s="958" t="str">
        <f>IF('ชื่อ-คะแนน'!$C38="","",IF('ชื่อ-คะแนน'!$D38="ออก","",IF('ชื่อ-คะแนน'!$D38="ย้าย","",IF('ชื่อ-คะแนน'!$D38="พัก","",IF($CF$6="?",$CF$6,$CF$6)))))</f>
        <v/>
      </c>
      <c r="CG39" s="967" t="str">
        <f>IF('ชื่อ-คะแนน'!$C38="","",IF('ชื่อ-คะแนน'!$D38="ออก","",IF('ชื่อ-คะแนน'!$D38="ย้าย","",IF('ชื่อ-คะแนน'!$D38="พัก","",IF($CG$6="?",$CG$6,$CG$6)))))</f>
        <v/>
      </c>
      <c r="CH39" s="967" t="str">
        <f>IF('ชื่อ-คะแนน'!$C38="","",IF('ชื่อ-คะแนน'!$D38="ออก","",IF('ชื่อ-คะแนน'!$D38="ย้าย","",IF('ชื่อ-คะแนน'!$D38="พัก","",IF($CH$6="?",$CH$6,$CH$6)))))</f>
        <v/>
      </c>
      <c r="CI39" s="967" t="str">
        <f>IF('ชื่อ-คะแนน'!$C38="","",IF('ชื่อ-คะแนน'!$D38="ออก","",IF('ชื่อ-คะแนน'!$D38="ย้าย","",IF('ชื่อ-คะแนน'!$D38="พัก","",IF($CI$6="?",$CI$6,$CI$6)))))</f>
        <v/>
      </c>
      <c r="CJ39" s="968" t="str">
        <f>IF('ชื่อ-คะแนน'!$C38="","",IF('ชื่อ-คะแนน'!$D38="ออก","",IF('ชื่อ-คะแนน'!$D38="ย้าย","",IF('ชื่อ-คะแนน'!$D38="พัก","",IF($CJ$6="?",$CJ$6,$CJ$6)))))</f>
        <v/>
      </c>
      <c r="CK39" s="959"/>
      <c r="CL39" s="958" t="str">
        <f>IF('ชื่อ-คะแนน'!$C38="","",IF('ชื่อ-คะแนน'!$D38="ออก","",IF('ชื่อ-คะแนน'!$D38="ย้าย","",IF('ชื่อ-คะแนน'!$D38="พัก","",IF($CL$6="?",$CL$6,$CL$6)))))</f>
        <v/>
      </c>
      <c r="CM39" s="967" t="str">
        <f>IF('ชื่อ-คะแนน'!$C38="","",IF('ชื่อ-คะแนน'!$D38="ออก","",IF('ชื่อ-คะแนน'!$D38="ย้าย","",IF('ชื่อ-คะแนน'!$D38="พัก","",IF($CM$6="?",$CM$6,$CM$6)))))</f>
        <v/>
      </c>
      <c r="CN39" s="967" t="str">
        <f>IF('ชื่อ-คะแนน'!$C38="","",IF('ชื่อ-คะแนน'!$D38="ออก","",IF('ชื่อ-คะแนน'!$D38="ย้าย","",IF('ชื่อ-คะแนน'!$D38="พัก","",IF($CN$6="?",$CN$6,$CN$6)))))</f>
        <v/>
      </c>
      <c r="CO39" s="967" t="str">
        <f>IF('ชื่อ-คะแนน'!$C38="","",IF('ชื่อ-คะแนน'!$D38="ออก","",IF('ชื่อ-คะแนน'!$D38="ย้าย","",IF('ชื่อ-คะแนน'!$D38="พัก","",IF($CO$6="?",$CO$6,$CO$6)))))</f>
        <v/>
      </c>
      <c r="CP39" s="968" t="str">
        <f>IF('ชื่อ-คะแนน'!$C38="","",IF('ชื่อ-คะแนน'!$D38="ออก","",IF('ชื่อ-คะแนน'!$D38="ย้าย","",IF('ชื่อ-คะแนน'!$D38="พัก","",IF($CP$6="?",$CP$6,$CP$6)))))</f>
        <v/>
      </c>
      <c r="CQ39" s="959"/>
      <c r="CR39" s="958" t="str">
        <f>IF('ชื่อ-คะแนน'!$C38="","",IF('ชื่อ-คะแนน'!$D38="ออก","",IF('ชื่อ-คะแนน'!$D38="ย้าย","",IF('ชื่อ-คะแนน'!$D38="พัก","",IF($CR$6="?",$CR$6,$CR$6)))))</f>
        <v/>
      </c>
      <c r="CS39" s="967" t="str">
        <f>IF('ชื่อ-คะแนน'!$C38="","",IF('ชื่อ-คะแนน'!$D38="ออก","",IF('ชื่อ-คะแนน'!$D38="ย้าย","",IF('ชื่อ-คะแนน'!$D38="พัก","",IF($CS$6="?",$CS$6,$CS$6)))))</f>
        <v/>
      </c>
      <c r="CT39" s="967" t="str">
        <f>IF('ชื่อ-คะแนน'!$C38="","",IF('ชื่อ-คะแนน'!$D38="ออก","",IF('ชื่อ-คะแนน'!$D38="ย้าย","",IF('ชื่อ-คะแนน'!$D38="พัก","",IF($CT$6="?",$CT$6,$CT$6)))))</f>
        <v/>
      </c>
      <c r="CU39" s="967" t="str">
        <f>IF('ชื่อ-คะแนน'!$C38="","",IF('ชื่อ-คะแนน'!$D38="ออก","",IF('ชื่อ-คะแนน'!$D38="ย้าย","",IF('ชื่อ-คะแนน'!$D38="พัก","",IF($CU$6="?",$CU$6,$CU$6)))))</f>
        <v/>
      </c>
      <c r="CV39" s="968" t="str">
        <f>IF('ชื่อ-คะแนน'!$C38="","",IF('ชื่อ-คะแนน'!$D38="ออก","",IF('ชื่อ-คะแนน'!$D38="ย้าย","",IF('ชื่อ-คะแนน'!$D38="พัก","",IF($CV$6="?",$CV$6,$CV$6)))))</f>
        <v/>
      </c>
      <c r="CW39" s="959"/>
      <c r="CX39" s="958" t="str">
        <f>IF('ชื่อ-คะแนน'!$C38="","",IF('ชื่อ-คะแนน'!$D38="ออก","",IF('ชื่อ-คะแนน'!$D38="ย้าย","",IF('ชื่อ-คะแนน'!$D38="พัก","",IF($CX$6="?",$CX$6,$CX$6)))))</f>
        <v/>
      </c>
      <c r="CY39" s="967" t="str">
        <f>IF('ชื่อ-คะแนน'!$C38="","",IF('ชื่อ-คะแนน'!$D38="ออก","",IF('ชื่อ-คะแนน'!$D38="ย้าย","",IF('ชื่อ-คะแนน'!$D38="พัก","",IF($CY$6="?",$CY$6,$CY$6)))))</f>
        <v/>
      </c>
      <c r="CZ39" s="967" t="str">
        <f>IF('ชื่อ-คะแนน'!$C38="","",IF('ชื่อ-คะแนน'!$D38="ออก","",IF('ชื่อ-คะแนน'!$D38="ย้าย","",IF('ชื่อ-คะแนน'!$D38="พัก","",IF($CZ$6="?",$CZ$6,$CZ$6)))))</f>
        <v/>
      </c>
      <c r="DA39" s="967" t="str">
        <f>IF('ชื่อ-คะแนน'!$C38="","",IF('ชื่อ-คะแนน'!$D38="ออก","",IF('ชื่อ-คะแนน'!$D38="ย้าย","",IF('ชื่อ-คะแนน'!$D38="พัก","",IF($DA$6="?",$DA$6,$DA$6)))))</f>
        <v/>
      </c>
      <c r="DB39" s="968" t="str">
        <f>IF('ชื่อ-คะแนน'!$C38="","",IF('ชื่อ-คะแนน'!$D38="ออก","",IF('ชื่อ-คะแนน'!$D38="ย้าย","",IF('ชื่อ-คะแนน'!$D38="พัก","",IF($DB$6="?",$DB$6,$DB$6)))))</f>
        <v/>
      </c>
      <c r="DC39" s="959"/>
      <c r="DD39" s="958" t="str">
        <f>IF('ชื่อ-คะแนน'!$C38="","",IF('ชื่อ-คะแนน'!$D38="ออก","",IF('ชื่อ-คะแนน'!$D38="ย้าย","",IF('ชื่อ-คะแนน'!$D38="พัก","",IF($DD$6="?",$DD$6,$DD$6)))))</f>
        <v/>
      </c>
      <c r="DE39" s="967" t="str">
        <f>IF('ชื่อ-คะแนน'!$C38="","",IF('ชื่อ-คะแนน'!$D38="ออก","",IF('ชื่อ-คะแนน'!$D38="ย้าย","",IF('ชื่อ-คะแนน'!$D38="พัก","",IF($DE$6="?",$DE$6,$DE$6)))))</f>
        <v/>
      </c>
      <c r="DF39" s="967" t="str">
        <f>IF('ชื่อ-คะแนน'!$C38="","",IF('ชื่อ-คะแนน'!$D38="ออก","",IF('ชื่อ-คะแนน'!$D38="ย้าย","",IF('ชื่อ-คะแนน'!$D38="พัก","",IF($DF$6="?",$DF$6,$DF$6)))))</f>
        <v/>
      </c>
      <c r="DG39" s="967" t="str">
        <f>IF('ชื่อ-คะแนน'!$C38="","",IF('ชื่อ-คะแนน'!$D38="ออก","",IF('ชื่อ-คะแนน'!$D38="ย้าย","",IF('ชื่อ-คะแนน'!$D38="พัก","",IF($DG$6="?",$DG$6,$DG$6)))))</f>
        <v/>
      </c>
      <c r="DH39" s="968" t="str">
        <f>IF('ชื่อ-คะแนน'!$C38="","",IF('ชื่อ-คะแนน'!$D38="ออก","",IF('ชื่อ-คะแนน'!$D38="ย้าย","",IF('ชื่อ-คะแนน'!$D38="พัก","",IF($DH$6="?",$DH$6,$DH$6)))))</f>
        <v/>
      </c>
      <c r="DI39" s="959"/>
      <c r="DJ39" s="958" t="str">
        <f>IF('ชื่อ-คะแนน'!$C38="","",IF('ชื่อ-คะแนน'!$D38="ออก","",IF('ชื่อ-คะแนน'!$D38="ย้าย","",IF('ชื่อ-คะแนน'!$D38="พัก","",IF($DJ$6="?",$DJ$6,$DJ$6)))))</f>
        <v/>
      </c>
      <c r="DK39" s="967" t="str">
        <f>IF('ชื่อ-คะแนน'!$C38="","",IF('ชื่อ-คะแนน'!$D38="ออก","",IF('ชื่อ-คะแนน'!$D38="ย้าย","",IF('ชื่อ-คะแนน'!$D38="พัก","",IF($DK$6="?",$DK$6,$DK$6)))))</f>
        <v/>
      </c>
      <c r="DL39" s="967" t="str">
        <f>IF('ชื่อ-คะแนน'!$C38="","",IF('ชื่อ-คะแนน'!$D38="ออก","",IF('ชื่อ-คะแนน'!$D38="ย้าย","",IF('ชื่อ-คะแนน'!$D38="พัก","",IF($DL$6="?",$DL$6,$DL$6)))))</f>
        <v/>
      </c>
      <c r="DM39" s="967" t="str">
        <f>IF('ชื่อ-คะแนน'!$C38="","",IF('ชื่อ-คะแนน'!$D38="ออก","",IF('ชื่อ-คะแนน'!$D38="ย้าย","",IF('ชื่อ-คะแนน'!$D38="พัก","",IF($DM$6="?",$DM$6,$DM$6)))))</f>
        <v/>
      </c>
      <c r="DN39" s="968" t="str">
        <f>IF('ชื่อ-คะแนน'!$C38="","",IF('ชื่อ-คะแนน'!$D38="ออก","",IF('ชื่อ-คะแนน'!$D38="ย้าย","",IF('ชื่อ-คะแนน'!$D38="พัก","",IF($DN$6="?",$DN$6,$DN$6)))))</f>
        <v/>
      </c>
      <c r="DO39" s="959"/>
      <c r="DP39" s="958" t="str">
        <f>IF('ชื่อ-คะแนน'!$C38="","",IF('ชื่อ-คะแนน'!$D38="ออก","",IF('ชื่อ-คะแนน'!$D38="ย้าย","",IF('ชื่อ-คะแนน'!$D38="พัก","",IF($DP$6="?",$DP$6,$DP$6)))))</f>
        <v/>
      </c>
      <c r="DQ39" s="967" t="str">
        <f>IF('ชื่อ-คะแนน'!$C38="","",IF('ชื่อ-คะแนน'!$D38="ออก","",IF('ชื่อ-คะแนน'!$D38="ย้าย","",IF('ชื่อ-คะแนน'!$D38="พัก","",IF($DQ$6="?",$DQ$6,$DQ$6)))))</f>
        <v/>
      </c>
      <c r="DR39" s="967" t="str">
        <f>IF('ชื่อ-คะแนน'!$C38="","",IF('ชื่อ-คะแนน'!$D38="ออก","",IF('ชื่อ-คะแนน'!$D38="ย้าย","",IF('ชื่อ-คะแนน'!$D38="พัก","",IF($DR$6="?",$DR$6,$DR$6)))))</f>
        <v/>
      </c>
      <c r="DS39" s="967" t="str">
        <f>IF('ชื่อ-คะแนน'!$C38="","",IF('ชื่อ-คะแนน'!$D38="ออก","",IF('ชื่อ-คะแนน'!$D38="ย้าย","",IF('ชื่อ-คะแนน'!$D38="พัก","",IF($DS$6="?",$DS$6,$DS$6)))))</f>
        <v/>
      </c>
      <c r="DT39" s="968" t="str">
        <f>IF('ชื่อ-คะแนน'!$C38="","",IF('ชื่อ-คะแนน'!$D38="ออก","",IF('ชื่อ-คะแนน'!$D38="ย้าย","",IF('ชื่อ-คะแนน'!$D38="พัก","",IF($DT$6="?",$DT$6,$DT$6)))))</f>
        <v/>
      </c>
      <c r="DU39" s="959"/>
      <c r="DV39" s="958" t="str">
        <f>IF('ชื่อ-คะแนน'!$C38="","",IF('ชื่อ-คะแนน'!$D38="ออก","",IF('ชื่อ-คะแนน'!$D38="ย้าย","",IF('ชื่อ-คะแนน'!$D38="พัก","",IF($DV$6="?",$DV$6,$DV$6)))))</f>
        <v/>
      </c>
      <c r="DW39" s="967" t="str">
        <f>IF('ชื่อ-คะแนน'!$C38="","",IF('ชื่อ-คะแนน'!$D38="ออก","",IF('ชื่อ-คะแนน'!$D38="ย้าย","",IF('ชื่อ-คะแนน'!$D38="พัก","",IF($DW$6="?",$DW$6,$DW$6)))))</f>
        <v/>
      </c>
      <c r="DX39" s="967" t="str">
        <f>IF('ชื่อ-คะแนน'!$C38="","",IF('ชื่อ-คะแนน'!$D38="ออก","",IF('ชื่อ-คะแนน'!$D38="ย้าย","",IF('ชื่อ-คะแนน'!$D38="พัก","",IF($DX$6="?",$DX$6,$DX$6)))))</f>
        <v/>
      </c>
      <c r="DY39" s="967" t="str">
        <f>IF('ชื่อ-คะแนน'!$C38="","",IF('ชื่อ-คะแนน'!$D38="ออก","",IF('ชื่อ-คะแนน'!$D38="ย้าย","",IF('ชื่อ-คะแนน'!$D38="พัก","",IF($DY$6="?",$DY$6,$DY$6)))))</f>
        <v/>
      </c>
      <c r="DZ39" s="968" t="str">
        <f>IF('ชื่อ-คะแนน'!$C38="","",IF('ชื่อ-คะแนน'!$D38="ออก","",IF('ชื่อ-คะแนน'!$D38="ย้าย","",IF('ชื่อ-คะแนน'!$D38="พัก","",IF($DZ$6="?",$DZ$6,$DZ$6)))))</f>
        <v/>
      </c>
      <c r="EA39" s="959"/>
      <c r="EB39" s="958" t="str">
        <f>IF('ชื่อ-คะแนน'!$C38="","",IF('ชื่อ-คะแนน'!$D38="ออก","",IF('ชื่อ-คะแนน'!$D38="ย้าย","",IF('ชื่อ-คะแนน'!$D38="พัก","",IF($EB$6="?",$EB$6,$EB$6)))))</f>
        <v/>
      </c>
      <c r="EC39" s="967" t="str">
        <f>IF('ชื่อ-คะแนน'!$C38="","",IF('ชื่อ-คะแนน'!$D38="ออก","",IF('ชื่อ-คะแนน'!$D38="ย้าย","",IF('ชื่อ-คะแนน'!$D38="พัก","",IF($EC$6="?",$EC$6,$EC$6)))))</f>
        <v/>
      </c>
      <c r="ED39" s="967" t="str">
        <f>IF('ชื่อ-คะแนน'!$C38="","",IF('ชื่อ-คะแนน'!$D38="ออก","",IF('ชื่อ-คะแนน'!$D38="ย้าย","",IF('ชื่อ-คะแนน'!$D38="พัก","",IF($ED$6="?",$ED$6,$ED$6)))))</f>
        <v/>
      </c>
      <c r="EE39" s="967" t="str">
        <f>IF('ชื่อ-คะแนน'!$C38="","",IF('ชื่อ-คะแนน'!$D38="ออก","",IF('ชื่อ-คะแนน'!$D38="ย้าย","",IF('ชื่อ-คะแนน'!$D38="พัก","",IF($EE$6="?",$EE$6,$EE$6)))))</f>
        <v/>
      </c>
      <c r="EF39" s="968" t="str">
        <f>IF('ชื่อ-คะแนน'!$C38="","",IF('ชื่อ-คะแนน'!$D38="ออก","",IF('ชื่อ-คะแนน'!$D38="ย้าย","",IF('ชื่อ-คะแนน'!$D38="พัก","",IF($EF$6="?",$EF$6,$EF$6)))))</f>
        <v/>
      </c>
      <c r="EG39" s="969"/>
      <c r="EH39" s="963" t="str">
        <f>IF('ชื่อ-คะแนน'!C38="","",COUNTIF(E39:EF39,"ป")+COUNTIF(E39:EF39,"ล")+COUNTIF(E39:EF39,"ข")+COUNTIF(E39:EF39,"ร")+COUNTIF(E39:EF39,"อ")+COUNTIF(E39:EF39,"ก")+COUNTIF(E39:EF39,"ฟ")+COUNTIF(E39:EF39,"ด")+COUNTIF(E39:EF39,"ย"))&amp;IF('ชื่อ-คะแนน'!C38="","","/")&amp;IF('ชื่อ-คะแนน'!C38="","",SUM($F$6:$EF$6)-SUM(F39:EF39))</f>
        <v/>
      </c>
      <c r="EI39" s="994" t="str">
        <f>IF('ชื่อ-คะแนน'!C38="","",COUNTIF(E39:EE39,"/")+SUM(E39:EE39))</f>
        <v/>
      </c>
      <c r="EJ39" s="995" t="str">
        <f>IF('ชื่อ-คะแนน'!C38="","",COUNTIF(F39:EF39,"/")+SUM(F39:EF39)+เวลา1!EI39)</f>
        <v/>
      </c>
      <c r="EK39" s="103"/>
      <c r="EL39" s="53" t="str">
        <f>IF('ชื่อ-คะแนน'!C38="","",IF(EJ39&gt;=$EJ$3-$EJ$4,"-",$EJ$3-$EJ$4-EJ39))</f>
        <v/>
      </c>
      <c r="EM39" s="54" t="str">
        <f>IF('ชื่อ-คะแนน'!C38="","",(EJ39/$EJ$3)*100)</f>
        <v/>
      </c>
      <c r="EN39" s="53" t="str">
        <f>IF('ชื่อ-คะแนน'!CM38="ผิด","ผิด",IF('ชื่อ-คะแนน'!CM38="","",IF('ชื่อ-คะแนน'!CP38="-","-",IF(EM39&lt;79.5,"มส","-"))))</f>
        <v/>
      </c>
      <c r="EO39" s="53" t="str">
        <f>IF('ชื่อ-คะแนน'!CM38="ผิด","ผิด",IF('ชื่อ-คะแนน'!CM38="","",IF('ชื่อ-คะแนน'!CP38="-","-",IF(EM39&lt;59.5,"ซ้ำ",IF(EM39&lt;79.5,EL39,"-")))))</f>
        <v/>
      </c>
    </row>
    <row r="40" spans="1:145" s="24" customFormat="1" ht="18" customHeight="1" thickBot="1" x14ac:dyDescent="0.55000000000000004">
      <c r="A40" s="1000" t="str">
        <f>'ชื่อ-คะแนน'!A39</f>
        <v/>
      </c>
      <c r="B40" s="894">
        <f>'ชื่อ-คะแนน'!B39</f>
        <v>0</v>
      </c>
      <c r="C40" s="895" t="str">
        <f>'ชื่อ-คะแนน'!DB39</f>
        <v/>
      </c>
      <c r="D40" s="620" t="str">
        <f>'ชื่อ-คะแนน'!D39</f>
        <v/>
      </c>
      <c r="E40" s="621" t="str">
        <f t="shared" si="0"/>
        <v/>
      </c>
      <c r="F40" s="958" t="str">
        <f>IF('ชื่อ-คะแนน'!$C39="","",IF('ชื่อ-คะแนน'!$D39="ออก","",IF('ชื่อ-คะแนน'!$D39="ย้าย","",IF('ชื่อ-คะแนน'!$D39="พัก","",IF(F$6="?",F$6,F$6)))))</f>
        <v/>
      </c>
      <c r="G40" s="967" t="str">
        <f>IF('ชื่อ-คะแนน'!C39="","",IF('ชื่อ-คะแนน'!$D39="ออก","",IF('ชื่อ-คะแนน'!$D39="ย้าย","",IF('ชื่อ-คะแนน'!$D39="พัก","",IF(G$6="?",G$6,G$6)))))</f>
        <v/>
      </c>
      <c r="H40" s="967" t="str">
        <f>IF('ชื่อ-คะแนน'!C39="","",IF('ชื่อ-คะแนน'!$D39="ออก","",IF('ชื่อ-คะแนน'!$D39="ย้าย","",IF('ชื่อ-คะแนน'!$D39="พัก","",IF(H$6="?",H$6,H$6)))))</f>
        <v/>
      </c>
      <c r="I40" s="967" t="str">
        <f>IF('ชื่อ-คะแนน'!G39="","",IF('ชื่อ-คะแนน'!$D39="ออก","",IF('ชื่อ-คะแนน'!$D39="ย้าย","",IF('ชื่อ-คะแนน'!$D39="พัก","",IF(I$6="?",I$6,$I$6)))))</f>
        <v/>
      </c>
      <c r="J40" s="968" t="str">
        <f>IF('ชื่อ-คะแนน'!$C39="","",IF('ชื่อ-คะแนน'!$D39="ออก","",IF('ชื่อ-คะแนน'!$D39="ย้าย","",IF('ชื่อ-คะแนน'!$D39="พัก","",IF(J$6="?",J$6,J$6)))))</f>
        <v/>
      </c>
      <c r="K40" s="959"/>
      <c r="L40" s="958" t="str">
        <f>IF('ชื่อ-คะแนน'!$C39="","",IF('ชื่อ-คะแนน'!$D39="ออก","",IF('ชื่อ-คะแนน'!$D39="ย้าย","",IF('ชื่อ-คะแนน'!$D39="พัก","",IF(L$6="?",L$6,L$6)))))</f>
        <v/>
      </c>
      <c r="M40" s="967" t="str">
        <f>IF('ชื่อ-คะแนน'!$C39="","",IF('ชื่อ-คะแนน'!$D39="ออก","",IF('ชื่อ-คะแนน'!$D39="ย้าย","",IF('ชื่อ-คะแนน'!$D39="พัก","",IF(M$6="?",M$6,M$6)))))</f>
        <v/>
      </c>
      <c r="N40" s="967" t="str">
        <f>IF('ชื่อ-คะแนน'!$C39="","",IF('ชื่อ-คะแนน'!$D39="ออก","",IF('ชื่อ-คะแนน'!$D39="ย้าย","",IF('ชื่อ-คะแนน'!$D39="พัก","",IF(N$6="?",N$6,N$6)))))</f>
        <v/>
      </c>
      <c r="O40" s="967" t="str">
        <f>IF('ชื่อ-คะแนน'!$C39="","",IF('ชื่อ-คะแนน'!$D39="ออก","",IF('ชื่อ-คะแนน'!$D39="ย้าย","",IF('ชื่อ-คะแนน'!$D39="พัก","",IF(O$6="?",O$6,O$6)))))</f>
        <v/>
      </c>
      <c r="P40" s="968" t="str">
        <f>IF('ชื่อ-คะแนน'!$C39="","",IF('ชื่อ-คะแนน'!$D39="ออก","",IF('ชื่อ-คะแนน'!$D39="ย้าย","",IF('ชื่อ-คะแนน'!$D39="พัก","",IF(P$6="?",P$6,P$6)))))</f>
        <v/>
      </c>
      <c r="Q40" s="959"/>
      <c r="R40" s="958" t="str">
        <f>IF('ชื่อ-คะแนน'!$C39="","",IF('ชื่อ-คะแนน'!$D39="ออก","",IF('ชื่อ-คะแนน'!$D39="ย้าย","",IF('ชื่อ-คะแนน'!$D39="พัก","",IF(R$6="?",R$6,R$6)))))</f>
        <v/>
      </c>
      <c r="S40" s="967" t="str">
        <f>IF('ชื่อ-คะแนน'!$C39="","",IF('ชื่อ-คะแนน'!$D39="ออก","",IF('ชื่อ-คะแนน'!$D39="ย้าย","",IF('ชื่อ-คะแนน'!$D39="พัก","",IF(S$6="?",S$6,S$6)))))</f>
        <v/>
      </c>
      <c r="T40" s="967" t="str">
        <f>IF('ชื่อ-คะแนน'!$C39="","",IF('ชื่อ-คะแนน'!$D39="ออก","",IF('ชื่อ-คะแนน'!$D39="ย้าย","",IF('ชื่อ-คะแนน'!$D39="พัก","",IF(T$6="?",T$6,T$6)))))</f>
        <v/>
      </c>
      <c r="U40" s="967" t="str">
        <f>IF('ชื่อ-คะแนน'!$C39="","",IF('ชื่อ-คะแนน'!$D39="ออก","",IF('ชื่อ-คะแนน'!$D39="ย้าย","",IF('ชื่อ-คะแนน'!$D39="พัก","",IF(U$6="?",U$6,U$6)))))</f>
        <v/>
      </c>
      <c r="V40" s="968" t="str">
        <f>IF('ชื่อ-คะแนน'!$C39="","",IF('ชื่อ-คะแนน'!$D39="ออก","",IF('ชื่อ-คะแนน'!$D39="ย้าย","",IF('ชื่อ-คะแนน'!$D39="พัก","",IF(V$6="?",V$6,V$6)))))</f>
        <v/>
      </c>
      <c r="W40" s="959"/>
      <c r="X40" s="958" t="str">
        <f>IF('ชื่อ-คะแนน'!$C39="","",IF('ชื่อ-คะแนน'!$D39="ออก","",IF('ชื่อ-คะแนน'!$D39="ย้าย","",IF('ชื่อ-คะแนน'!$D39="พัก","",IF(X$6="?",X$6,X$6)))))</f>
        <v/>
      </c>
      <c r="Y40" s="967" t="str">
        <f>IF('ชื่อ-คะแนน'!$C39="","",IF('ชื่อ-คะแนน'!$D39="ออก","",IF('ชื่อ-คะแนน'!$D39="ย้าย","",IF('ชื่อ-คะแนน'!$D39="พัก","",IF(Y$6="?",Y$6,Y$6)))))</f>
        <v/>
      </c>
      <c r="Z40" s="967" t="str">
        <f>IF('ชื่อ-คะแนน'!$C39="","",IF('ชื่อ-คะแนน'!$D39="ออก","",IF('ชื่อ-คะแนน'!$D39="ย้าย","",IF('ชื่อ-คะแนน'!$D39="พัก","",IF(Z$6="?",Z$6,Z$6)))))</f>
        <v/>
      </c>
      <c r="AA40" s="967" t="str">
        <f>IF('ชื่อ-คะแนน'!$C39="","",IF('ชื่อ-คะแนน'!$D39="ออก","",IF('ชื่อ-คะแนน'!$D39="ย้าย","",IF('ชื่อ-คะแนน'!$D39="พัก","",IF(AA$6="?",AA$6,AA$6)))))</f>
        <v/>
      </c>
      <c r="AB40" s="968" t="str">
        <f>IF('ชื่อ-คะแนน'!$C39="","",IF('ชื่อ-คะแนน'!$D39="ออก","",IF('ชื่อ-คะแนน'!$D39="ย้าย","",IF('ชื่อ-คะแนน'!$D39="พัก","",IF(AB$6="?",AB$6,AB$6)))))</f>
        <v/>
      </c>
      <c r="AC40" s="959"/>
      <c r="AD40" s="958" t="str">
        <f>IF('ชื่อ-คะแนน'!$C39="","",IF('ชื่อ-คะแนน'!$D39="ออก","",IF('ชื่อ-คะแนน'!$D39="ย้าย","",IF('ชื่อ-คะแนน'!$D39="พัก","",IF(AD$6="?",AD$6,AD$6)))))</f>
        <v/>
      </c>
      <c r="AE40" s="967" t="str">
        <f>IF('ชื่อ-คะแนน'!$C39="","",IF('ชื่อ-คะแนน'!$D39="ออก","",IF('ชื่อ-คะแนน'!$D39="ย้าย","",IF('ชื่อ-คะแนน'!$D39="พัก","",IF(AE$6="?",AE$6,AE$6)))))</f>
        <v/>
      </c>
      <c r="AF40" s="967" t="str">
        <f>IF('ชื่อ-คะแนน'!$C39="","",IF('ชื่อ-คะแนน'!$D39="ออก","",IF('ชื่อ-คะแนน'!$D39="ย้าย","",IF('ชื่อ-คะแนน'!$D39="พัก","",IF(AF$6="?",AF$6,AF$6)))))</f>
        <v/>
      </c>
      <c r="AG40" s="967" t="str">
        <f>IF('ชื่อ-คะแนน'!$C39="","",IF('ชื่อ-คะแนน'!$D39="ออก","",IF('ชื่อ-คะแนน'!$D39="ย้าย","",IF('ชื่อ-คะแนน'!$D39="พัก","",IF($AG$6="?",$AG$6,$AG$6)))))</f>
        <v/>
      </c>
      <c r="AH40" s="968" t="str">
        <f>IF('ชื่อ-คะแนน'!$C39="","",IF('ชื่อ-คะแนน'!$D39="ออก","",IF('ชื่อ-คะแนน'!$D39="ย้าย","",IF('ชื่อ-คะแนน'!$D39="พัก","",IF($AH$6="?",$AH$6,$AH$6)))))</f>
        <v/>
      </c>
      <c r="AI40" s="959"/>
      <c r="AJ40" s="958" t="str">
        <f>IF('ชื่อ-คะแนน'!$C39="","",IF('ชื่อ-คะแนน'!$D39="ออก","",IF('ชื่อ-คะแนน'!$D39="ย้าย","",IF('ชื่อ-คะแนน'!$D39="พัก","",IF($AJ$6="?",$AJ$6,$AJ$6)))))</f>
        <v/>
      </c>
      <c r="AK40" s="967" t="str">
        <f>IF('ชื่อ-คะแนน'!$C39="","",IF('ชื่อ-คะแนน'!$D39="ออก","",IF('ชื่อ-คะแนน'!$D39="ย้าย","",IF('ชื่อ-คะแนน'!$D39="พัก","",IF($AK$6="?",$AK$6,$AK$6)))))</f>
        <v/>
      </c>
      <c r="AL40" s="967" t="str">
        <f>IF('ชื่อ-คะแนน'!$C39="","",IF('ชื่อ-คะแนน'!$D39="ออก","",IF('ชื่อ-คะแนน'!$D39="ย้าย","",IF('ชื่อ-คะแนน'!$D39="พัก","",IF($AL$6="?",$AL$6,$AL$6)))))</f>
        <v/>
      </c>
      <c r="AM40" s="967" t="str">
        <f>IF('ชื่อ-คะแนน'!$C39="","",IF('ชื่อ-คะแนน'!$D39="ออก","",IF('ชื่อ-คะแนน'!$D39="ย้าย","",IF('ชื่อ-คะแนน'!$D39="พัก","",IF($AM$6="?",$AM$6,$AM$6)))))</f>
        <v/>
      </c>
      <c r="AN40" s="968" t="str">
        <f>IF('ชื่อ-คะแนน'!$C39="","",IF('ชื่อ-คะแนน'!$D39="ออก","",IF('ชื่อ-คะแนน'!$D39="ย้าย","",IF('ชื่อ-คะแนน'!$D39="พัก","",IF($AN$6="?",$AN$6,$AN$6)))))</f>
        <v/>
      </c>
      <c r="AO40" s="959"/>
      <c r="AP40" s="958" t="str">
        <f>IF('ชื่อ-คะแนน'!$C39="","",IF('ชื่อ-คะแนน'!$D39="ออก","",IF('ชื่อ-คะแนน'!$D39="ย้าย","",IF('ชื่อ-คะแนน'!$D39="พัก","",IF($AP$6="?",$AP$6,$AP$6)))))</f>
        <v/>
      </c>
      <c r="AQ40" s="967" t="str">
        <f>IF('ชื่อ-คะแนน'!$C39="","",IF('ชื่อ-คะแนน'!$D39="ออก","",IF('ชื่อ-คะแนน'!$D39="ย้าย","",IF('ชื่อ-คะแนน'!$D39="พัก","",IF($AQ$6="?",$AQ$6,$AQ$6)))))</f>
        <v/>
      </c>
      <c r="AR40" s="967" t="str">
        <f>IF('ชื่อ-คะแนน'!$C39="","",IF('ชื่อ-คะแนน'!$D39="ออก","",IF('ชื่อ-คะแนน'!$D39="ย้าย","",IF('ชื่อ-คะแนน'!$D39="พัก","",IF($AR$6="?",$AR$6,$AR$6)))))</f>
        <v/>
      </c>
      <c r="AS40" s="967" t="str">
        <f>IF('ชื่อ-คะแนน'!$C39="","",IF('ชื่อ-คะแนน'!$D39="ออก","",IF('ชื่อ-คะแนน'!$D39="ย้าย","",IF('ชื่อ-คะแนน'!$D39="พัก","",IF($AS$6="?",$AS$6,$AS$6)))))</f>
        <v/>
      </c>
      <c r="AT40" s="968" t="str">
        <f>IF('ชื่อ-คะแนน'!$C39="","",IF('ชื่อ-คะแนน'!$D39="ออก","",IF('ชื่อ-คะแนน'!$D39="ย้าย","",IF('ชื่อ-คะแนน'!$D39="พัก","",IF($AT$6="?",$AT$6,$AT$6)))))</f>
        <v/>
      </c>
      <c r="AU40" s="959"/>
      <c r="AV40" s="958" t="str">
        <f>IF('ชื่อ-คะแนน'!$C39="","",IF('ชื่อ-คะแนน'!$D39="ออก","",IF('ชื่อ-คะแนน'!$D39="ย้าย","",IF('ชื่อ-คะแนน'!$D39="พัก","",IF($AV$6="?",$AV$6,$AV$6)))))</f>
        <v/>
      </c>
      <c r="AW40" s="967" t="str">
        <f>IF('ชื่อ-คะแนน'!$C39="","",IF('ชื่อ-คะแนน'!$D39="ออก","",IF('ชื่อ-คะแนน'!$D39="ย้าย","",IF('ชื่อ-คะแนน'!$D39="พัก","",IF($AW$6="?",$AW$6,$AW$6)))))</f>
        <v/>
      </c>
      <c r="AX40" s="967" t="str">
        <f>IF('ชื่อ-คะแนน'!$C39="","",IF('ชื่อ-คะแนน'!$D39="ออก","",IF('ชื่อ-คะแนน'!$D39="ย้าย","",IF('ชื่อ-คะแนน'!$D39="พัก","",IF($AX$6="?",$AX$6,$AX$6)))))</f>
        <v/>
      </c>
      <c r="AY40" s="967" t="str">
        <f>IF('ชื่อ-คะแนน'!$C39="","",IF('ชื่อ-คะแนน'!$D39="ออก","",IF('ชื่อ-คะแนน'!$D39="ย้าย","",IF('ชื่อ-คะแนน'!$D39="พัก","",IF($AY$6="?",$AY$6,$AY$6)))))</f>
        <v/>
      </c>
      <c r="AZ40" s="968" t="str">
        <f>IF('ชื่อ-คะแนน'!$C39="","",IF('ชื่อ-คะแนน'!$D39="ออก","",IF('ชื่อ-คะแนน'!$D39="ย้าย","",IF('ชื่อ-คะแนน'!$D39="พัก","",IF($AZ$6="?",$AZ$6,$AZ$6)))))</f>
        <v/>
      </c>
      <c r="BA40" s="959"/>
      <c r="BB40" s="958" t="str">
        <f>IF('ชื่อ-คะแนน'!$C39="","",IF('ชื่อ-คะแนน'!$D39="ออก","",IF('ชื่อ-คะแนน'!$D39="ย้าย","",IF('ชื่อ-คะแนน'!$D39="พัก","",IF($BB$6="?",$BB$6,$BB$6)))))</f>
        <v/>
      </c>
      <c r="BC40" s="967" t="str">
        <f>IF('ชื่อ-คะแนน'!$C39="","",IF('ชื่อ-คะแนน'!$D39="ออก","",IF('ชื่อ-คะแนน'!$D39="ย้าย","",IF('ชื่อ-คะแนน'!$D39="พัก","",IF($BC$6="?",$BC$6,$BC$6)))))</f>
        <v/>
      </c>
      <c r="BD40" s="967" t="str">
        <f>IF('ชื่อ-คะแนน'!$C39="","",IF('ชื่อ-คะแนน'!$D39="ออก","",IF('ชื่อ-คะแนน'!$D39="ย้าย","",IF('ชื่อ-คะแนน'!$D39="พัก","",IF($BD$6="?",$BD$6,$BD$6)))))</f>
        <v/>
      </c>
      <c r="BE40" s="967" t="str">
        <f>IF('ชื่อ-คะแนน'!$C39="","",IF('ชื่อ-คะแนน'!$D39="ออก","",IF('ชื่อ-คะแนน'!$D39="ย้าย","",IF('ชื่อ-คะแนน'!$D39="พัก","",IF($BE$6="?",$BE$6,$BE$6)))))</f>
        <v/>
      </c>
      <c r="BF40" s="968" t="str">
        <f>IF('ชื่อ-คะแนน'!$C39="","",IF('ชื่อ-คะแนน'!$D39="ออก","",IF('ชื่อ-คะแนน'!$D39="ย้าย","",IF('ชื่อ-คะแนน'!$D39="พัก","",IF($BF$6="?",$BF$6,$BF$6)))))</f>
        <v/>
      </c>
      <c r="BG40" s="959"/>
      <c r="BH40" s="958" t="str">
        <f>IF('ชื่อ-คะแนน'!$C39="","",IF('ชื่อ-คะแนน'!$D39="ออก","",IF('ชื่อ-คะแนน'!$D39="ย้าย","",IF('ชื่อ-คะแนน'!$D39="พัก","",IF($BH$6="?",$BH$6,$BH$6)))))</f>
        <v/>
      </c>
      <c r="BI40" s="967" t="str">
        <f>IF('ชื่อ-คะแนน'!$C39="","",IF('ชื่อ-คะแนน'!$D39="ออก","",IF('ชื่อ-คะแนน'!$D39="ย้าย","",IF('ชื่อ-คะแนน'!$D39="พัก","",IF($BI$6="?",$BI$6,$BI$6)))))</f>
        <v/>
      </c>
      <c r="BJ40" s="967" t="str">
        <f>IF('ชื่อ-คะแนน'!$C39="","",IF('ชื่อ-คะแนน'!$D39="ออก","",IF('ชื่อ-คะแนน'!$D39="ย้าย","",IF('ชื่อ-คะแนน'!$D39="พัก","",IF($BJ$6="?",$BJ$6,$BJ$6)))))</f>
        <v/>
      </c>
      <c r="BK40" s="967" t="str">
        <f>IF('ชื่อ-คะแนน'!$C39="","",IF('ชื่อ-คะแนน'!$D39="ออก","",IF('ชื่อ-คะแนน'!$D39="ย้าย","",IF('ชื่อ-คะแนน'!$D39="พัก","",IF($BK$6="?",$BK$6,$BK$6)))))</f>
        <v/>
      </c>
      <c r="BL40" s="968" t="str">
        <f>IF('ชื่อ-คะแนน'!$C39="","",IF('ชื่อ-คะแนน'!$D39="ออก","",IF('ชื่อ-คะแนน'!$D39="ย้าย","",IF('ชื่อ-คะแนน'!$D39="พัก","",IF($BL$6="?",$BL$6,$BL$6)))))</f>
        <v/>
      </c>
      <c r="BM40" s="959"/>
      <c r="BN40" s="958" t="str">
        <f>IF('ชื่อ-คะแนน'!$C39="","",IF('ชื่อ-คะแนน'!$D39="ออก","",IF('ชื่อ-คะแนน'!$D39="ย้าย","",IF('ชื่อ-คะแนน'!$D39="พัก","",IF($BN$6="?",$BN$6,$BN$6)))))</f>
        <v/>
      </c>
      <c r="BO40" s="967" t="str">
        <f>IF('ชื่อ-คะแนน'!$C39="","",IF('ชื่อ-คะแนน'!$D39="ออก","",IF('ชื่อ-คะแนน'!$D39="ย้าย","",IF('ชื่อ-คะแนน'!$D39="พัก","",IF($BO$6="?",$BO$6,$BO$6)))))</f>
        <v/>
      </c>
      <c r="BP40" s="967" t="str">
        <f>IF('ชื่อ-คะแนน'!$C39="","",IF('ชื่อ-คะแนน'!$D39="ออก","",IF('ชื่อ-คะแนน'!$D39="ย้าย","",IF('ชื่อ-คะแนน'!$D39="พัก","",IF($BP$6="?",$BP$6,$BP$6)))))</f>
        <v/>
      </c>
      <c r="BQ40" s="967" t="str">
        <f>IF('ชื่อ-คะแนน'!$C39="","",IF('ชื่อ-คะแนน'!$D39="ออก","",IF('ชื่อ-คะแนน'!$D39="ย้าย","",IF('ชื่อ-คะแนน'!$D39="พัก","",IF($BQ$6="?",$BQ$6,$BQ$6)))))</f>
        <v/>
      </c>
      <c r="BR40" s="968" t="str">
        <f>IF('ชื่อ-คะแนน'!$C39="","",IF('ชื่อ-คะแนน'!$D39="ออก","",IF('ชื่อ-คะแนน'!$D39="ย้าย","",IF('ชื่อ-คะแนน'!$D39="พัก","",IF($BR$6="?",$BR$6,$BR$6)))))</f>
        <v/>
      </c>
      <c r="BS40" s="959"/>
      <c r="BT40" s="958" t="str">
        <f>IF('ชื่อ-คะแนน'!$C39="","",IF('ชื่อ-คะแนน'!$D39="ออก","",IF('ชื่อ-คะแนน'!$D39="ย้าย","",IF('ชื่อ-คะแนน'!$D39="พัก","",IF($BT$6="?",$BT$6,$BT$6)))))</f>
        <v/>
      </c>
      <c r="BU40" s="967" t="str">
        <f>IF('ชื่อ-คะแนน'!$C39="","",IF('ชื่อ-คะแนน'!$D39="ออก","",IF('ชื่อ-คะแนน'!$D39="ย้าย","",IF('ชื่อ-คะแนน'!$D39="พัก","",IF($BU$6="?",$BU$6,$BU$6)))))</f>
        <v/>
      </c>
      <c r="BV40" s="967" t="str">
        <f>IF('ชื่อ-คะแนน'!$C39="","",IF('ชื่อ-คะแนน'!$D39="ออก","",IF('ชื่อ-คะแนน'!$D39="ย้าย","",IF('ชื่อ-คะแนน'!$D39="พัก","",IF($BV$6="?",$BV$6,$BV$6)))))</f>
        <v/>
      </c>
      <c r="BW40" s="967" t="str">
        <f>IF('ชื่อ-คะแนน'!$C39="","",IF('ชื่อ-คะแนน'!$D39="ออก","",IF('ชื่อ-คะแนน'!$D39="ย้าย","",IF('ชื่อ-คะแนน'!$D39="พัก","",IF($BW$6="?",$BW$6,$BW$6)))))</f>
        <v/>
      </c>
      <c r="BX40" s="968" t="str">
        <f>IF('ชื่อ-คะแนน'!$C39="","",IF('ชื่อ-คะแนน'!$D39="ออก","",IF('ชื่อ-คะแนน'!$D39="ย้าย","",IF('ชื่อ-คะแนน'!$D39="พัก","",IF($BX$6="?",$BX$6,$BX$6)))))</f>
        <v/>
      </c>
      <c r="BY40" s="959"/>
      <c r="BZ40" s="958" t="str">
        <f>IF('ชื่อ-คะแนน'!$C39="","",IF('ชื่อ-คะแนน'!$D39="ออก","",IF('ชื่อ-คะแนน'!$D39="ย้าย","",IF('ชื่อ-คะแนน'!$D39="พัก","",IF($BZ$6="?",$BZ$6,$BZ$6)))))</f>
        <v/>
      </c>
      <c r="CA40" s="967" t="str">
        <f>IF('ชื่อ-คะแนน'!$C39="","",IF('ชื่อ-คะแนน'!$D39="ออก","",IF('ชื่อ-คะแนน'!$D39="ย้าย","",IF('ชื่อ-คะแนน'!$D39="พัก","",IF($CA$6="?",$CA$6,$CA$6)))))</f>
        <v/>
      </c>
      <c r="CB40" s="967" t="str">
        <f>IF('ชื่อ-คะแนน'!$C39="","",IF('ชื่อ-คะแนน'!$D39="ออก","",IF('ชื่อ-คะแนน'!$D39="ย้าย","",IF('ชื่อ-คะแนน'!$D39="พัก","",IF($CB$6="?",$CB$6,$CB$6)))))</f>
        <v/>
      </c>
      <c r="CC40" s="967" t="str">
        <f>IF('ชื่อ-คะแนน'!$C39="","",IF('ชื่อ-คะแนน'!$D39="ออก","",IF('ชื่อ-คะแนน'!$D39="ย้าย","",IF('ชื่อ-คะแนน'!$D39="พัก","",IF($CC$6="?",$CC$6,$CC$6)))))</f>
        <v/>
      </c>
      <c r="CD40" s="968" t="str">
        <f>IF('ชื่อ-คะแนน'!$C39="","",IF('ชื่อ-คะแนน'!$D39="ออก","",IF('ชื่อ-คะแนน'!$D39="ย้าย","",IF('ชื่อ-คะแนน'!$D39="พัก","",IF($CD$6="?",$CD$6,$CD$6)))))</f>
        <v/>
      </c>
      <c r="CE40" s="959"/>
      <c r="CF40" s="958" t="str">
        <f>IF('ชื่อ-คะแนน'!$C39="","",IF('ชื่อ-คะแนน'!$D39="ออก","",IF('ชื่อ-คะแนน'!$D39="ย้าย","",IF('ชื่อ-คะแนน'!$D39="พัก","",IF($CF$6="?",$CF$6,$CF$6)))))</f>
        <v/>
      </c>
      <c r="CG40" s="967" t="str">
        <f>IF('ชื่อ-คะแนน'!$C39="","",IF('ชื่อ-คะแนน'!$D39="ออก","",IF('ชื่อ-คะแนน'!$D39="ย้าย","",IF('ชื่อ-คะแนน'!$D39="พัก","",IF($CG$6="?",$CG$6,$CG$6)))))</f>
        <v/>
      </c>
      <c r="CH40" s="967" t="str">
        <f>IF('ชื่อ-คะแนน'!$C39="","",IF('ชื่อ-คะแนน'!$D39="ออก","",IF('ชื่อ-คะแนน'!$D39="ย้าย","",IF('ชื่อ-คะแนน'!$D39="พัก","",IF($CH$6="?",$CH$6,$CH$6)))))</f>
        <v/>
      </c>
      <c r="CI40" s="967" t="str">
        <f>IF('ชื่อ-คะแนน'!$C39="","",IF('ชื่อ-คะแนน'!$D39="ออก","",IF('ชื่อ-คะแนน'!$D39="ย้าย","",IF('ชื่อ-คะแนน'!$D39="พัก","",IF($CI$6="?",$CI$6,$CI$6)))))</f>
        <v/>
      </c>
      <c r="CJ40" s="968" t="str">
        <f>IF('ชื่อ-คะแนน'!$C39="","",IF('ชื่อ-คะแนน'!$D39="ออก","",IF('ชื่อ-คะแนน'!$D39="ย้าย","",IF('ชื่อ-คะแนน'!$D39="พัก","",IF($CJ$6="?",$CJ$6,$CJ$6)))))</f>
        <v/>
      </c>
      <c r="CK40" s="959"/>
      <c r="CL40" s="958" t="str">
        <f>IF('ชื่อ-คะแนน'!$C39="","",IF('ชื่อ-คะแนน'!$D39="ออก","",IF('ชื่อ-คะแนน'!$D39="ย้าย","",IF('ชื่อ-คะแนน'!$D39="พัก","",IF($CL$6="?",$CL$6,$CL$6)))))</f>
        <v/>
      </c>
      <c r="CM40" s="967" t="str">
        <f>IF('ชื่อ-คะแนน'!$C39="","",IF('ชื่อ-คะแนน'!$D39="ออก","",IF('ชื่อ-คะแนน'!$D39="ย้าย","",IF('ชื่อ-คะแนน'!$D39="พัก","",IF($CM$6="?",$CM$6,$CM$6)))))</f>
        <v/>
      </c>
      <c r="CN40" s="967" t="str">
        <f>IF('ชื่อ-คะแนน'!$C39="","",IF('ชื่อ-คะแนน'!$D39="ออก","",IF('ชื่อ-คะแนน'!$D39="ย้าย","",IF('ชื่อ-คะแนน'!$D39="พัก","",IF($CN$6="?",$CN$6,$CN$6)))))</f>
        <v/>
      </c>
      <c r="CO40" s="967" t="str">
        <f>IF('ชื่อ-คะแนน'!$C39="","",IF('ชื่อ-คะแนน'!$D39="ออก","",IF('ชื่อ-คะแนน'!$D39="ย้าย","",IF('ชื่อ-คะแนน'!$D39="พัก","",IF($CO$6="?",$CO$6,$CO$6)))))</f>
        <v/>
      </c>
      <c r="CP40" s="968" t="str">
        <f>IF('ชื่อ-คะแนน'!$C39="","",IF('ชื่อ-คะแนน'!$D39="ออก","",IF('ชื่อ-คะแนน'!$D39="ย้าย","",IF('ชื่อ-คะแนน'!$D39="พัก","",IF($CP$6="?",$CP$6,$CP$6)))))</f>
        <v/>
      </c>
      <c r="CQ40" s="959"/>
      <c r="CR40" s="958" t="str">
        <f>IF('ชื่อ-คะแนน'!$C39="","",IF('ชื่อ-คะแนน'!$D39="ออก","",IF('ชื่อ-คะแนน'!$D39="ย้าย","",IF('ชื่อ-คะแนน'!$D39="พัก","",IF($CR$6="?",$CR$6,$CR$6)))))</f>
        <v/>
      </c>
      <c r="CS40" s="967" t="str">
        <f>IF('ชื่อ-คะแนน'!$C39="","",IF('ชื่อ-คะแนน'!$D39="ออก","",IF('ชื่อ-คะแนน'!$D39="ย้าย","",IF('ชื่อ-คะแนน'!$D39="พัก","",IF($CS$6="?",$CS$6,$CS$6)))))</f>
        <v/>
      </c>
      <c r="CT40" s="967" t="str">
        <f>IF('ชื่อ-คะแนน'!$C39="","",IF('ชื่อ-คะแนน'!$D39="ออก","",IF('ชื่อ-คะแนน'!$D39="ย้าย","",IF('ชื่อ-คะแนน'!$D39="พัก","",IF($CT$6="?",$CT$6,$CT$6)))))</f>
        <v/>
      </c>
      <c r="CU40" s="967" t="str">
        <f>IF('ชื่อ-คะแนน'!$C39="","",IF('ชื่อ-คะแนน'!$D39="ออก","",IF('ชื่อ-คะแนน'!$D39="ย้าย","",IF('ชื่อ-คะแนน'!$D39="พัก","",IF($CU$6="?",$CU$6,$CU$6)))))</f>
        <v/>
      </c>
      <c r="CV40" s="968" t="str">
        <f>IF('ชื่อ-คะแนน'!$C39="","",IF('ชื่อ-คะแนน'!$D39="ออก","",IF('ชื่อ-คะแนน'!$D39="ย้าย","",IF('ชื่อ-คะแนน'!$D39="พัก","",IF($CV$6="?",$CV$6,$CV$6)))))</f>
        <v/>
      </c>
      <c r="CW40" s="959"/>
      <c r="CX40" s="958" t="str">
        <f>IF('ชื่อ-คะแนน'!$C39="","",IF('ชื่อ-คะแนน'!$D39="ออก","",IF('ชื่อ-คะแนน'!$D39="ย้าย","",IF('ชื่อ-คะแนน'!$D39="พัก","",IF($CX$6="?",$CX$6,$CX$6)))))</f>
        <v/>
      </c>
      <c r="CY40" s="967" t="str">
        <f>IF('ชื่อ-คะแนน'!$C39="","",IF('ชื่อ-คะแนน'!$D39="ออก","",IF('ชื่อ-คะแนน'!$D39="ย้าย","",IF('ชื่อ-คะแนน'!$D39="พัก","",IF($CY$6="?",$CY$6,$CY$6)))))</f>
        <v/>
      </c>
      <c r="CZ40" s="967" t="str">
        <f>IF('ชื่อ-คะแนน'!$C39="","",IF('ชื่อ-คะแนน'!$D39="ออก","",IF('ชื่อ-คะแนน'!$D39="ย้าย","",IF('ชื่อ-คะแนน'!$D39="พัก","",IF($CZ$6="?",$CZ$6,$CZ$6)))))</f>
        <v/>
      </c>
      <c r="DA40" s="967" t="str">
        <f>IF('ชื่อ-คะแนน'!$C39="","",IF('ชื่อ-คะแนน'!$D39="ออก","",IF('ชื่อ-คะแนน'!$D39="ย้าย","",IF('ชื่อ-คะแนน'!$D39="พัก","",IF($DA$6="?",$DA$6,$DA$6)))))</f>
        <v/>
      </c>
      <c r="DB40" s="968" t="str">
        <f>IF('ชื่อ-คะแนน'!$C39="","",IF('ชื่อ-คะแนน'!$D39="ออก","",IF('ชื่อ-คะแนน'!$D39="ย้าย","",IF('ชื่อ-คะแนน'!$D39="พัก","",IF($DB$6="?",$DB$6,$DB$6)))))</f>
        <v/>
      </c>
      <c r="DC40" s="959"/>
      <c r="DD40" s="958" t="str">
        <f>IF('ชื่อ-คะแนน'!$C39="","",IF('ชื่อ-คะแนน'!$D39="ออก","",IF('ชื่อ-คะแนน'!$D39="ย้าย","",IF('ชื่อ-คะแนน'!$D39="พัก","",IF($DD$6="?",$DD$6,$DD$6)))))</f>
        <v/>
      </c>
      <c r="DE40" s="967" t="str">
        <f>IF('ชื่อ-คะแนน'!$C39="","",IF('ชื่อ-คะแนน'!$D39="ออก","",IF('ชื่อ-คะแนน'!$D39="ย้าย","",IF('ชื่อ-คะแนน'!$D39="พัก","",IF($DE$6="?",$DE$6,$DE$6)))))</f>
        <v/>
      </c>
      <c r="DF40" s="967" t="str">
        <f>IF('ชื่อ-คะแนน'!$C39="","",IF('ชื่อ-คะแนน'!$D39="ออก","",IF('ชื่อ-คะแนน'!$D39="ย้าย","",IF('ชื่อ-คะแนน'!$D39="พัก","",IF($DF$6="?",$DF$6,$DF$6)))))</f>
        <v/>
      </c>
      <c r="DG40" s="967" t="str">
        <f>IF('ชื่อ-คะแนน'!$C39="","",IF('ชื่อ-คะแนน'!$D39="ออก","",IF('ชื่อ-คะแนน'!$D39="ย้าย","",IF('ชื่อ-คะแนน'!$D39="พัก","",IF($DG$6="?",$DG$6,$DG$6)))))</f>
        <v/>
      </c>
      <c r="DH40" s="968" t="str">
        <f>IF('ชื่อ-คะแนน'!$C39="","",IF('ชื่อ-คะแนน'!$D39="ออก","",IF('ชื่อ-คะแนน'!$D39="ย้าย","",IF('ชื่อ-คะแนน'!$D39="พัก","",IF($DH$6="?",$DH$6,$DH$6)))))</f>
        <v/>
      </c>
      <c r="DI40" s="959"/>
      <c r="DJ40" s="958" t="str">
        <f>IF('ชื่อ-คะแนน'!$C39="","",IF('ชื่อ-คะแนน'!$D39="ออก","",IF('ชื่อ-คะแนน'!$D39="ย้าย","",IF('ชื่อ-คะแนน'!$D39="พัก","",IF($DJ$6="?",$DJ$6,$DJ$6)))))</f>
        <v/>
      </c>
      <c r="DK40" s="967" t="str">
        <f>IF('ชื่อ-คะแนน'!$C39="","",IF('ชื่อ-คะแนน'!$D39="ออก","",IF('ชื่อ-คะแนน'!$D39="ย้าย","",IF('ชื่อ-คะแนน'!$D39="พัก","",IF($DK$6="?",$DK$6,$DK$6)))))</f>
        <v/>
      </c>
      <c r="DL40" s="967" t="str">
        <f>IF('ชื่อ-คะแนน'!$C39="","",IF('ชื่อ-คะแนน'!$D39="ออก","",IF('ชื่อ-คะแนน'!$D39="ย้าย","",IF('ชื่อ-คะแนน'!$D39="พัก","",IF($DL$6="?",$DL$6,$DL$6)))))</f>
        <v/>
      </c>
      <c r="DM40" s="967" t="str">
        <f>IF('ชื่อ-คะแนน'!$C39="","",IF('ชื่อ-คะแนน'!$D39="ออก","",IF('ชื่อ-คะแนน'!$D39="ย้าย","",IF('ชื่อ-คะแนน'!$D39="พัก","",IF($DM$6="?",$DM$6,$DM$6)))))</f>
        <v/>
      </c>
      <c r="DN40" s="968" t="str">
        <f>IF('ชื่อ-คะแนน'!$C39="","",IF('ชื่อ-คะแนน'!$D39="ออก","",IF('ชื่อ-คะแนน'!$D39="ย้าย","",IF('ชื่อ-คะแนน'!$D39="พัก","",IF($DN$6="?",$DN$6,$DN$6)))))</f>
        <v/>
      </c>
      <c r="DO40" s="959"/>
      <c r="DP40" s="958" t="str">
        <f>IF('ชื่อ-คะแนน'!$C39="","",IF('ชื่อ-คะแนน'!$D39="ออก","",IF('ชื่อ-คะแนน'!$D39="ย้าย","",IF('ชื่อ-คะแนน'!$D39="พัก","",IF($DP$6="?",$DP$6,$DP$6)))))</f>
        <v/>
      </c>
      <c r="DQ40" s="967" t="str">
        <f>IF('ชื่อ-คะแนน'!$C39="","",IF('ชื่อ-คะแนน'!$D39="ออก","",IF('ชื่อ-คะแนน'!$D39="ย้าย","",IF('ชื่อ-คะแนน'!$D39="พัก","",IF($DQ$6="?",$DQ$6,$DQ$6)))))</f>
        <v/>
      </c>
      <c r="DR40" s="967" t="str">
        <f>IF('ชื่อ-คะแนน'!$C39="","",IF('ชื่อ-คะแนน'!$D39="ออก","",IF('ชื่อ-คะแนน'!$D39="ย้าย","",IF('ชื่อ-คะแนน'!$D39="พัก","",IF($DR$6="?",$DR$6,$DR$6)))))</f>
        <v/>
      </c>
      <c r="DS40" s="967" t="str">
        <f>IF('ชื่อ-คะแนน'!$C39="","",IF('ชื่อ-คะแนน'!$D39="ออก","",IF('ชื่อ-คะแนน'!$D39="ย้าย","",IF('ชื่อ-คะแนน'!$D39="พัก","",IF($DS$6="?",$DS$6,$DS$6)))))</f>
        <v/>
      </c>
      <c r="DT40" s="968" t="str">
        <f>IF('ชื่อ-คะแนน'!$C39="","",IF('ชื่อ-คะแนน'!$D39="ออก","",IF('ชื่อ-คะแนน'!$D39="ย้าย","",IF('ชื่อ-คะแนน'!$D39="พัก","",IF($DT$6="?",$DT$6,$DT$6)))))</f>
        <v/>
      </c>
      <c r="DU40" s="959"/>
      <c r="DV40" s="958" t="str">
        <f>IF('ชื่อ-คะแนน'!$C39="","",IF('ชื่อ-คะแนน'!$D39="ออก","",IF('ชื่อ-คะแนน'!$D39="ย้าย","",IF('ชื่อ-คะแนน'!$D39="พัก","",IF($DV$6="?",$DV$6,$DV$6)))))</f>
        <v/>
      </c>
      <c r="DW40" s="967" t="str">
        <f>IF('ชื่อ-คะแนน'!$C39="","",IF('ชื่อ-คะแนน'!$D39="ออก","",IF('ชื่อ-คะแนน'!$D39="ย้าย","",IF('ชื่อ-คะแนน'!$D39="พัก","",IF($DW$6="?",$DW$6,$DW$6)))))</f>
        <v/>
      </c>
      <c r="DX40" s="967" t="str">
        <f>IF('ชื่อ-คะแนน'!$C39="","",IF('ชื่อ-คะแนน'!$D39="ออก","",IF('ชื่อ-คะแนน'!$D39="ย้าย","",IF('ชื่อ-คะแนน'!$D39="พัก","",IF($DX$6="?",$DX$6,$DX$6)))))</f>
        <v/>
      </c>
      <c r="DY40" s="967" t="str">
        <f>IF('ชื่อ-คะแนน'!$C39="","",IF('ชื่อ-คะแนน'!$D39="ออก","",IF('ชื่อ-คะแนน'!$D39="ย้าย","",IF('ชื่อ-คะแนน'!$D39="พัก","",IF($DY$6="?",$DY$6,$DY$6)))))</f>
        <v/>
      </c>
      <c r="DZ40" s="968" t="str">
        <f>IF('ชื่อ-คะแนน'!$C39="","",IF('ชื่อ-คะแนน'!$D39="ออก","",IF('ชื่อ-คะแนน'!$D39="ย้าย","",IF('ชื่อ-คะแนน'!$D39="พัก","",IF($DZ$6="?",$DZ$6,$DZ$6)))))</f>
        <v/>
      </c>
      <c r="EA40" s="959"/>
      <c r="EB40" s="958" t="str">
        <f>IF('ชื่อ-คะแนน'!$C39="","",IF('ชื่อ-คะแนน'!$D39="ออก","",IF('ชื่อ-คะแนน'!$D39="ย้าย","",IF('ชื่อ-คะแนน'!$D39="พัก","",IF($EB$6="?",$EB$6,$EB$6)))))</f>
        <v/>
      </c>
      <c r="EC40" s="967" t="str">
        <f>IF('ชื่อ-คะแนน'!$C39="","",IF('ชื่อ-คะแนน'!$D39="ออก","",IF('ชื่อ-คะแนน'!$D39="ย้าย","",IF('ชื่อ-คะแนน'!$D39="พัก","",IF($EC$6="?",$EC$6,$EC$6)))))</f>
        <v/>
      </c>
      <c r="ED40" s="967" t="str">
        <f>IF('ชื่อ-คะแนน'!$C39="","",IF('ชื่อ-คะแนน'!$D39="ออก","",IF('ชื่อ-คะแนน'!$D39="ย้าย","",IF('ชื่อ-คะแนน'!$D39="พัก","",IF($ED$6="?",$ED$6,$ED$6)))))</f>
        <v/>
      </c>
      <c r="EE40" s="967" t="str">
        <f>IF('ชื่อ-คะแนน'!$C39="","",IF('ชื่อ-คะแนน'!$D39="ออก","",IF('ชื่อ-คะแนน'!$D39="ย้าย","",IF('ชื่อ-คะแนน'!$D39="พัก","",IF($EE$6="?",$EE$6,$EE$6)))))</f>
        <v/>
      </c>
      <c r="EF40" s="968" t="str">
        <f>IF('ชื่อ-คะแนน'!$C39="","",IF('ชื่อ-คะแนน'!$D39="ออก","",IF('ชื่อ-คะแนน'!$D39="ย้าย","",IF('ชื่อ-คะแนน'!$D39="พัก","",IF($EF$6="?",$EF$6,$EF$6)))))</f>
        <v/>
      </c>
      <c r="EG40" s="969"/>
      <c r="EH40" s="963" t="str">
        <f>IF('ชื่อ-คะแนน'!C39="","",COUNTIF(E40:EF40,"ป")+COUNTIF(E40:EF40,"ล")+COUNTIF(E40:EF40,"ข")+COUNTIF(E40:EF40,"ร")+COUNTIF(E40:EF40,"อ")+COUNTIF(E40:EF40,"ก")+COUNTIF(E40:EF40,"ฟ")+COUNTIF(E40:EF40,"ด")+COUNTIF(E40:EF40,"ย"))&amp;IF('ชื่อ-คะแนน'!C39="","","/")&amp;IF('ชื่อ-คะแนน'!C39="","",SUM($F$6:$EF$6)-SUM(F40:EF40))</f>
        <v/>
      </c>
      <c r="EI40" s="994" t="str">
        <f>IF('ชื่อ-คะแนน'!C39="","",COUNTIF(E40:EE40,"/")+SUM(E40:EE40))</f>
        <v/>
      </c>
      <c r="EJ40" s="995" t="str">
        <f>IF('ชื่อ-คะแนน'!C39="","",COUNTIF(F40:EF40,"/")+SUM(F40:EF40)+เวลา1!EI40)</f>
        <v/>
      </c>
      <c r="EK40" s="103"/>
      <c r="EL40" s="53" t="str">
        <f>IF('ชื่อ-คะแนน'!C39="","",IF(EJ40&gt;=$EJ$3-$EJ$4,"-",$EJ$3-$EJ$4-EJ40))</f>
        <v/>
      </c>
      <c r="EM40" s="54" t="str">
        <f>IF('ชื่อ-คะแนน'!C39="","",(EJ40/$EJ$3)*100)</f>
        <v/>
      </c>
      <c r="EN40" s="53" t="str">
        <f>IF('ชื่อ-คะแนน'!CM39="ผิด","ผิด",IF('ชื่อ-คะแนน'!CM39="","",IF('ชื่อ-คะแนน'!CP39="-","-",IF(EM40&lt;79.5,"มส","-"))))</f>
        <v/>
      </c>
      <c r="EO40" s="53" t="str">
        <f>IF('ชื่อ-คะแนน'!CM39="ผิด","ผิด",IF('ชื่อ-คะแนน'!CM39="","",IF('ชื่อ-คะแนน'!CP39="-","-",IF(EM40&lt;59.5,"ซ้ำ",IF(EM40&lt;79.5,EL40,"-")))))</f>
        <v/>
      </c>
    </row>
    <row r="41" spans="1:145" s="24" customFormat="1" ht="18" customHeight="1" thickBot="1" x14ac:dyDescent="0.55000000000000004">
      <c r="A41" s="1001" t="str">
        <f>'ชื่อ-คะแนน'!A40</f>
        <v/>
      </c>
      <c r="B41" s="899">
        <f>'ชื่อ-คะแนน'!B40</f>
        <v>0</v>
      </c>
      <c r="C41" s="900" t="str">
        <f>'ชื่อ-คะแนน'!DB40</f>
        <v/>
      </c>
      <c r="D41" s="669" t="str">
        <f>'ชื่อ-คะแนน'!D40</f>
        <v/>
      </c>
      <c r="E41" s="621" t="str">
        <f t="shared" si="0"/>
        <v/>
      </c>
      <c r="F41" s="976" t="str">
        <f>IF('ชื่อ-คะแนน'!$C40="","",IF('ชื่อ-คะแนน'!$D40="ออก","",IF('ชื่อ-คะแนน'!$D40="ย้าย","",IF('ชื่อ-คะแนน'!$D40="พัก","",IF(F$6="?",F$6,F$6)))))</f>
        <v/>
      </c>
      <c r="G41" s="977" t="str">
        <f>IF('ชื่อ-คะแนน'!C40="","",IF('ชื่อ-คะแนน'!$D40="ออก","",IF('ชื่อ-คะแนน'!$D40="ย้าย","",IF('ชื่อ-คะแนน'!$D40="พัก","",IF(G$6="?",G$6,G$6)))))</f>
        <v/>
      </c>
      <c r="H41" s="977" t="str">
        <f>IF('ชื่อ-คะแนน'!C40="","",IF('ชื่อ-คะแนน'!$D40="ออก","",IF('ชื่อ-คะแนน'!$D40="ย้าย","",IF('ชื่อ-คะแนน'!$D40="พัก","",IF(H$6="?",H$6,H$6)))))</f>
        <v/>
      </c>
      <c r="I41" s="977" t="str">
        <f>IF('ชื่อ-คะแนน'!G40="","",IF('ชื่อ-คะแนน'!$D40="ออก","",IF('ชื่อ-คะแนน'!$D40="ย้าย","",IF('ชื่อ-คะแนน'!$D40="พัก","",IF(I$6="?",I$6,$I$6)))))</f>
        <v/>
      </c>
      <c r="J41" s="978" t="str">
        <f>IF('ชื่อ-คะแนน'!$C40="","",IF('ชื่อ-คะแนน'!$D40="ออก","",IF('ชื่อ-คะแนน'!$D40="ย้าย","",IF('ชื่อ-คะแนน'!$D40="พัก","",IF(J$6="?",J$6,J$6)))))</f>
        <v/>
      </c>
      <c r="K41" s="975"/>
      <c r="L41" s="976" t="str">
        <f>IF('ชื่อ-คะแนน'!$C40="","",IF('ชื่อ-คะแนน'!$D40="ออก","",IF('ชื่อ-คะแนน'!$D40="ย้าย","",IF('ชื่อ-คะแนน'!$D40="พัก","",IF(L$6="?",L$6,L$6)))))</f>
        <v/>
      </c>
      <c r="M41" s="977" t="str">
        <f>IF('ชื่อ-คะแนน'!$C40="","",IF('ชื่อ-คะแนน'!$D40="ออก","",IF('ชื่อ-คะแนน'!$D40="ย้าย","",IF('ชื่อ-คะแนน'!$D40="พัก","",IF(M$6="?",M$6,M$6)))))</f>
        <v/>
      </c>
      <c r="N41" s="977" t="str">
        <f>IF('ชื่อ-คะแนน'!$C40="","",IF('ชื่อ-คะแนน'!$D40="ออก","",IF('ชื่อ-คะแนน'!$D40="ย้าย","",IF('ชื่อ-คะแนน'!$D40="พัก","",IF(N$6="?",N$6,N$6)))))</f>
        <v/>
      </c>
      <c r="O41" s="977" t="str">
        <f>IF('ชื่อ-คะแนน'!$C40="","",IF('ชื่อ-คะแนน'!$D40="ออก","",IF('ชื่อ-คะแนน'!$D40="ย้าย","",IF('ชื่อ-คะแนน'!$D40="พัก","",IF(O$6="?",O$6,O$6)))))</f>
        <v/>
      </c>
      <c r="P41" s="978" t="str">
        <f>IF('ชื่อ-คะแนน'!$C40="","",IF('ชื่อ-คะแนน'!$D40="ออก","",IF('ชื่อ-คะแนน'!$D40="ย้าย","",IF('ชื่อ-คะแนน'!$D40="พัก","",IF(P$6="?",P$6,P$6)))))</f>
        <v/>
      </c>
      <c r="Q41" s="975"/>
      <c r="R41" s="976" t="str">
        <f>IF('ชื่อ-คะแนน'!$C40="","",IF('ชื่อ-คะแนน'!$D40="ออก","",IF('ชื่อ-คะแนน'!$D40="ย้าย","",IF('ชื่อ-คะแนน'!$D40="พัก","",IF(R$6="?",R$6,R$6)))))</f>
        <v/>
      </c>
      <c r="S41" s="977" t="str">
        <f>IF('ชื่อ-คะแนน'!$C40="","",IF('ชื่อ-คะแนน'!$D40="ออก","",IF('ชื่อ-คะแนน'!$D40="ย้าย","",IF('ชื่อ-คะแนน'!$D40="พัก","",IF(S$6="?",S$6,S$6)))))</f>
        <v/>
      </c>
      <c r="T41" s="977" t="str">
        <f>IF('ชื่อ-คะแนน'!$C40="","",IF('ชื่อ-คะแนน'!$D40="ออก","",IF('ชื่อ-คะแนน'!$D40="ย้าย","",IF('ชื่อ-คะแนน'!$D40="พัก","",IF(T$6="?",T$6,T$6)))))</f>
        <v/>
      </c>
      <c r="U41" s="977" t="str">
        <f>IF('ชื่อ-คะแนน'!$C40="","",IF('ชื่อ-คะแนน'!$D40="ออก","",IF('ชื่อ-คะแนน'!$D40="ย้าย","",IF('ชื่อ-คะแนน'!$D40="พัก","",IF(U$6="?",U$6,U$6)))))</f>
        <v/>
      </c>
      <c r="V41" s="978" t="str">
        <f>IF('ชื่อ-คะแนน'!$C40="","",IF('ชื่อ-คะแนน'!$D40="ออก","",IF('ชื่อ-คะแนน'!$D40="ย้าย","",IF('ชื่อ-คะแนน'!$D40="พัก","",IF(V$6="?",V$6,V$6)))))</f>
        <v/>
      </c>
      <c r="W41" s="975"/>
      <c r="X41" s="976" t="str">
        <f>IF('ชื่อ-คะแนน'!$C40="","",IF('ชื่อ-คะแนน'!$D40="ออก","",IF('ชื่อ-คะแนน'!$D40="ย้าย","",IF('ชื่อ-คะแนน'!$D40="พัก","",IF(X$6="?",X$6,X$6)))))</f>
        <v/>
      </c>
      <c r="Y41" s="977" t="str">
        <f>IF('ชื่อ-คะแนน'!$C40="","",IF('ชื่อ-คะแนน'!$D40="ออก","",IF('ชื่อ-คะแนน'!$D40="ย้าย","",IF('ชื่อ-คะแนน'!$D40="พัก","",IF(Y$6="?",Y$6,Y$6)))))</f>
        <v/>
      </c>
      <c r="Z41" s="977" t="str">
        <f>IF('ชื่อ-คะแนน'!$C40="","",IF('ชื่อ-คะแนน'!$D40="ออก","",IF('ชื่อ-คะแนน'!$D40="ย้าย","",IF('ชื่อ-คะแนน'!$D40="พัก","",IF(Z$6="?",Z$6,Z$6)))))</f>
        <v/>
      </c>
      <c r="AA41" s="977" t="str">
        <f>IF('ชื่อ-คะแนน'!$C40="","",IF('ชื่อ-คะแนน'!$D40="ออก","",IF('ชื่อ-คะแนน'!$D40="ย้าย","",IF('ชื่อ-คะแนน'!$D40="พัก","",IF(AA$6="?",AA$6,AA$6)))))</f>
        <v/>
      </c>
      <c r="AB41" s="978" t="str">
        <f>IF('ชื่อ-คะแนน'!$C40="","",IF('ชื่อ-คะแนน'!$D40="ออก","",IF('ชื่อ-คะแนน'!$D40="ย้าย","",IF('ชื่อ-คะแนน'!$D40="พัก","",IF(AB$6="?",AB$6,AB$6)))))</f>
        <v/>
      </c>
      <c r="AC41" s="975"/>
      <c r="AD41" s="976" t="str">
        <f>IF('ชื่อ-คะแนน'!$C40="","",IF('ชื่อ-คะแนน'!$D40="ออก","",IF('ชื่อ-คะแนน'!$D40="ย้าย","",IF('ชื่อ-คะแนน'!$D40="พัก","",IF(AD$6="?",AD$6,AD$6)))))</f>
        <v/>
      </c>
      <c r="AE41" s="977" t="str">
        <f>IF('ชื่อ-คะแนน'!$C40="","",IF('ชื่อ-คะแนน'!$D40="ออก","",IF('ชื่อ-คะแนน'!$D40="ย้าย","",IF('ชื่อ-คะแนน'!$D40="พัก","",IF(AE$6="?",AE$6,AE$6)))))</f>
        <v/>
      </c>
      <c r="AF41" s="977" t="str">
        <f>IF('ชื่อ-คะแนน'!$C40="","",IF('ชื่อ-คะแนน'!$D40="ออก","",IF('ชื่อ-คะแนน'!$D40="ย้าย","",IF('ชื่อ-คะแนน'!$D40="พัก","",IF(AF$6="?",AF$6,AF$6)))))</f>
        <v/>
      </c>
      <c r="AG41" s="977" t="str">
        <f>IF('ชื่อ-คะแนน'!$C40="","",IF('ชื่อ-คะแนน'!$D40="ออก","",IF('ชื่อ-คะแนน'!$D40="ย้าย","",IF('ชื่อ-คะแนน'!$D40="พัก","",IF($AG$6="?",$AG$6,$AG$6)))))</f>
        <v/>
      </c>
      <c r="AH41" s="978" t="str">
        <f>IF('ชื่อ-คะแนน'!$C40="","",IF('ชื่อ-คะแนน'!$D40="ออก","",IF('ชื่อ-คะแนน'!$D40="ย้าย","",IF('ชื่อ-คะแนน'!$D40="พัก","",IF($AH$6="?",$AH$6,$AH$6)))))</f>
        <v/>
      </c>
      <c r="AI41" s="975"/>
      <c r="AJ41" s="976" t="str">
        <f>IF('ชื่อ-คะแนน'!$C40="","",IF('ชื่อ-คะแนน'!$D40="ออก","",IF('ชื่อ-คะแนน'!$D40="ย้าย","",IF('ชื่อ-คะแนน'!$D40="พัก","",IF($AJ$6="?",$AJ$6,$AJ$6)))))</f>
        <v/>
      </c>
      <c r="AK41" s="977" t="str">
        <f>IF('ชื่อ-คะแนน'!$C40="","",IF('ชื่อ-คะแนน'!$D40="ออก","",IF('ชื่อ-คะแนน'!$D40="ย้าย","",IF('ชื่อ-คะแนน'!$D40="พัก","",IF($AK$6="?",$AK$6,$AK$6)))))</f>
        <v/>
      </c>
      <c r="AL41" s="977" t="str">
        <f>IF('ชื่อ-คะแนน'!$C40="","",IF('ชื่อ-คะแนน'!$D40="ออก","",IF('ชื่อ-คะแนน'!$D40="ย้าย","",IF('ชื่อ-คะแนน'!$D40="พัก","",IF($AL$6="?",$AL$6,$AL$6)))))</f>
        <v/>
      </c>
      <c r="AM41" s="977" t="str">
        <f>IF('ชื่อ-คะแนน'!$C40="","",IF('ชื่อ-คะแนน'!$D40="ออก","",IF('ชื่อ-คะแนน'!$D40="ย้าย","",IF('ชื่อ-คะแนน'!$D40="พัก","",IF($AM$6="?",$AM$6,$AM$6)))))</f>
        <v/>
      </c>
      <c r="AN41" s="978" t="str">
        <f>IF('ชื่อ-คะแนน'!$C40="","",IF('ชื่อ-คะแนน'!$D40="ออก","",IF('ชื่อ-คะแนน'!$D40="ย้าย","",IF('ชื่อ-คะแนน'!$D40="พัก","",IF($AN$6="?",$AN$6,$AN$6)))))</f>
        <v/>
      </c>
      <c r="AO41" s="975"/>
      <c r="AP41" s="976" t="str">
        <f>IF('ชื่อ-คะแนน'!$C40="","",IF('ชื่อ-คะแนน'!$D40="ออก","",IF('ชื่อ-คะแนน'!$D40="ย้าย","",IF('ชื่อ-คะแนน'!$D40="พัก","",IF($AP$6="?",$AP$6,$AP$6)))))</f>
        <v/>
      </c>
      <c r="AQ41" s="977" t="str">
        <f>IF('ชื่อ-คะแนน'!$C40="","",IF('ชื่อ-คะแนน'!$D40="ออก","",IF('ชื่อ-คะแนน'!$D40="ย้าย","",IF('ชื่อ-คะแนน'!$D40="พัก","",IF($AQ$6="?",$AQ$6,$AQ$6)))))</f>
        <v/>
      </c>
      <c r="AR41" s="977" t="str">
        <f>IF('ชื่อ-คะแนน'!$C40="","",IF('ชื่อ-คะแนน'!$D40="ออก","",IF('ชื่อ-คะแนน'!$D40="ย้าย","",IF('ชื่อ-คะแนน'!$D40="พัก","",IF($AR$6="?",$AR$6,$AR$6)))))</f>
        <v/>
      </c>
      <c r="AS41" s="977" t="str">
        <f>IF('ชื่อ-คะแนน'!$C40="","",IF('ชื่อ-คะแนน'!$D40="ออก","",IF('ชื่อ-คะแนน'!$D40="ย้าย","",IF('ชื่อ-คะแนน'!$D40="พัก","",IF($AS$6="?",$AS$6,$AS$6)))))</f>
        <v/>
      </c>
      <c r="AT41" s="978" t="str">
        <f>IF('ชื่อ-คะแนน'!$C40="","",IF('ชื่อ-คะแนน'!$D40="ออก","",IF('ชื่อ-คะแนน'!$D40="ย้าย","",IF('ชื่อ-คะแนน'!$D40="พัก","",IF($AT$6="?",$AT$6,$AT$6)))))</f>
        <v/>
      </c>
      <c r="AU41" s="975"/>
      <c r="AV41" s="976" t="str">
        <f>IF('ชื่อ-คะแนน'!$C40="","",IF('ชื่อ-คะแนน'!$D40="ออก","",IF('ชื่อ-คะแนน'!$D40="ย้าย","",IF('ชื่อ-คะแนน'!$D40="พัก","",IF($AV$6="?",$AV$6,$AV$6)))))</f>
        <v/>
      </c>
      <c r="AW41" s="977" t="str">
        <f>IF('ชื่อ-คะแนน'!$C40="","",IF('ชื่อ-คะแนน'!$D40="ออก","",IF('ชื่อ-คะแนน'!$D40="ย้าย","",IF('ชื่อ-คะแนน'!$D40="พัก","",IF($AW$6="?",$AW$6,$AW$6)))))</f>
        <v/>
      </c>
      <c r="AX41" s="977" t="str">
        <f>IF('ชื่อ-คะแนน'!$C40="","",IF('ชื่อ-คะแนน'!$D40="ออก","",IF('ชื่อ-คะแนน'!$D40="ย้าย","",IF('ชื่อ-คะแนน'!$D40="พัก","",IF($AX$6="?",$AX$6,$AX$6)))))</f>
        <v/>
      </c>
      <c r="AY41" s="977" t="str">
        <f>IF('ชื่อ-คะแนน'!$C40="","",IF('ชื่อ-คะแนน'!$D40="ออก","",IF('ชื่อ-คะแนน'!$D40="ย้าย","",IF('ชื่อ-คะแนน'!$D40="พัก","",IF($AY$6="?",$AY$6,$AY$6)))))</f>
        <v/>
      </c>
      <c r="AZ41" s="978" t="str">
        <f>IF('ชื่อ-คะแนน'!$C40="","",IF('ชื่อ-คะแนน'!$D40="ออก","",IF('ชื่อ-คะแนน'!$D40="ย้าย","",IF('ชื่อ-คะแนน'!$D40="พัก","",IF($AZ$6="?",$AZ$6,$AZ$6)))))</f>
        <v/>
      </c>
      <c r="BA41" s="975"/>
      <c r="BB41" s="976" t="str">
        <f>IF('ชื่อ-คะแนน'!$C40="","",IF('ชื่อ-คะแนน'!$D40="ออก","",IF('ชื่อ-คะแนน'!$D40="ย้าย","",IF('ชื่อ-คะแนน'!$D40="พัก","",IF($BB$6="?",$BB$6,$BB$6)))))</f>
        <v/>
      </c>
      <c r="BC41" s="977" t="str">
        <f>IF('ชื่อ-คะแนน'!$C40="","",IF('ชื่อ-คะแนน'!$D40="ออก","",IF('ชื่อ-คะแนน'!$D40="ย้าย","",IF('ชื่อ-คะแนน'!$D40="พัก","",IF($BC$6="?",$BC$6,$BC$6)))))</f>
        <v/>
      </c>
      <c r="BD41" s="977" t="str">
        <f>IF('ชื่อ-คะแนน'!$C40="","",IF('ชื่อ-คะแนน'!$D40="ออก","",IF('ชื่อ-คะแนน'!$D40="ย้าย","",IF('ชื่อ-คะแนน'!$D40="พัก","",IF($BD$6="?",$BD$6,$BD$6)))))</f>
        <v/>
      </c>
      <c r="BE41" s="977" t="str">
        <f>IF('ชื่อ-คะแนน'!$C40="","",IF('ชื่อ-คะแนน'!$D40="ออก","",IF('ชื่อ-คะแนน'!$D40="ย้าย","",IF('ชื่อ-คะแนน'!$D40="พัก","",IF($BE$6="?",$BE$6,$BE$6)))))</f>
        <v/>
      </c>
      <c r="BF41" s="978" t="str">
        <f>IF('ชื่อ-คะแนน'!$C40="","",IF('ชื่อ-คะแนน'!$D40="ออก","",IF('ชื่อ-คะแนน'!$D40="ย้าย","",IF('ชื่อ-คะแนน'!$D40="พัก","",IF($BF$6="?",$BF$6,$BF$6)))))</f>
        <v/>
      </c>
      <c r="BG41" s="975"/>
      <c r="BH41" s="976" t="str">
        <f>IF('ชื่อ-คะแนน'!$C40="","",IF('ชื่อ-คะแนน'!$D40="ออก","",IF('ชื่อ-คะแนน'!$D40="ย้าย","",IF('ชื่อ-คะแนน'!$D40="พัก","",IF($BH$6="?",$BH$6,$BH$6)))))</f>
        <v/>
      </c>
      <c r="BI41" s="977" t="str">
        <f>IF('ชื่อ-คะแนน'!$C40="","",IF('ชื่อ-คะแนน'!$D40="ออก","",IF('ชื่อ-คะแนน'!$D40="ย้าย","",IF('ชื่อ-คะแนน'!$D40="พัก","",IF($BI$6="?",$BI$6,$BI$6)))))</f>
        <v/>
      </c>
      <c r="BJ41" s="977" t="str">
        <f>IF('ชื่อ-คะแนน'!$C40="","",IF('ชื่อ-คะแนน'!$D40="ออก","",IF('ชื่อ-คะแนน'!$D40="ย้าย","",IF('ชื่อ-คะแนน'!$D40="พัก","",IF($BJ$6="?",$BJ$6,$BJ$6)))))</f>
        <v/>
      </c>
      <c r="BK41" s="977" t="str">
        <f>IF('ชื่อ-คะแนน'!$C40="","",IF('ชื่อ-คะแนน'!$D40="ออก","",IF('ชื่อ-คะแนน'!$D40="ย้าย","",IF('ชื่อ-คะแนน'!$D40="พัก","",IF($BK$6="?",$BK$6,$BK$6)))))</f>
        <v/>
      </c>
      <c r="BL41" s="978" t="str">
        <f>IF('ชื่อ-คะแนน'!$C40="","",IF('ชื่อ-คะแนน'!$D40="ออก","",IF('ชื่อ-คะแนน'!$D40="ย้าย","",IF('ชื่อ-คะแนน'!$D40="พัก","",IF($BL$6="?",$BL$6,$BL$6)))))</f>
        <v/>
      </c>
      <c r="BM41" s="975"/>
      <c r="BN41" s="976" t="str">
        <f>IF('ชื่อ-คะแนน'!$C40="","",IF('ชื่อ-คะแนน'!$D40="ออก","",IF('ชื่อ-คะแนน'!$D40="ย้าย","",IF('ชื่อ-คะแนน'!$D40="พัก","",IF($BN$6="?",$BN$6,$BN$6)))))</f>
        <v/>
      </c>
      <c r="BO41" s="977" t="str">
        <f>IF('ชื่อ-คะแนน'!$C40="","",IF('ชื่อ-คะแนน'!$D40="ออก","",IF('ชื่อ-คะแนน'!$D40="ย้าย","",IF('ชื่อ-คะแนน'!$D40="พัก","",IF($BO$6="?",$BO$6,$BO$6)))))</f>
        <v/>
      </c>
      <c r="BP41" s="977" t="str">
        <f>IF('ชื่อ-คะแนน'!$C40="","",IF('ชื่อ-คะแนน'!$D40="ออก","",IF('ชื่อ-คะแนน'!$D40="ย้าย","",IF('ชื่อ-คะแนน'!$D40="พัก","",IF($BP$6="?",$BP$6,$BP$6)))))</f>
        <v/>
      </c>
      <c r="BQ41" s="977" t="str">
        <f>IF('ชื่อ-คะแนน'!$C40="","",IF('ชื่อ-คะแนน'!$D40="ออก","",IF('ชื่อ-คะแนน'!$D40="ย้าย","",IF('ชื่อ-คะแนน'!$D40="พัก","",IF($BQ$6="?",$BQ$6,$BQ$6)))))</f>
        <v/>
      </c>
      <c r="BR41" s="978" t="str">
        <f>IF('ชื่อ-คะแนน'!$C40="","",IF('ชื่อ-คะแนน'!$D40="ออก","",IF('ชื่อ-คะแนน'!$D40="ย้าย","",IF('ชื่อ-คะแนน'!$D40="พัก","",IF($BR$6="?",$BR$6,$BR$6)))))</f>
        <v/>
      </c>
      <c r="BS41" s="975"/>
      <c r="BT41" s="976" t="str">
        <f>IF('ชื่อ-คะแนน'!$C40="","",IF('ชื่อ-คะแนน'!$D40="ออก","",IF('ชื่อ-คะแนน'!$D40="ย้าย","",IF('ชื่อ-คะแนน'!$D40="พัก","",IF($BT$6="?",$BT$6,$BT$6)))))</f>
        <v/>
      </c>
      <c r="BU41" s="977" t="str">
        <f>IF('ชื่อ-คะแนน'!$C40="","",IF('ชื่อ-คะแนน'!$D40="ออก","",IF('ชื่อ-คะแนน'!$D40="ย้าย","",IF('ชื่อ-คะแนน'!$D40="พัก","",IF($BU$6="?",$BU$6,$BU$6)))))</f>
        <v/>
      </c>
      <c r="BV41" s="977" t="str">
        <f>IF('ชื่อ-คะแนน'!$C40="","",IF('ชื่อ-คะแนน'!$D40="ออก","",IF('ชื่อ-คะแนน'!$D40="ย้าย","",IF('ชื่อ-คะแนน'!$D40="พัก","",IF($BV$6="?",$BV$6,$BV$6)))))</f>
        <v/>
      </c>
      <c r="BW41" s="977" t="str">
        <f>IF('ชื่อ-คะแนน'!$C40="","",IF('ชื่อ-คะแนน'!$D40="ออก","",IF('ชื่อ-คะแนน'!$D40="ย้าย","",IF('ชื่อ-คะแนน'!$D40="พัก","",IF($BW$6="?",$BW$6,$BW$6)))))</f>
        <v/>
      </c>
      <c r="BX41" s="978" t="str">
        <f>IF('ชื่อ-คะแนน'!$C40="","",IF('ชื่อ-คะแนน'!$D40="ออก","",IF('ชื่อ-คะแนน'!$D40="ย้าย","",IF('ชื่อ-คะแนน'!$D40="พัก","",IF($BX$6="?",$BX$6,$BX$6)))))</f>
        <v/>
      </c>
      <c r="BY41" s="975"/>
      <c r="BZ41" s="976" t="str">
        <f>IF('ชื่อ-คะแนน'!$C40="","",IF('ชื่อ-คะแนน'!$D40="ออก","",IF('ชื่อ-คะแนน'!$D40="ย้าย","",IF('ชื่อ-คะแนน'!$D40="พัก","",IF($BZ$6="?",$BZ$6,$BZ$6)))))</f>
        <v/>
      </c>
      <c r="CA41" s="977" t="str">
        <f>IF('ชื่อ-คะแนน'!$C40="","",IF('ชื่อ-คะแนน'!$D40="ออก","",IF('ชื่อ-คะแนน'!$D40="ย้าย","",IF('ชื่อ-คะแนน'!$D40="พัก","",IF($CA$6="?",$CA$6,$CA$6)))))</f>
        <v/>
      </c>
      <c r="CB41" s="977" t="str">
        <f>IF('ชื่อ-คะแนน'!$C40="","",IF('ชื่อ-คะแนน'!$D40="ออก","",IF('ชื่อ-คะแนน'!$D40="ย้าย","",IF('ชื่อ-คะแนน'!$D40="พัก","",IF($CB$6="?",$CB$6,$CB$6)))))</f>
        <v/>
      </c>
      <c r="CC41" s="977" t="str">
        <f>IF('ชื่อ-คะแนน'!$C40="","",IF('ชื่อ-คะแนน'!$D40="ออก","",IF('ชื่อ-คะแนน'!$D40="ย้าย","",IF('ชื่อ-คะแนน'!$D40="พัก","",IF($CC$6="?",$CC$6,$CC$6)))))</f>
        <v/>
      </c>
      <c r="CD41" s="978" t="str">
        <f>IF('ชื่อ-คะแนน'!$C40="","",IF('ชื่อ-คะแนน'!$D40="ออก","",IF('ชื่อ-คะแนน'!$D40="ย้าย","",IF('ชื่อ-คะแนน'!$D40="พัก","",IF($CD$6="?",$CD$6,$CD$6)))))</f>
        <v/>
      </c>
      <c r="CE41" s="975"/>
      <c r="CF41" s="976" t="str">
        <f>IF('ชื่อ-คะแนน'!$C40="","",IF('ชื่อ-คะแนน'!$D40="ออก","",IF('ชื่อ-คะแนน'!$D40="ย้าย","",IF('ชื่อ-คะแนน'!$D40="พัก","",IF($CF$6="?",$CF$6,$CF$6)))))</f>
        <v/>
      </c>
      <c r="CG41" s="977" t="str">
        <f>IF('ชื่อ-คะแนน'!$C40="","",IF('ชื่อ-คะแนน'!$D40="ออก","",IF('ชื่อ-คะแนน'!$D40="ย้าย","",IF('ชื่อ-คะแนน'!$D40="พัก","",IF($CG$6="?",$CG$6,$CG$6)))))</f>
        <v/>
      </c>
      <c r="CH41" s="977" t="str">
        <f>IF('ชื่อ-คะแนน'!$C40="","",IF('ชื่อ-คะแนน'!$D40="ออก","",IF('ชื่อ-คะแนน'!$D40="ย้าย","",IF('ชื่อ-คะแนน'!$D40="พัก","",IF($CH$6="?",$CH$6,$CH$6)))))</f>
        <v/>
      </c>
      <c r="CI41" s="977" t="str">
        <f>IF('ชื่อ-คะแนน'!$C40="","",IF('ชื่อ-คะแนน'!$D40="ออก","",IF('ชื่อ-คะแนน'!$D40="ย้าย","",IF('ชื่อ-คะแนน'!$D40="พัก","",IF($CI$6="?",$CI$6,$CI$6)))))</f>
        <v/>
      </c>
      <c r="CJ41" s="978" t="str">
        <f>IF('ชื่อ-คะแนน'!$C40="","",IF('ชื่อ-คะแนน'!$D40="ออก","",IF('ชื่อ-คะแนน'!$D40="ย้าย","",IF('ชื่อ-คะแนน'!$D40="พัก","",IF($CJ$6="?",$CJ$6,$CJ$6)))))</f>
        <v/>
      </c>
      <c r="CK41" s="975"/>
      <c r="CL41" s="976" t="str">
        <f>IF('ชื่อ-คะแนน'!$C40="","",IF('ชื่อ-คะแนน'!$D40="ออก","",IF('ชื่อ-คะแนน'!$D40="ย้าย","",IF('ชื่อ-คะแนน'!$D40="พัก","",IF($CL$6="?",$CL$6,$CL$6)))))</f>
        <v/>
      </c>
      <c r="CM41" s="977" t="str">
        <f>IF('ชื่อ-คะแนน'!$C40="","",IF('ชื่อ-คะแนน'!$D40="ออก","",IF('ชื่อ-คะแนน'!$D40="ย้าย","",IF('ชื่อ-คะแนน'!$D40="พัก","",IF($CM$6="?",$CM$6,$CM$6)))))</f>
        <v/>
      </c>
      <c r="CN41" s="977" t="str">
        <f>IF('ชื่อ-คะแนน'!$C40="","",IF('ชื่อ-คะแนน'!$D40="ออก","",IF('ชื่อ-คะแนน'!$D40="ย้าย","",IF('ชื่อ-คะแนน'!$D40="พัก","",IF($CN$6="?",$CN$6,$CN$6)))))</f>
        <v/>
      </c>
      <c r="CO41" s="977" t="str">
        <f>IF('ชื่อ-คะแนน'!$C40="","",IF('ชื่อ-คะแนน'!$D40="ออก","",IF('ชื่อ-คะแนน'!$D40="ย้าย","",IF('ชื่อ-คะแนน'!$D40="พัก","",IF($CO$6="?",$CO$6,$CO$6)))))</f>
        <v/>
      </c>
      <c r="CP41" s="978" t="str">
        <f>IF('ชื่อ-คะแนน'!$C40="","",IF('ชื่อ-คะแนน'!$D40="ออก","",IF('ชื่อ-คะแนน'!$D40="ย้าย","",IF('ชื่อ-คะแนน'!$D40="พัก","",IF($CP$6="?",$CP$6,$CP$6)))))</f>
        <v/>
      </c>
      <c r="CQ41" s="975"/>
      <c r="CR41" s="976" t="str">
        <f>IF('ชื่อ-คะแนน'!$C40="","",IF('ชื่อ-คะแนน'!$D40="ออก","",IF('ชื่อ-คะแนน'!$D40="ย้าย","",IF('ชื่อ-คะแนน'!$D40="พัก","",IF($CR$6="?",$CR$6,$CR$6)))))</f>
        <v/>
      </c>
      <c r="CS41" s="977" t="str">
        <f>IF('ชื่อ-คะแนน'!$C40="","",IF('ชื่อ-คะแนน'!$D40="ออก","",IF('ชื่อ-คะแนน'!$D40="ย้าย","",IF('ชื่อ-คะแนน'!$D40="พัก","",IF($CS$6="?",$CS$6,$CS$6)))))</f>
        <v/>
      </c>
      <c r="CT41" s="977" t="str">
        <f>IF('ชื่อ-คะแนน'!$C40="","",IF('ชื่อ-คะแนน'!$D40="ออก","",IF('ชื่อ-คะแนน'!$D40="ย้าย","",IF('ชื่อ-คะแนน'!$D40="พัก","",IF($CT$6="?",$CT$6,$CT$6)))))</f>
        <v/>
      </c>
      <c r="CU41" s="977" t="str">
        <f>IF('ชื่อ-คะแนน'!$C40="","",IF('ชื่อ-คะแนน'!$D40="ออก","",IF('ชื่อ-คะแนน'!$D40="ย้าย","",IF('ชื่อ-คะแนน'!$D40="พัก","",IF($CU$6="?",$CU$6,$CU$6)))))</f>
        <v/>
      </c>
      <c r="CV41" s="978" t="str">
        <f>IF('ชื่อ-คะแนน'!$C40="","",IF('ชื่อ-คะแนน'!$D40="ออก","",IF('ชื่อ-คะแนน'!$D40="ย้าย","",IF('ชื่อ-คะแนน'!$D40="พัก","",IF($CV$6="?",$CV$6,$CV$6)))))</f>
        <v/>
      </c>
      <c r="CW41" s="975"/>
      <c r="CX41" s="976" t="str">
        <f>IF('ชื่อ-คะแนน'!$C40="","",IF('ชื่อ-คะแนน'!$D40="ออก","",IF('ชื่อ-คะแนน'!$D40="ย้าย","",IF('ชื่อ-คะแนน'!$D40="พัก","",IF($CX$6="?",$CX$6,$CX$6)))))</f>
        <v/>
      </c>
      <c r="CY41" s="977" t="str">
        <f>IF('ชื่อ-คะแนน'!$C40="","",IF('ชื่อ-คะแนน'!$D40="ออก","",IF('ชื่อ-คะแนน'!$D40="ย้าย","",IF('ชื่อ-คะแนน'!$D40="พัก","",IF($CY$6="?",$CY$6,$CY$6)))))</f>
        <v/>
      </c>
      <c r="CZ41" s="977" t="str">
        <f>IF('ชื่อ-คะแนน'!$C40="","",IF('ชื่อ-คะแนน'!$D40="ออก","",IF('ชื่อ-คะแนน'!$D40="ย้าย","",IF('ชื่อ-คะแนน'!$D40="พัก","",IF($CZ$6="?",$CZ$6,$CZ$6)))))</f>
        <v/>
      </c>
      <c r="DA41" s="977" t="str">
        <f>IF('ชื่อ-คะแนน'!$C40="","",IF('ชื่อ-คะแนน'!$D40="ออก","",IF('ชื่อ-คะแนน'!$D40="ย้าย","",IF('ชื่อ-คะแนน'!$D40="พัก","",IF($DA$6="?",$DA$6,$DA$6)))))</f>
        <v/>
      </c>
      <c r="DB41" s="978" t="str">
        <f>IF('ชื่อ-คะแนน'!$C40="","",IF('ชื่อ-คะแนน'!$D40="ออก","",IF('ชื่อ-คะแนน'!$D40="ย้าย","",IF('ชื่อ-คะแนน'!$D40="พัก","",IF($DB$6="?",$DB$6,$DB$6)))))</f>
        <v/>
      </c>
      <c r="DC41" s="975"/>
      <c r="DD41" s="976" t="str">
        <f>IF('ชื่อ-คะแนน'!$C40="","",IF('ชื่อ-คะแนน'!$D40="ออก","",IF('ชื่อ-คะแนน'!$D40="ย้าย","",IF('ชื่อ-คะแนน'!$D40="พัก","",IF($DD$6="?",$DD$6,$DD$6)))))</f>
        <v/>
      </c>
      <c r="DE41" s="977" t="str">
        <f>IF('ชื่อ-คะแนน'!$C40="","",IF('ชื่อ-คะแนน'!$D40="ออก","",IF('ชื่อ-คะแนน'!$D40="ย้าย","",IF('ชื่อ-คะแนน'!$D40="พัก","",IF($DE$6="?",$DE$6,$DE$6)))))</f>
        <v/>
      </c>
      <c r="DF41" s="977" t="str">
        <f>IF('ชื่อ-คะแนน'!$C40="","",IF('ชื่อ-คะแนน'!$D40="ออก","",IF('ชื่อ-คะแนน'!$D40="ย้าย","",IF('ชื่อ-คะแนน'!$D40="พัก","",IF($DF$6="?",$DF$6,$DF$6)))))</f>
        <v/>
      </c>
      <c r="DG41" s="977" t="str">
        <f>IF('ชื่อ-คะแนน'!$C40="","",IF('ชื่อ-คะแนน'!$D40="ออก","",IF('ชื่อ-คะแนน'!$D40="ย้าย","",IF('ชื่อ-คะแนน'!$D40="พัก","",IF($DG$6="?",$DG$6,$DG$6)))))</f>
        <v/>
      </c>
      <c r="DH41" s="978" t="str">
        <f>IF('ชื่อ-คะแนน'!$C40="","",IF('ชื่อ-คะแนน'!$D40="ออก","",IF('ชื่อ-คะแนน'!$D40="ย้าย","",IF('ชื่อ-คะแนน'!$D40="พัก","",IF($DH$6="?",$DH$6,$DH$6)))))</f>
        <v/>
      </c>
      <c r="DI41" s="975"/>
      <c r="DJ41" s="976" t="str">
        <f>IF('ชื่อ-คะแนน'!$C40="","",IF('ชื่อ-คะแนน'!$D40="ออก","",IF('ชื่อ-คะแนน'!$D40="ย้าย","",IF('ชื่อ-คะแนน'!$D40="พัก","",IF($DJ$6="?",$DJ$6,$DJ$6)))))</f>
        <v/>
      </c>
      <c r="DK41" s="977" t="str">
        <f>IF('ชื่อ-คะแนน'!$C40="","",IF('ชื่อ-คะแนน'!$D40="ออก","",IF('ชื่อ-คะแนน'!$D40="ย้าย","",IF('ชื่อ-คะแนน'!$D40="พัก","",IF($DK$6="?",$DK$6,$DK$6)))))</f>
        <v/>
      </c>
      <c r="DL41" s="977" t="str">
        <f>IF('ชื่อ-คะแนน'!$C40="","",IF('ชื่อ-คะแนน'!$D40="ออก","",IF('ชื่อ-คะแนน'!$D40="ย้าย","",IF('ชื่อ-คะแนน'!$D40="พัก","",IF($DL$6="?",$DL$6,$DL$6)))))</f>
        <v/>
      </c>
      <c r="DM41" s="977" t="str">
        <f>IF('ชื่อ-คะแนน'!$C40="","",IF('ชื่อ-คะแนน'!$D40="ออก","",IF('ชื่อ-คะแนน'!$D40="ย้าย","",IF('ชื่อ-คะแนน'!$D40="พัก","",IF($DM$6="?",$DM$6,$DM$6)))))</f>
        <v/>
      </c>
      <c r="DN41" s="978" t="str">
        <f>IF('ชื่อ-คะแนน'!$C40="","",IF('ชื่อ-คะแนน'!$D40="ออก","",IF('ชื่อ-คะแนน'!$D40="ย้าย","",IF('ชื่อ-คะแนน'!$D40="พัก","",IF($DN$6="?",$DN$6,$DN$6)))))</f>
        <v/>
      </c>
      <c r="DO41" s="975"/>
      <c r="DP41" s="976" t="str">
        <f>IF('ชื่อ-คะแนน'!$C40="","",IF('ชื่อ-คะแนน'!$D40="ออก","",IF('ชื่อ-คะแนน'!$D40="ย้าย","",IF('ชื่อ-คะแนน'!$D40="พัก","",IF($DP$6="?",$DP$6,$DP$6)))))</f>
        <v/>
      </c>
      <c r="DQ41" s="977" t="str">
        <f>IF('ชื่อ-คะแนน'!$C40="","",IF('ชื่อ-คะแนน'!$D40="ออก","",IF('ชื่อ-คะแนน'!$D40="ย้าย","",IF('ชื่อ-คะแนน'!$D40="พัก","",IF($DQ$6="?",$DQ$6,$DQ$6)))))</f>
        <v/>
      </c>
      <c r="DR41" s="977" t="str">
        <f>IF('ชื่อ-คะแนน'!$C40="","",IF('ชื่อ-คะแนน'!$D40="ออก","",IF('ชื่อ-คะแนน'!$D40="ย้าย","",IF('ชื่อ-คะแนน'!$D40="พัก","",IF($DR$6="?",$DR$6,$DR$6)))))</f>
        <v/>
      </c>
      <c r="DS41" s="977" t="str">
        <f>IF('ชื่อ-คะแนน'!$C40="","",IF('ชื่อ-คะแนน'!$D40="ออก","",IF('ชื่อ-คะแนน'!$D40="ย้าย","",IF('ชื่อ-คะแนน'!$D40="พัก","",IF($DS$6="?",$DS$6,$DS$6)))))</f>
        <v/>
      </c>
      <c r="DT41" s="978" t="str">
        <f>IF('ชื่อ-คะแนน'!$C40="","",IF('ชื่อ-คะแนน'!$D40="ออก","",IF('ชื่อ-คะแนน'!$D40="ย้าย","",IF('ชื่อ-คะแนน'!$D40="พัก","",IF($DT$6="?",$DT$6,$DT$6)))))</f>
        <v/>
      </c>
      <c r="DU41" s="975"/>
      <c r="DV41" s="976" t="str">
        <f>IF('ชื่อ-คะแนน'!$C40="","",IF('ชื่อ-คะแนน'!$D40="ออก","",IF('ชื่อ-คะแนน'!$D40="ย้าย","",IF('ชื่อ-คะแนน'!$D40="พัก","",IF($DV$6="?",$DV$6,$DV$6)))))</f>
        <v/>
      </c>
      <c r="DW41" s="977" t="str">
        <f>IF('ชื่อ-คะแนน'!$C40="","",IF('ชื่อ-คะแนน'!$D40="ออก","",IF('ชื่อ-คะแนน'!$D40="ย้าย","",IF('ชื่อ-คะแนน'!$D40="พัก","",IF($DW$6="?",$DW$6,$DW$6)))))</f>
        <v/>
      </c>
      <c r="DX41" s="977" t="str">
        <f>IF('ชื่อ-คะแนน'!$C40="","",IF('ชื่อ-คะแนน'!$D40="ออก","",IF('ชื่อ-คะแนน'!$D40="ย้าย","",IF('ชื่อ-คะแนน'!$D40="พัก","",IF($DX$6="?",$DX$6,$DX$6)))))</f>
        <v/>
      </c>
      <c r="DY41" s="977" t="str">
        <f>IF('ชื่อ-คะแนน'!$C40="","",IF('ชื่อ-คะแนน'!$D40="ออก","",IF('ชื่อ-คะแนน'!$D40="ย้าย","",IF('ชื่อ-คะแนน'!$D40="พัก","",IF($DY$6="?",$DY$6,$DY$6)))))</f>
        <v/>
      </c>
      <c r="DZ41" s="978" t="str">
        <f>IF('ชื่อ-คะแนน'!$C40="","",IF('ชื่อ-คะแนน'!$D40="ออก","",IF('ชื่อ-คะแนน'!$D40="ย้าย","",IF('ชื่อ-คะแนน'!$D40="พัก","",IF($DZ$6="?",$DZ$6,$DZ$6)))))</f>
        <v/>
      </c>
      <c r="EA41" s="975"/>
      <c r="EB41" s="976" t="str">
        <f>IF('ชื่อ-คะแนน'!$C40="","",IF('ชื่อ-คะแนน'!$D40="ออก","",IF('ชื่อ-คะแนน'!$D40="ย้าย","",IF('ชื่อ-คะแนน'!$D40="พัก","",IF($EB$6="?",$EB$6,$EB$6)))))</f>
        <v/>
      </c>
      <c r="EC41" s="977" t="str">
        <f>IF('ชื่อ-คะแนน'!$C40="","",IF('ชื่อ-คะแนน'!$D40="ออก","",IF('ชื่อ-คะแนน'!$D40="ย้าย","",IF('ชื่อ-คะแนน'!$D40="พัก","",IF($EC$6="?",$EC$6,$EC$6)))))</f>
        <v/>
      </c>
      <c r="ED41" s="977" t="str">
        <f>IF('ชื่อ-คะแนน'!$C40="","",IF('ชื่อ-คะแนน'!$D40="ออก","",IF('ชื่อ-คะแนน'!$D40="ย้าย","",IF('ชื่อ-คะแนน'!$D40="พัก","",IF($ED$6="?",$ED$6,$ED$6)))))</f>
        <v/>
      </c>
      <c r="EE41" s="977" t="str">
        <f>IF('ชื่อ-คะแนน'!$C40="","",IF('ชื่อ-คะแนน'!$D40="ออก","",IF('ชื่อ-คะแนน'!$D40="ย้าย","",IF('ชื่อ-คะแนน'!$D40="พัก","",IF($EE$6="?",$EE$6,$EE$6)))))</f>
        <v/>
      </c>
      <c r="EF41" s="978" t="str">
        <f>IF('ชื่อ-คะแนน'!$C40="","",IF('ชื่อ-คะแนน'!$D40="ออก","",IF('ชื่อ-คะแนน'!$D40="ย้าย","",IF('ชื่อ-คะแนน'!$D40="พัก","",IF($EF$6="?",$EF$6,$EF$6)))))</f>
        <v/>
      </c>
      <c r="EG41" s="979"/>
      <c r="EH41" s="971" t="str">
        <f>IF('ชื่อ-คะแนน'!C40="","",COUNTIF(E41:EF41,"ป")+COUNTIF(E41:EF41,"ล")+COUNTIF(E41:EF41,"ข")+COUNTIF(E41:EF41,"ร")+COUNTIF(E41:EF41,"อ")+COUNTIF(E41:EF41,"ก")+COUNTIF(E41:EF41,"ฟ")+COUNTIF(E41:EF41,"ด")+COUNTIF(E41:EF41,"ย"))&amp;IF('ชื่อ-คะแนน'!C40="","","/")&amp;IF('ชื่อ-คะแนน'!C40="","",SUM($F$6:$EF$6)-SUM(F41:EF41))</f>
        <v/>
      </c>
      <c r="EI41" s="997" t="str">
        <f>IF('ชื่อ-คะแนน'!C40="","",COUNTIF(E41:EE41,"/")+SUM(E41:EE41))</f>
        <v/>
      </c>
      <c r="EJ41" s="998" t="str">
        <f>IF('ชื่อ-คะแนน'!C40="","",COUNTIF(F41:EF41,"/")+SUM(F41:EF41)+เวลา1!EI41)</f>
        <v/>
      </c>
      <c r="EK41" s="103"/>
      <c r="EL41" s="53" t="str">
        <f>IF('ชื่อ-คะแนน'!C40="","",IF(EJ41&gt;=$EJ$3-$EJ$4,"-",$EJ$3-$EJ$4-EJ41))</f>
        <v/>
      </c>
      <c r="EM41" s="54" t="str">
        <f>IF('ชื่อ-คะแนน'!C40="","",(EJ41/$EJ$3)*100)</f>
        <v/>
      </c>
      <c r="EN41" s="53" t="str">
        <f>IF('ชื่อ-คะแนน'!CM40="ผิด","ผิด",IF('ชื่อ-คะแนน'!CM40="","",IF('ชื่อ-คะแนน'!CP40="-","-",IF(EM41&lt;79.5,"มส","-"))))</f>
        <v/>
      </c>
      <c r="EO41" s="53" t="str">
        <f>IF('ชื่อ-คะแนน'!CM40="ผิด","ผิด",IF('ชื่อ-คะแนน'!CM40="","",IF('ชื่อ-คะแนน'!CP40="-","-",IF(EM41&lt;59.5,"ซ้ำ",IF(EM41&lt;79.5,EL41,"-")))))</f>
        <v/>
      </c>
    </row>
    <row r="42" spans="1:145" s="24" customFormat="1" ht="18" customHeight="1" thickBot="1" x14ac:dyDescent="0.55000000000000004">
      <c r="A42" s="999" t="str">
        <f>'ชื่อ-คะแนน'!A41</f>
        <v/>
      </c>
      <c r="B42" s="888">
        <f>'ชื่อ-คะแนน'!B41</f>
        <v>0</v>
      </c>
      <c r="C42" s="889" t="str">
        <f>'ชื่อ-คะแนน'!DB41</f>
        <v/>
      </c>
      <c r="D42" s="890" t="str">
        <f>'ชื่อ-คะแนน'!D41</f>
        <v/>
      </c>
      <c r="E42" s="621" t="str">
        <f t="shared" si="0"/>
        <v/>
      </c>
      <c r="F42" s="954" t="str">
        <f>IF('ชื่อ-คะแนน'!$C41="","",IF('ชื่อ-คะแนน'!$D41="ออก","",IF('ชื่อ-คะแนน'!$D41="ย้าย","",IF('ชื่อ-คะแนน'!$D41="พัก","",IF(F$6="?",F$6,F$6)))))</f>
        <v/>
      </c>
      <c r="G42" s="955" t="str">
        <f>IF('ชื่อ-คะแนน'!C41="","",IF('ชื่อ-คะแนน'!$D41="ออก","",IF('ชื่อ-คะแนน'!$D41="ย้าย","",IF('ชื่อ-คะแนน'!$D41="พัก","",IF(G$6="?",G$6,G$6)))))</f>
        <v/>
      </c>
      <c r="H42" s="955" t="str">
        <f>IF('ชื่อ-คะแนน'!C41="","",IF('ชื่อ-คะแนน'!$D41="ออก","",IF('ชื่อ-คะแนน'!$D41="ย้าย","",IF('ชื่อ-คะแนน'!$D41="พัก","",IF(H$6="?",H$6,H$6)))))</f>
        <v/>
      </c>
      <c r="I42" s="955" t="str">
        <f>IF('ชื่อ-คะแนน'!G41="","",IF('ชื่อ-คะแนน'!$D41="ออก","",IF('ชื่อ-คะแนน'!$D41="ย้าย","",IF('ชื่อ-คะแนน'!$D41="พัก","",IF(I$6="?",I$6,$I$6)))))</f>
        <v/>
      </c>
      <c r="J42" s="956" t="str">
        <f>IF('ชื่อ-คะแนน'!$C41="","",IF('ชื่อ-คะแนน'!$D41="ออก","",IF('ชื่อ-คะแนน'!$D41="ย้าย","",IF('ชื่อ-คะแนน'!$D41="พัก","",IF(J$6="?",J$6,J$6)))))</f>
        <v/>
      </c>
      <c r="K42" s="957"/>
      <c r="L42" s="954" t="str">
        <f>IF('ชื่อ-คะแนน'!$C41="","",IF('ชื่อ-คะแนน'!$D41="ออก","",IF('ชื่อ-คะแนน'!$D41="ย้าย","",IF('ชื่อ-คะแนน'!$D41="พัก","",IF(L$6="?",L$6,L$6)))))</f>
        <v/>
      </c>
      <c r="M42" s="955" t="str">
        <f>IF('ชื่อ-คะแนน'!$C41="","",IF('ชื่อ-คะแนน'!$D41="ออก","",IF('ชื่อ-คะแนน'!$D41="ย้าย","",IF('ชื่อ-คะแนน'!$D41="พัก","",IF(M$6="?",M$6,M$6)))))</f>
        <v/>
      </c>
      <c r="N42" s="955" t="str">
        <f>IF('ชื่อ-คะแนน'!$C41="","",IF('ชื่อ-คะแนน'!$D41="ออก","",IF('ชื่อ-คะแนน'!$D41="ย้าย","",IF('ชื่อ-คะแนน'!$D41="พัก","",IF(N$6="?",N$6,N$6)))))</f>
        <v/>
      </c>
      <c r="O42" s="955" t="str">
        <f>IF('ชื่อ-คะแนน'!$C41="","",IF('ชื่อ-คะแนน'!$D41="ออก","",IF('ชื่อ-คะแนน'!$D41="ย้าย","",IF('ชื่อ-คะแนน'!$D41="พัก","",IF(O$6="?",O$6,O$6)))))</f>
        <v/>
      </c>
      <c r="P42" s="956" t="str">
        <f>IF('ชื่อ-คะแนน'!$C41="","",IF('ชื่อ-คะแนน'!$D41="ออก","",IF('ชื่อ-คะแนน'!$D41="ย้าย","",IF('ชื่อ-คะแนน'!$D41="พัก","",IF(P$6="?",P$6,P$6)))))</f>
        <v/>
      </c>
      <c r="Q42" s="957"/>
      <c r="R42" s="954" t="str">
        <f>IF('ชื่อ-คะแนน'!$C41="","",IF('ชื่อ-คะแนน'!$D41="ออก","",IF('ชื่อ-คะแนน'!$D41="ย้าย","",IF('ชื่อ-คะแนน'!$D41="พัก","",IF(R$6="?",R$6,R$6)))))</f>
        <v/>
      </c>
      <c r="S42" s="955" t="str">
        <f>IF('ชื่อ-คะแนน'!$C41="","",IF('ชื่อ-คะแนน'!$D41="ออก","",IF('ชื่อ-คะแนน'!$D41="ย้าย","",IF('ชื่อ-คะแนน'!$D41="พัก","",IF(S$6="?",S$6,S$6)))))</f>
        <v/>
      </c>
      <c r="T42" s="955" t="str">
        <f>IF('ชื่อ-คะแนน'!$C41="","",IF('ชื่อ-คะแนน'!$D41="ออก","",IF('ชื่อ-คะแนน'!$D41="ย้าย","",IF('ชื่อ-คะแนน'!$D41="พัก","",IF(T$6="?",T$6,T$6)))))</f>
        <v/>
      </c>
      <c r="U42" s="955" t="str">
        <f>IF('ชื่อ-คะแนน'!$C41="","",IF('ชื่อ-คะแนน'!$D41="ออก","",IF('ชื่อ-คะแนน'!$D41="ย้าย","",IF('ชื่อ-คะแนน'!$D41="พัก","",IF(U$6="?",U$6,U$6)))))</f>
        <v/>
      </c>
      <c r="V42" s="956" t="str">
        <f>IF('ชื่อ-คะแนน'!$C41="","",IF('ชื่อ-คะแนน'!$D41="ออก","",IF('ชื่อ-คะแนน'!$D41="ย้าย","",IF('ชื่อ-คะแนน'!$D41="พัก","",IF(V$6="?",V$6,V$6)))))</f>
        <v/>
      </c>
      <c r="W42" s="957"/>
      <c r="X42" s="954" t="str">
        <f>IF('ชื่อ-คะแนน'!$C41="","",IF('ชื่อ-คะแนน'!$D41="ออก","",IF('ชื่อ-คะแนน'!$D41="ย้าย","",IF('ชื่อ-คะแนน'!$D41="พัก","",IF(X$6="?",X$6,X$6)))))</f>
        <v/>
      </c>
      <c r="Y42" s="955" t="str">
        <f>IF('ชื่อ-คะแนน'!$C41="","",IF('ชื่อ-คะแนน'!$D41="ออก","",IF('ชื่อ-คะแนน'!$D41="ย้าย","",IF('ชื่อ-คะแนน'!$D41="พัก","",IF(Y$6="?",Y$6,Y$6)))))</f>
        <v/>
      </c>
      <c r="Z42" s="955" t="str">
        <f>IF('ชื่อ-คะแนน'!$C41="","",IF('ชื่อ-คะแนน'!$D41="ออก","",IF('ชื่อ-คะแนน'!$D41="ย้าย","",IF('ชื่อ-คะแนน'!$D41="พัก","",IF(Z$6="?",Z$6,Z$6)))))</f>
        <v/>
      </c>
      <c r="AA42" s="955" t="str">
        <f>IF('ชื่อ-คะแนน'!$C41="","",IF('ชื่อ-คะแนน'!$D41="ออก","",IF('ชื่อ-คะแนน'!$D41="ย้าย","",IF('ชื่อ-คะแนน'!$D41="พัก","",IF(AA$6="?",AA$6,AA$6)))))</f>
        <v/>
      </c>
      <c r="AB42" s="956" t="str">
        <f>IF('ชื่อ-คะแนน'!$C41="","",IF('ชื่อ-คะแนน'!$D41="ออก","",IF('ชื่อ-คะแนน'!$D41="ย้าย","",IF('ชื่อ-คะแนน'!$D41="พัก","",IF(AB$6="?",AB$6,AB$6)))))</f>
        <v/>
      </c>
      <c r="AC42" s="957"/>
      <c r="AD42" s="954" t="str">
        <f>IF('ชื่อ-คะแนน'!$C41="","",IF('ชื่อ-คะแนน'!$D41="ออก","",IF('ชื่อ-คะแนน'!$D41="ย้าย","",IF('ชื่อ-คะแนน'!$D41="พัก","",IF(AD$6="?",AD$6,AD$6)))))</f>
        <v/>
      </c>
      <c r="AE42" s="955" t="str">
        <f>IF('ชื่อ-คะแนน'!$C41="","",IF('ชื่อ-คะแนน'!$D41="ออก","",IF('ชื่อ-คะแนน'!$D41="ย้าย","",IF('ชื่อ-คะแนน'!$D41="พัก","",IF(AE$6="?",AE$6,AE$6)))))</f>
        <v/>
      </c>
      <c r="AF42" s="955" t="str">
        <f>IF('ชื่อ-คะแนน'!$C41="","",IF('ชื่อ-คะแนน'!$D41="ออก","",IF('ชื่อ-คะแนน'!$D41="ย้าย","",IF('ชื่อ-คะแนน'!$D41="พัก","",IF(AF$6="?",AF$6,AF$6)))))</f>
        <v/>
      </c>
      <c r="AG42" s="955" t="str">
        <f>IF('ชื่อ-คะแนน'!$C41="","",IF('ชื่อ-คะแนน'!$D41="ออก","",IF('ชื่อ-คะแนน'!$D41="ย้าย","",IF('ชื่อ-คะแนน'!$D41="พัก","",IF($AG$6="?",$AG$6,$AG$6)))))</f>
        <v/>
      </c>
      <c r="AH42" s="956" t="str">
        <f>IF('ชื่อ-คะแนน'!$C41="","",IF('ชื่อ-คะแนน'!$D41="ออก","",IF('ชื่อ-คะแนน'!$D41="ย้าย","",IF('ชื่อ-คะแนน'!$D41="พัก","",IF($AH$6="?",$AH$6,$AH$6)))))</f>
        <v/>
      </c>
      <c r="AI42" s="957"/>
      <c r="AJ42" s="954" t="str">
        <f>IF('ชื่อ-คะแนน'!$C41="","",IF('ชื่อ-คะแนน'!$D41="ออก","",IF('ชื่อ-คะแนน'!$D41="ย้าย","",IF('ชื่อ-คะแนน'!$D41="พัก","",IF($AJ$6="?",$AJ$6,$AJ$6)))))</f>
        <v/>
      </c>
      <c r="AK42" s="955" t="str">
        <f>IF('ชื่อ-คะแนน'!$C41="","",IF('ชื่อ-คะแนน'!$D41="ออก","",IF('ชื่อ-คะแนน'!$D41="ย้าย","",IF('ชื่อ-คะแนน'!$D41="พัก","",IF($AK$6="?",$AK$6,$AK$6)))))</f>
        <v/>
      </c>
      <c r="AL42" s="955" t="str">
        <f>IF('ชื่อ-คะแนน'!$C41="","",IF('ชื่อ-คะแนน'!$D41="ออก","",IF('ชื่อ-คะแนน'!$D41="ย้าย","",IF('ชื่อ-คะแนน'!$D41="พัก","",IF($AL$6="?",$AL$6,$AL$6)))))</f>
        <v/>
      </c>
      <c r="AM42" s="955" t="str">
        <f>IF('ชื่อ-คะแนน'!$C41="","",IF('ชื่อ-คะแนน'!$D41="ออก","",IF('ชื่อ-คะแนน'!$D41="ย้าย","",IF('ชื่อ-คะแนน'!$D41="พัก","",IF($AM$6="?",$AM$6,$AM$6)))))</f>
        <v/>
      </c>
      <c r="AN42" s="956" t="str">
        <f>IF('ชื่อ-คะแนน'!$C41="","",IF('ชื่อ-คะแนน'!$D41="ออก","",IF('ชื่อ-คะแนน'!$D41="ย้าย","",IF('ชื่อ-คะแนน'!$D41="พัก","",IF($AN$6="?",$AN$6,$AN$6)))))</f>
        <v/>
      </c>
      <c r="AO42" s="957"/>
      <c r="AP42" s="954" t="str">
        <f>IF('ชื่อ-คะแนน'!$C41="","",IF('ชื่อ-คะแนน'!$D41="ออก","",IF('ชื่อ-คะแนน'!$D41="ย้าย","",IF('ชื่อ-คะแนน'!$D41="พัก","",IF($AP$6="?",$AP$6,$AP$6)))))</f>
        <v/>
      </c>
      <c r="AQ42" s="955" t="str">
        <f>IF('ชื่อ-คะแนน'!$C41="","",IF('ชื่อ-คะแนน'!$D41="ออก","",IF('ชื่อ-คะแนน'!$D41="ย้าย","",IF('ชื่อ-คะแนน'!$D41="พัก","",IF($AQ$6="?",$AQ$6,$AQ$6)))))</f>
        <v/>
      </c>
      <c r="AR42" s="955" t="str">
        <f>IF('ชื่อ-คะแนน'!$C41="","",IF('ชื่อ-คะแนน'!$D41="ออก","",IF('ชื่อ-คะแนน'!$D41="ย้าย","",IF('ชื่อ-คะแนน'!$D41="พัก","",IF($AR$6="?",$AR$6,$AR$6)))))</f>
        <v/>
      </c>
      <c r="AS42" s="955" t="str">
        <f>IF('ชื่อ-คะแนน'!$C41="","",IF('ชื่อ-คะแนน'!$D41="ออก","",IF('ชื่อ-คะแนน'!$D41="ย้าย","",IF('ชื่อ-คะแนน'!$D41="พัก","",IF($AS$6="?",$AS$6,$AS$6)))))</f>
        <v/>
      </c>
      <c r="AT42" s="956" t="str">
        <f>IF('ชื่อ-คะแนน'!$C41="","",IF('ชื่อ-คะแนน'!$D41="ออก","",IF('ชื่อ-คะแนน'!$D41="ย้าย","",IF('ชื่อ-คะแนน'!$D41="พัก","",IF($AT$6="?",$AT$6,$AT$6)))))</f>
        <v/>
      </c>
      <c r="AU42" s="957"/>
      <c r="AV42" s="954" t="str">
        <f>IF('ชื่อ-คะแนน'!$C41="","",IF('ชื่อ-คะแนน'!$D41="ออก","",IF('ชื่อ-คะแนน'!$D41="ย้าย","",IF('ชื่อ-คะแนน'!$D41="พัก","",IF($AV$6="?",$AV$6,$AV$6)))))</f>
        <v/>
      </c>
      <c r="AW42" s="955" t="str">
        <f>IF('ชื่อ-คะแนน'!$C41="","",IF('ชื่อ-คะแนน'!$D41="ออก","",IF('ชื่อ-คะแนน'!$D41="ย้าย","",IF('ชื่อ-คะแนน'!$D41="พัก","",IF($AW$6="?",$AW$6,$AW$6)))))</f>
        <v/>
      </c>
      <c r="AX42" s="955" t="str">
        <f>IF('ชื่อ-คะแนน'!$C41="","",IF('ชื่อ-คะแนน'!$D41="ออก","",IF('ชื่อ-คะแนน'!$D41="ย้าย","",IF('ชื่อ-คะแนน'!$D41="พัก","",IF($AX$6="?",$AX$6,$AX$6)))))</f>
        <v/>
      </c>
      <c r="AY42" s="955" t="str">
        <f>IF('ชื่อ-คะแนน'!$C41="","",IF('ชื่อ-คะแนน'!$D41="ออก","",IF('ชื่อ-คะแนน'!$D41="ย้าย","",IF('ชื่อ-คะแนน'!$D41="พัก","",IF($AY$6="?",$AY$6,$AY$6)))))</f>
        <v/>
      </c>
      <c r="AZ42" s="956" t="str">
        <f>IF('ชื่อ-คะแนน'!$C41="","",IF('ชื่อ-คะแนน'!$D41="ออก","",IF('ชื่อ-คะแนน'!$D41="ย้าย","",IF('ชื่อ-คะแนน'!$D41="พัก","",IF($AZ$6="?",$AZ$6,$AZ$6)))))</f>
        <v/>
      </c>
      <c r="BA42" s="957"/>
      <c r="BB42" s="954" t="str">
        <f>IF('ชื่อ-คะแนน'!$C41="","",IF('ชื่อ-คะแนน'!$D41="ออก","",IF('ชื่อ-คะแนน'!$D41="ย้าย","",IF('ชื่อ-คะแนน'!$D41="พัก","",IF($BB$6="?",$BB$6,$BB$6)))))</f>
        <v/>
      </c>
      <c r="BC42" s="955" t="str">
        <f>IF('ชื่อ-คะแนน'!$C41="","",IF('ชื่อ-คะแนน'!$D41="ออก","",IF('ชื่อ-คะแนน'!$D41="ย้าย","",IF('ชื่อ-คะแนน'!$D41="พัก","",IF($BC$6="?",$BC$6,$BC$6)))))</f>
        <v/>
      </c>
      <c r="BD42" s="955" t="str">
        <f>IF('ชื่อ-คะแนน'!$C41="","",IF('ชื่อ-คะแนน'!$D41="ออก","",IF('ชื่อ-คะแนน'!$D41="ย้าย","",IF('ชื่อ-คะแนน'!$D41="พัก","",IF($BD$6="?",$BD$6,$BD$6)))))</f>
        <v/>
      </c>
      <c r="BE42" s="955" t="str">
        <f>IF('ชื่อ-คะแนน'!$C41="","",IF('ชื่อ-คะแนน'!$D41="ออก","",IF('ชื่อ-คะแนน'!$D41="ย้าย","",IF('ชื่อ-คะแนน'!$D41="พัก","",IF($BE$6="?",$BE$6,$BE$6)))))</f>
        <v/>
      </c>
      <c r="BF42" s="956" t="str">
        <f>IF('ชื่อ-คะแนน'!$C41="","",IF('ชื่อ-คะแนน'!$D41="ออก","",IF('ชื่อ-คะแนน'!$D41="ย้าย","",IF('ชื่อ-คะแนน'!$D41="พัก","",IF($BF$6="?",$BF$6,$BF$6)))))</f>
        <v/>
      </c>
      <c r="BG42" s="957"/>
      <c r="BH42" s="954" t="str">
        <f>IF('ชื่อ-คะแนน'!$C41="","",IF('ชื่อ-คะแนน'!$D41="ออก","",IF('ชื่อ-คะแนน'!$D41="ย้าย","",IF('ชื่อ-คะแนน'!$D41="พัก","",IF($BH$6="?",$BH$6,$BH$6)))))</f>
        <v/>
      </c>
      <c r="BI42" s="955" t="str">
        <f>IF('ชื่อ-คะแนน'!$C41="","",IF('ชื่อ-คะแนน'!$D41="ออก","",IF('ชื่อ-คะแนน'!$D41="ย้าย","",IF('ชื่อ-คะแนน'!$D41="พัก","",IF($BI$6="?",$BI$6,$BI$6)))))</f>
        <v/>
      </c>
      <c r="BJ42" s="955" t="str">
        <f>IF('ชื่อ-คะแนน'!$C41="","",IF('ชื่อ-คะแนน'!$D41="ออก","",IF('ชื่อ-คะแนน'!$D41="ย้าย","",IF('ชื่อ-คะแนน'!$D41="พัก","",IF($BJ$6="?",$BJ$6,$BJ$6)))))</f>
        <v/>
      </c>
      <c r="BK42" s="955" t="str">
        <f>IF('ชื่อ-คะแนน'!$C41="","",IF('ชื่อ-คะแนน'!$D41="ออก","",IF('ชื่อ-คะแนน'!$D41="ย้าย","",IF('ชื่อ-คะแนน'!$D41="พัก","",IF($BK$6="?",$BK$6,$BK$6)))))</f>
        <v/>
      </c>
      <c r="BL42" s="956" t="str">
        <f>IF('ชื่อ-คะแนน'!$C41="","",IF('ชื่อ-คะแนน'!$D41="ออก","",IF('ชื่อ-คะแนน'!$D41="ย้าย","",IF('ชื่อ-คะแนน'!$D41="พัก","",IF($BL$6="?",$BL$6,$BL$6)))))</f>
        <v/>
      </c>
      <c r="BM42" s="957"/>
      <c r="BN42" s="954" t="str">
        <f>IF('ชื่อ-คะแนน'!$C41="","",IF('ชื่อ-คะแนน'!$D41="ออก","",IF('ชื่อ-คะแนน'!$D41="ย้าย","",IF('ชื่อ-คะแนน'!$D41="พัก","",IF($BN$6="?",$BN$6,$BN$6)))))</f>
        <v/>
      </c>
      <c r="BO42" s="955" t="str">
        <f>IF('ชื่อ-คะแนน'!$C41="","",IF('ชื่อ-คะแนน'!$D41="ออก","",IF('ชื่อ-คะแนน'!$D41="ย้าย","",IF('ชื่อ-คะแนน'!$D41="พัก","",IF($BO$6="?",$BO$6,$BO$6)))))</f>
        <v/>
      </c>
      <c r="BP42" s="955" t="str">
        <f>IF('ชื่อ-คะแนน'!$C41="","",IF('ชื่อ-คะแนน'!$D41="ออก","",IF('ชื่อ-คะแนน'!$D41="ย้าย","",IF('ชื่อ-คะแนน'!$D41="พัก","",IF($BP$6="?",$BP$6,$BP$6)))))</f>
        <v/>
      </c>
      <c r="BQ42" s="955" t="str">
        <f>IF('ชื่อ-คะแนน'!$C41="","",IF('ชื่อ-คะแนน'!$D41="ออก","",IF('ชื่อ-คะแนน'!$D41="ย้าย","",IF('ชื่อ-คะแนน'!$D41="พัก","",IF($BQ$6="?",$BQ$6,$BQ$6)))))</f>
        <v/>
      </c>
      <c r="BR42" s="956" t="str">
        <f>IF('ชื่อ-คะแนน'!$C41="","",IF('ชื่อ-คะแนน'!$D41="ออก","",IF('ชื่อ-คะแนน'!$D41="ย้าย","",IF('ชื่อ-คะแนน'!$D41="พัก","",IF($BR$6="?",$BR$6,$BR$6)))))</f>
        <v/>
      </c>
      <c r="BS42" s="957"/>
      <c r="BT42" s="954" t="str">
        <f>IF('ชื่อ-คะแนน'!$C41="","",IF('ชื่อ-คะแนน'!$D41="ออก","",IF('ชื่อ-คะแนน'!$D41="ย้าย","",IF('ชื่อ-คะแนน'!$D41="พัก","",IF($BT$6="?",$BT$6,$BT$6)))))</f>
        <v/>
      </c>
      <c r="BU42" s="955" t="str">
        <f>IF('ชื่อ-คะแนน'!$C41="","",IF('ชื่อ-คะแนน'!$D41="ออก","",IF('ชื่อ-คะแนน'!$D41="ย้าย","",IF('ชื่อ-คะแนน'!$D41="พัก","",IF($BU$6="?",$BU$6,$BU$6)))))</f>
        <v/>
      </c>
      <c r="BV42" s="955" t="str">
        <f>IF('ชื่อ-คะแนน'!$C41="","",IF('ชื่อ-คะแนน'!$D41="ออก","",IF('ชื่อ-คะแนน'!$D41="ย้าย","",IF('ชื่อ-คะแนน'!$D41="พัก","",IF($BV$6="?",$BV$6,$BV$6)))))</f>
        <v/>
      </c>
      <c r="BW42" s="955" t="str">
        <f>IF('ชื่อ-คะแนน'!$C41="","",IF('ชื่อ-คะแนน'!$D41="ออก","",IF('ชื่อ-คะแนน'!$D41="ย้าย","",IF('ชื่อ-คะแนน'!$D41="พัก","",IF($BW$6="?",$BW$6,$BW$6)))))</f>
        <v/>
      </c>
      <c r="BX42" s="956" t="str">
        <f>IF('ชื่อ-คะแนน'!$C41="","",IF('ชื่อ-คะแนน'!$D41="ออก","",IF('ชื่อ-คะแนน'!$D41="ย้าย","",IF('ชื่อ-คะแนน'!$D41="พัก","",IF($BX$6="?",$BX$6,$BX$6)))))</f>
        <v/>
      </c>
      <c r="BY42" s="957"/>
      <c r="BZ42" s="954" t="str">
        <f>IF('ชื่อ-คะแนน'!$C41="","",IF('ชื่อ-คะแนน'!$D41="ออก","",IF('ชื่อ-คะแนน'!$D41="ย้าย","",IF('ชื่อ-คะแนน'!$D41="พัก","",IF($BZ$6="?",$BZ$6,$BZ$6)))))</f>
        <v/>
      </c>
      <c r="CA42" s="955" t="str">
        <f>IF('ชื่อ-คะแนน'!$C41="","",IF('ชื่อ-คะแนน'!$D41="ออก","",IF('ชื่อ-คะแนน'!$D41="ย้าย","",IF('ชื่อ-คะแนน'!$D41="พัก","",IF($CA$6="?",$CA$6,$CA$6)))))</f>
        <v/>
      </c>
      <c r="CB42" s="955" t="str">
        <f>IF('ชื่อ-คะแนน'!$C41="","",IF('ชื่อ-คะแนน'!$D41="ออก","",IF('ชื่อ-คะแนน'!$D41="ย้าย","",IF('ชื่อ-คะแนน'!$D41="พัก","",IF($CB$6="?",$CB$6,$CB$6)))))</f>
        <v/>
      </c>
      <c r="CC42" s="955" t="str">
        <f>IF('ชื่อ-คะแนน'!$C41="","",IF('ชื่อ-คะแนน'!$D41="ออก","",IF('ชื่อ-คะแนน'!$D41="ย้าย","",IF('ชื่อ-คะแนน'!$D41="พัก","",IF($CC$6="?",$CC$6,$CC$6)))))</f>
        <v/>
      </c>
      <c r="CD42" s="956" t="str">
        <f>IF('ชื่อ-คะแนน'!$C41="","",IF('ชื่อ-คะแนน'!$D41="ออก","",IF('ชื่อ-คะแนน'!$D41="ย้าย","",IF('ชื่อ-คะแนน'!$D41="พัก","",IF($CD$6="?",$CD$6,$CD$6)))))</f>
        <v/>
      </c>
      <c r="CE42" s="957"/>
      <c r="CF42" s="954" t="str">
        <f>IF('ชื่อ-คะแนน'!$C41="","",IF('ชื่อ-คะแนน'!$D41="ออก","",IF('ชื่อ-คะแนน'!$D41="ย้าย","",IF('ชื่อ-คะแนน'!$D41="พัก","",IF($CF$6="?",$CF$6,$CF$6)))))</f>
        <v/>
      </c>
      <c r="CG42" s="955" t="str">
        <f>IF('ชื่อ-คะแนน'!$C41="","",IF('ชื่อ-คะแนน'!$D41="ออก","",IF('ชื่อ-คะแนน'!$D41="ย้าย","",IF('ชื่อ-คะแนน'!$D41="พัก","",IF($CG$6="?",$CG$6,$CG$6)))))</f>
        <v/>
      </c>
      <c r="CH42" s="955" t="str">
        <f>IF('ชื่อ-คะแนน'!$C41="","",IF('ชื่อ-คะแนน'!$D41="ออก","",IF('ชื่อ-คะแนน'!$D41="ย้าย","",IF('ชื่อ-คะแนน'!$D41="พัก","",IF($CH$6="?",$CH$6,$CH$6)))))</f>
        <v/>
      </c>
      <c r="CI42" s="955" t="str">
        <f>IF('ชื่อ-คะแนน'!$C41="","",IF('ชื่อ-คะแนน'!$D41="ออก","",IF('ชื่อ-คะแนน'!$D41="ย้าย","",IF('ชื่อ-คะแนน'!$D41="พัก","",IF($CI$6="?",$CI$6,$CI$6)))))</f>
        <v/>
      </c>
      <c r="CJ42" s="956" t="str">
        <f>IF('ชื่อ-คะแนน'!$C41="","",IF('ชื่อ-คะแนน'!$D41="ออก","",IF('ชื่อ-คะแนน'!$D41="ย้าย","",IF('ชื่อ-คะแนน'!$D41="พัก","",IF($CJ$6="?",$CJ$6,$CJ$6)))))</f>
        <v/>
      </c>
      <c r="CK42" s="957"/>
      <c r="CL42" s="954" t="str">
        <f>IF('ชื่อ-คะแนน'!$C41="","",IF('ชื่อ-คะแนน'!$D41="ออก","",IF('ชื่อ-คะแนน'!$D41="ย้าย","",IF('ชื่อ-คะแนน'!$D41="พัก","",IF($CL$6="?",$CL$6,$CL$6)))))</f>
        <v/>
      </c>
      <c r="CM42" s="955" t="str">
        <f>IF('ชื่อ-คะแนน'!$C41="","",IF('ชื่อ-คะแนน'!$D41="ออก","",IF('ชื่อ-คะแนน'!$D41="ย้าย","",IF('ชื่อ-คะแนน'!$D41="พัก","",IF($CM$6="?",$CM$6,$CM$6)))))</f>
        <v/>
      </c>
      <c r="CN42" s="955" t="str">
        <f>IF('ชื่อ-คะแนน'!$C41="","",IF('ชื่อ-คะแนน'!$D41="ออก","",IF('ชื่อ-คะแนน'!$D41="ย้าย","",IF('ชื่อ-คะแนน'!$D41="พัก","",IF($CN$6="?",$CN$6,$CN$6)))))</f>
        <v/>
      </c>
      <c r="CO42" s="955" t="str">
        <f>IF('ชื่อ-คะแนน'!$C41="","",IF('ชื่อ-คะแนน'!$D41="ออก","",IF('ชื่อ-คะแนน'!$D41="ย้าย","",IF('ชื่อ-คะแนน'!$D41="พัก","",IF($CO$6="?",$CO$6,$CO$6)))))</f>
        <v/>
      </c>
      <c r="CP42" s="956" t="str">
        <f>IF('ชื่อ-คะแนน'!$C41="","",IF('ชื่อ-คะแนน'!$D41="ออก","",IF('ชื่อ-คะแนน'!$D41="ย้าย","",IF('ชื่อ-คะแนน'!$D41="พัก","",IF($CP$6="?",$CP$6,$CP$6)))))</f>
        <v/>
      </c>
      <c r="CQ42" s="957"/>
      <c r="CR42" s="954" t="str">
        <f>IF('ชื่อ-คะแนน'!$C41="","",IF('ชื่อ-คะแนน'!$D41="ออก","",IF('ชื่อ-คะแนน'!$D41="ย้าย","",IF('ชื่อ-คะแนน'!$D41="พัก","",IF($CR$6="?",$CR$6,$CR$6)))))</f>
        <v/>
      </c>
      <c r="CS42" s="955" t="str">
        <f>IF('ชื่อ-คะแนน'!$C41="","",IF('ชื่อ-คะแนน'!$D41="ออก","",IF('ชื่อ-คะแนน'!$D41="ย้าย","",IF('ชื่อ-คะแนน'!$D41="พัก","",IF($CS$6="?",$CS$6,$CS$6)))))</f>
        <v/>
      </c>
      <c r="CT42" s="955" t="str">
        <f>IF('ชื่อ-คะแนน'!$C41="","",IF('ชื่อ-คะแนน'!$D41="ออก","",IF('ชื่อ-คะแนน'!$D41="ย้าย","",IF('ชื่อ-คะแนน'!$D41="พัก","",IF($CT$6="?",$CT$6,$CT$6)))))</f>
        <v/>
      </c>
      <c r="CU42" s="955" t="str">
        <f>IF('ชื่อ-คะแนน'!$C41="","",IF('ชื่อ-คะแนน'!$D41="ออก","",IF('ชื่อ-คะแนน'!$D41="ย้าย","",IF('ชื่อ-คะแนน'!$D41="พัก","",IF($CU$6="?",$CU$6,$CU$6)))))</f>
        <v/>
      </c>
      <c r="CV42" s="956" t="str">
        <f>IF('ชื่อ-คะแนน'!$C41="","",IF('ชื่อ-คะแนน'!$D41="ออก","",IF('ชื่อ-คะแนน'!$D41="ย้าย","",IF('ชื่อ-คะแนน'!$D41="พัก","",IF($CV$6="?",$CV$6,$CV$6)))))</f>
        <v/>
      </c>
      <c r="CW42" s="957"/>
      <c r="CX42" s="954" t="str">
        <f>IF('ชื่อ-คะแนน'!$C41="","",IF('ชื่อ-คะแนน'!$D41="ออก","",IF('ชื่อ-คะแนน'!$D41="ย้าย","",IF('ชื่อ-คะแนน'!$D41="พัก","",IF($CX$6="?",$CX$6,$CX$6)))))</f>
        <v/>
      </c>
      <c r="CY42" s="955" t="str">
        <f>IF('ชื่อ-คะแนน'!$C41="","",IF('ชื่อ-คะแนน'!$D41="ออก","",IF('ชื่อ-คะแนน'!$D41="ย้าย","",IF('ชื่อ-คะแนน'!$D41="พัก","",IF($CY$6="?",$CY$6,$CY$6)))))</f>
        <v/>
      </c>
      <c r="CZ42" s="955" t="str">
        <f>IF('ชื่อ-คะแนน'!$C41="","",IF('ชื่อ-คะแนน'!$D41="ออก","",IF('ชื่อ-คะแนน'!$D41="ย้าย","",IF('ชื่อ-คะแนน'!$D41="พัก","",IF($CZ$6="?",$CZ$6,$CZ$6)))))</f>
        <v/>
      </c>
      <c r="DA42" s="955" t="str">
        <f>IF('ชื่อ-คะแนน'!$C41="","",IF('ชื่อ-คะแนน'!$D41="ออก","",IF('ชื่อ-คะแนน'!$D41="ย้าย","",IF('ชื่อ-คะแนน'!$D41="พัก","",IF($DA$6="?",$DA$6,$DA$6)))))</f>
        <v/>
      </c>
      <c r="DB42" s="956" t="str">
        <f>IF('ชื่อ-คะแนน'!$C41="","",IF('ชื่อ-คะแนน'!$D41="ออก","",IF('ชื่อ-คะแนน'!$D41="ย้าย","",IF('ชื่อ-คะแนน'!$D41="พัก","",IF($DB$6="?",$DB$6,$DB$6)))))</f>
        <v/>
      </c>
      <c r="DC42" s="957"/>
      <c r="DD42" s="954" t="str">
        <f>IF('ชื่อ-คะแนน'!$C41="","",IF('ชื่อ-คะแนน'!$D41="ออก","",IF('ชื่อ-คะแนน'!$D41="ย้าย","",IF('ชื่อ-คะแนน'!$D41="พัก","",IF($DD$6="?",$DD$6,$DD$6)))))</f>
        <v/>
      </c>
      <c r="DE42" s="955" t="str">
        <f>IF('ชื่อ-คะแนน'!$C41="","",IF('ชื่อ-คะแนน'!$D41="ออก","",IF('ชื่อ-คะแนน'!$D41="ย้าย","",IF('ชื่อ-คะแนน'!$D41="พัก","",IF($DE$6="?",$DE$6,$DE$6)))))</f>
        <v/>
      </c>
      <c r="DF42" s="955" t="str">
        <f>IF('ชื่อ-คะแนน'!$C41="","",IF('ชื่อ-คะแนน'!$D41="ออก","",IF('ชื่อ-คะแนน'!$D41="ย้าย","",IF('ชื่อ-คะแนน'!$D41="พัก","",IF($DF$6="?",$DF$6,$DF$6)))))</f>
        <v/>
      </c>
      <c r="DG42" s="955" t="str">
        <f>IF('ชื่อ-คะแนน'!$C41="","",IF('ชื่อ-คะแนน'!$D41="ออก","",IF('ชื่อ-คะแนน'!$D41="ย้าย","",IF('ชื่อ-คะแนน'!$D41="พัก","",IF($DG$6="?",$DG$6,$DG$6)))))</f>
        <v/>
      </c>
      <c r="DH42" s="956" t="str">
        <f>IF('ชื่อ-คะแนน'!$C41="","",IF('ชื่อ-คะแนน'!$D41="ออก","",IF('ชื่อ-คะแนน'!$D41="ย้าย","",IF('ชื่อ-คะแนน'!$D41="พัก","",IF($DH$6="?",$DH$6,$DH$6)))))</f>
        <v/>
      </c>
      <c r="DI42" s="957"/>
      <c r="DJ42" s="954" t="str">
        <f>IF('ชื่อ-คะแนน'!$C41="","",IF('ชื่อ-คะแนน'!$D41="ออก","",IF('ชื่อ-คะแนน'!$D41="ย้าย","",IF('ชื่อ-คะแนน'!$D41="พัก","",IF($DJ$6="?",$DJ$6,$DJ$6)))))</f>
        <v/>
      </c>
      <c r="DK42" s="955" t="str">
        <f>IF('ชื่อ-คะแนน'!$C41="","",IF('ชื่อ-คะแนน'!$D41="ออก","",IF('ชื่อ-คะแนน'!$D41="ย้าย","",IF('ชื่อ-คะแนน'!$D41="พัก","",IF($DK$6="?",$DK$6,$DK$6)))))</f>
        <v/>
      </c>
      <c r="DL42" s="955" t="str">
        <f>IF('ชื่อ-คะแนน'!$C41="","",IF('ชื่อ-คะแนน'!$D41="ออก","",IF('ชื่อ-คะแนน'!$D41="ย้าย","",IF('ชื่อ-คะแนน'!$D41="พัก","",IF($DL$6="?",$DL$6,$DL$6)))))</f>
        <v/>
      </c>
      <c r="DM42" s="955" t="str">
        <f>IF('ชื่อ-คะแนน'!$C41="","",IF('ชื่อ-คะแนน'!$D41="ออก","",IF('ชื่อ-คะแนน'!$D41="ย้าย","",IF('ชื่อ-คะแนน'!$D41="พัก","",IF($DM$6="?",$DM$6,$DM$6)))))</f>
        <v/>
      </c>
      <c r="DN42" s="956" t="str">
        <f>IF('ชื่อ-คะแนน'!$C41="","",IF('ชื่อ-คะแนน'!$D41="ออก","",IF('ชื่อ-คะแนน'!$D41="ย้าย","",IF('ชื่อ-คะแนน'!$D41="พัก","",IF($DN$6="?",$DN$6,$DN$6)))))</f>
        <v/>
      </c>
      <c r="DO42" s="957"/>
      <c r="DP42" s="954" t="str">
        <f>IF('ชื่อ-คะแนน'!$C41="","",IF('ชื่อ-คะแนน'!$D41="ออก","",IF('ชื่อ-คะแนน'!$D41="ย้าย","",IF('ชื่อ-คะแนน'!$D41="พัก","",IF($DP$6="?",$DP$6,$DP$6)))))</f>
        <v/>
      </c>
      <c r="DQ42" s="955" t="str">
        <f>IF('ชื่อ-คะแนน'!$C41="","",IF('ชื่อ-คะแนน'!$D41="ออก","",IF('ชื่อ-คะแนน'!$D41="ย้าย","",IF('ชื่อ-คะแนน'!$D41="พัก","",IF($DQ$6="?",$DQ$6,$DQ$6)))))</f>
        <v/>
      </c>
      <c r="DR42" s="955" t="str">
        <f>IF('ชื่อ-คะแนน'!$C41="","",IF('ชื่อ-คะแนน'!$D41="ออก","",IF('ชื่อ-คะแนน'!$D41="ย้าย","",IF('ชื่อ-คะแนน'!$D41="พัก","",IF($DR$6="?",$DR$6,$DR$6)))))</f>
        <v/>
      </c>
      <c r="DS42" s="955" t="str">
        <f>IF('ชื่อ-คะแนน'!$C41="","",IF('ชื่อ-คะแนน'!$D41="ออก","",IF('ชื่อ-คะแนน'!$D41="ย้าย","",IF('ชื่อ-คะแนน'!$D41="พัก","",IF($DS$6="?",$DS$6,$DS$6)))))</f>
        <v/>
      </c>
      <c r="DT42" s="956" t="str">
        <f>IF('ชื่อ-คะแนน'!$C41="","",IF('ชื่อ-คะแนน'!$D41="ออก","",IF('ชื่อ-คะแนน'!$D41="ย้าย","",IF('ชื่อ-คะแนน'!$D41="พัก","",IF($DT$6="?",$DT$6,$DT$6)))))</f>
        <v/>
      </c>
      <c r="DU42" s="957"/>
      <c r="DV42" s="954" t="str">
        <f>IF('ชื่อ-คะแนน'!$C41="","",IF('ชื่อ-คะแนน'!$D41="ออก","",IF('ชื่อ-คะแนน'!$D41="ย้าย","",IF('ชื่อ-คะแนน'!$D41="พัก","",IF($DV$6="?",$DV$6,$DV$6)))))</f>
        <v/>
      </c>
      <c r="DW42" s="955" t="str">
        <f>IF('ชื่อ-คะแนน'!$C41="","",IF('ชื่อ-คะแนน'!$D41="ออก","",IF('ชื่อ-คะแนน'!$D41="ย้าย","",IF('ชื่อ-คะแนน'!$D41="พัก","",IF($DW$6="?",$DW$6,$DW$6)))))</f>
        <v/>
      </c>
      <c r="DX42" s="955" t="str">
        <f>IF('ชื่อ-คะแนน'!$C41="","",IF('ชื่อ-คะแนน'!$D41="ออก","",IF('ชื่อ-คะแนน'!$D41="ย้าย","",IF('ชื่อ-คะแนน'!$D41="พัก","",IF($DX$6="?",$DX$6,$DX$6)))))</f>
        <v/>
      </c>
      <c r="DY42" s="955" t="str">
        <f>IF('ชื่อ-คะแนน'!$C41="","",IF('ชื่อ-คะแนน'!$D41="ออก","",IF('ชื่อ-คะแนน'!$D41="ย้าย","",IF('ชื่อ-คะแนน'!$D41="พัก","",IF($DY$6="?",$DY$6,$DY$6)))))</f>
        <v/>
      </c>
      <c r="DZ42" s="956" t="str">
        <f>IF('ชื่อ-คะแนน'!$C41="","",IF('ชื่อ-คะแนน'!$D41="ออก","",IF('ชื่อ-คะแนน'!$D41="ย้าย","",IF('ชื่อ-คะแนน'!$D41="พัก","",IF($DZ$6="?",$DZ$6,$DZ$6)))))</f>
        <v/>
      </c>
      <c r="EA42" s="957"/>
      <c r="EB42" s="954" t="str">
        <f>IF('ชื่อ-คะแนน'!$C41="","",IF('ชื่อ-คะแนน'!$D41="ออก","",IF('ชื่อ-คะแนน'!$D41="ย้าย","",IF('ชื่อ-คะแนน'!$D41="พัก","",IF($EB$6="?",$EB$6,$EB$6)))))</f>
        <v/>
      </c>
      <c r="EC42" s="955" t="str">
        <f>IF('ชื่อ-คะแนน'!$C41="","",IF('ชื่อ-คะแนน'!$D41="ออก","",IF('ชื่อ-คะแนน'!$D41="ย้าย","",IF('ชื่อ-คะแนน'!$D41="พัก","",IF($EC$6="?",$EC$6,$EC$6)))))</f>
        <v/>
      </c>
      <c r="ED42" s="955" t="str">
        <f>IF('ชื่อ-คะแนน'!$C41="","",IF('ชื่อ-คะแนน'!$D41="ออก","",IF('ชื่อ-คะแนน'!$D41="ย้าย","",IF('ชื่อ-คะแนน'!$D41="พัก","",IF($ED$6="?",$ED$6,$ED$6)))))</f>
        <v/>
      </c>
      <c r="EE42" s="955" t="str">
        <f>IF('ชื่อ-คะแนน'!$C41="","",IF('ชื่อ-คะแนน'!$D41="ออก","",IF('ชื่อ-คะแนน'!$D41="ย้าย","",IF('ชื่อ-คะแนน'!$D41="พัก","",IF($EE$6="?",$EE$6,$EE$6)))))</f>
        <v/>
      </c>
      <c r="EF42" s="956" t="str">
        <f>IF('ชื่อ-คะแนน'!$C41="","",IF('ชื่อ-คะแนน'!$D41="ออก","",IF('ชื่อ-คะแนน'!$D41="ย้าย","",IF('ชื่อ-คะแนน'!$D41="พัก","",IF($EF$6="?",$EF$6,$EF$6)))))</f>
        <v/>
      </c>
      <c r="EG42" s="960"/>
      <c r="EH42" s="961" t="str">
        <f>IF('ชื่อ-คะแนน'!C41="","",COUNTIF(E42:EF42,"ป")+COUNTIF(E42:EF42,"ล")+COUNTIF(E42:EF42,"ข")+COUNTIF(E42:EF42,"ร")+COUNTIF(E42:EF42,"อ")+COUNTIF(E42:EF42,"ก")+COUNTIF(E42:EF42,"ฟ")+COUNTIF(E42:EF42,"ด")+COUNTIF(E42:EF42,"ย"))&amp;IF('ชื่อ-คะแนน'!C41="","","/")&amp;IF('ชื่อ-คะแนน'!C41="","",SUM($F$6:$EF$6)-SUM(F42:EF42))</f>
        <v/>
      </c>
      <c r="EI42" s="992" t="str">
        <f>IF('ชื่อ-คะแนน'!C41="","",COUNTIF(E42:EE42,"/")+SUM(E42:EE42))</f>
        <v/>
      </c>
      <c r="EJ42" s="962" t="str">
        <f>IF('ชื่อ-คะแนน'!C41="","",COUNTIF(F42:EF42,"/")+SUM(F42:EF42)+เวลา1!EI42)</f>
        <v/>
      </c>
      <c r="EK42" s="103"/>
      <c r="EL42" s="53" t="str">
        <f>IF('ชื่อ-คะแนน'!C41="","",IF(EJ42&gt;=$EJ$3-$EJ$4,"-",$EJ$3-$EJ$4-EJ42))</f>
        <v/>
      </c>
      <c r="EM42" s="54" t="str">
        <f>IF('ชื่อ-คะแนน'!C41="","",(EJ42/$EJ$3)*100)</f>
        <v/>
      </c>
      <c r="EN42" s="53" t="str">
        <f>IF('ชื่อ-คะแนน'!CM41="ผิด","ผิด",IF('ชื่อ-คะแนน'!CM41="","",IF('ชื่อ-คะแนน'!CP41="-","-",IF(EM42&lt;79.5,"มส","-"))))</f>
        <v/>
      </c>
      <c r="EO42" s="53" t="str">
        <f>IF('ชื่อ-คะแนน'!CM41="ผิด","ผิด",IF('ชื่อ-คะแนน'!CM41="","",IF('ชื่อ-คะแนน'!CP41="-","-",IF(EM42&lt;59.5,"ซ้ำ",IF(EM42&lt;79.5,EL42,"-")))))</f>
        <v/>
      </c>
    </row>
    <row r="43" spans="1:145" s="24" customFormat="1" ht="18" customHeight="1" thickBot="1" x14ac:dyDescent="0.55000000000000004">
      <c r="A43" s="1000" t="str">
        <f>'ชื่อ-คะแนน'!A42</f>
        <v/>
      </c>
      <c r="B43" s="894">
        <f>'ชื่อ-คะแนน'!B42</f>
        <v>0</v>
      </c>
      <c r="C43" s="895" t="str">
        <f>'ชื่อ-คะแนน'!DB42</f>
        <v/>
      </c>
      <c r="D43" s="620" t="str">
        <f>'ชื่อ-คะแนน'!D42</f>
        <v/>
      </c>
      <c r="E43" s="621" t="str">
        <f t="shared" si="0"/>
        <v/>
      </c>
      <c r="F43" s="958" t="str">
        <f>IF('ชื่อ-คะแนน'!$C42="","",IF('ชื่อ-คะแนน'!$D42="ออก","",IF('ชื่อ-คะแนน'!$D42="ย้าย","",IF('ชื่อ-คะแนน'!$D42="พัก","",IF(F$6="?",F$6,F$6)))))</f>
        <v/>
      </c>
      <c r="G43" s="967" t="str">
        <f>IF('ชื่อ-คะแนน'!C42="","",IF('ชื่อ-คะแนน'!$D42="ออก","",IF('ชื่อ-คะแนน'!$D42="ย้าย","",IF('ชื่อ-คะแนน'!$D42="พัก","",IF(G$6="?",G$6,G$6)))))</f>
        <v/>
      </c>
      <c r="H43" s="967" t="str">
        <f>IF('ชื่อ-คะแนน'!C42="","",IF('ชื่อ-คะแนน'!$D42="ออก","",IF('ชื่อ-คะแนน'!$D42="ย้าย","",IF('ชื่อ-คะแนน'!$D42="พัก","",IF(H$6="?",H$6,H$6)))))</f>
        <v/>
      </c>
      <c r="I43" s="967" t="str">
        <f>IF('ชื่อ-คะแนน'!G42="","",IF('ชื่อ-คะแนน'!$D42="ออก","",IF('ชื่อ-คะแนน'!$D42="ย้าย","",IF('ชื่อ-คะแนน'!$D42="พัก","",IF(I$6="?",I$6,$I$6)))))</f>
        <v/>
      </c>
      <c r="J43" s="968" t="str">
        <f>IF('ชื่อ-คะแนน'!$C42="","",IF('ชื่อ-คะแนน'!$D42="ออก","",IF('ชื่อ-คะแนน'!$D42="ย้าย","",IF('ชื่อ-คะแนน'!$D42="พัก","",IF(J$6="?",J$6,J$6)))))</f>
        <v/>
      </c>
      <c r="K43" s="959"/>
      <c r="L43" s="958" t="str">
        <f>IF('ชื่อ-คะแนน'!$C42="","",IF('ชื่อ-คะแนน'!$D42="ออก","",IF('ชื่อ-คะแนน'!$D42="ย้าย","",IF('ชื่อ-คะแนน'!$D42="พัก","",IF(L$6="?",L$6,L$6)))))</f>
        <v/>
      </c>
      <c r="M43" s="967" t="str">
        <f>IF('ชื่อ-คะแนน'!$C42="","",IF('ชื่อ-คะแนน'!$D42="ออก","",IF('ชื่อ-คะแนน'!$D42="ย้าย","",IF('ชื่อ-คะแนน'!$D42="พัก","",IF(M$6="?",M$6,M$6)))))</f>
        <v/>
      </c>
      <c r="N43" s="967" t="str">
        <f>IF('ชื่อ-คะแนน'!$C42="","",IF('ชื่อ-คะแนน'!$D42="ออก","",IF('ชื่อ-คะแนน'!$D42="ย้าย","",IF('ชื่อ-คะแนน'!$D42="พัก","",IF(N$6="?",N$6,N$6)))))</f>
        <v/>
      </c>
      <c r="O43" s="967" t="str">
        <f>IF('ชื่อ-คะแนน'!$C42="","",IF('ชื่อ-คะแนน'!$D42="ออก","",IF('ชื่อ-คะแนน'!$D42="ย้าย","",IF('ชื่อ-คะแนน'!$D42="พัก","",IF(O$6="?",O$6,O$6)))))</f>
        <v/>
      </c>
      <c r="P43" s="968" t="str">
        <f>IF('ชื่อ-คะแนน'!$C42="","",IF('ชื่อ-คะแนน'!$D42="ออก","",IF('ชื่อ-คะแนน'!$D42="ย้าย","",IF('ชื่อ-คะแนน'!$D42="พัก","",IF(P$6="?",P$6,P$6)))))</f>
        <v/>
      </c>
      <c r="Q43" s="959"/>
      <c r="R43" s="958" t="str">
        <f>IF('ชื่อ-คะแนน'!$C42="","",IF('ชื่อ-คะแนน'!$D42="ออก","",IF('ชื่อ-คะแนน'!$D42="ย้าย","",IF('ชื่อ-คะแนน'!$D42="พัก","",IF(R$6="?",R$6,R$6)))))</f>
        <v/>
      </c>
      <c r="S43" s="967" t="str">
        <f>IF('ชื่อ-คะแนน'!$C42="","",IF('ชื่อ-คะแนน'!$D42="ออก","",IF('ชื่อ-คะแนน'!$D42="ย้าย","",IF('ชื่อ-คะแนน'!$D42="พัก","",IF(S$6="?",S$6,S$6)))))</f>
        <v/>
      </c>
      <c r="T43" s="967" t="str">
        <f>IF('ชื่อ-คะแนน'!$C42="","",IF('ชื่อ-คะแนน'!$D42="ออก","",IF('ชื่อ-คะแนน'!$D42="ย้าย","",IF('ชื่อ-คะแนน'!$D42="พัก","",IF(T$6="?",T$6,T$6)))))</f>
        <v/>
      </c>
      <c r="U43" s="967" t="str">
        <f>IF('ชื่อ-คะแนน'!$C42="","",IF('ชื่อ-คะแนน'!$D42="ออก","",IF('ชื่อ-คะแนน'!$D42="ย้าย","",IF('ชื่อ-คะแนน'!$D42="พัก","",IF(U$6="?",U$6,U$6)))))</f>
        <v/>
      </c>
      <c r="V43" s="968" t="str">
        <f>IF('ชื่อ-คะแนน'!$C42="","",IF('ชื่อ-คะแนน'!$D42="ออก","",IF('ชื่อ-คะแนน'!$D42="ย้าย","",IF('ชื่อ-คะแนน'!$D42="พัก","",IF(V$6="?",V$6,V$6)))))</f>
        <v/>
      </c>
      <c r="W43" s="959"/>
      <c r="X43" s="958" t="str">
        <f>IF('ชื่อ-คะแนน'!$C42="","",IF('ชื่อ-คะแนน'!$D42="ออก","",IF('ชื่อ-คะแนน'!$D42="ย้าย","",IF('ชื่อ-คะแนน'!$D42="พัก","",IF(X$6="?",X$6,X$6)))))</f>
        <v/>
      </c>
      <c r="Y43" s="967" t="str">
        <f>IF('ชื่อ-คะแนน'!$C42="","",IF('ชื่อ-คะแนน'!$D42="ออก","",IF('ชื่อ-คะแนน'!$D42="ย้าย","",IF('ชื่อ-คะแนน'!$D42="พัก","",IF(Y$6="?",Y$6,Y$6)))))</f>
        <v/>
      </c>
      <c r="Z43" s="967" t="str">
        <f>IF('ชื่อ-คะแนน'!$C42="","",IF('ชื่อ-คะแนน'!$D42="ออก","",IF('ชื่อ-คะแนน'!$D42="ย้าย","",IF('ชื่อ-คะแนน'!$D42="พัก","",IF(Z$6="?",Z$6,Z$6)))))</f>
        <v/>
      </c>
      <c r="AA43" s="967" t="str">
        <f>IF('ชื่อ-คะแนน'!$C42="","",IF('ชื่อ-คะแนน'!$D42="ออก","",IF('ชื่อ-คะแนน'!$D42="ย้าย","",IF('ชื่อ-คะแนน'!$D42="พัก","",IF(AA$6="?",AA$6,AA$6)))))</f>
        <v/>
      </c>
      <c r="AB43" s="968" t="str">
        <f>IF('ชื่อ-คะแนน'!$C42="","",IF('ชื่อ-คะแนน'!$D42="ออก","",IF('ชื่อ-คะแนน'!$D42="ย้าย","",IF('ชื่อ-คะแนน'!$D42="พัก","",IF(AB$6="?",AB$6,AB$6)))))</f>
        <v/>
      </c>
      <c r="AC43" s="959"/>
      <c r="AD43" s="958" t="str">
        <f>IF('ชื่อ-คะแนน'!$C42="","",IF('ชื่อ-คะแนน'!$D42="ออก","",IF('ชื่อ-คะแนน'!$D42="ย้าย","",IF('ชื่อ-คะแนน'!$D42="พัก","",IF(AD$6="?",AD$6,AD$6)))))</f>
        <v/>
      </c>
      <c r="AE43" s="967" t="str">
        <f>IF('ชื่อ-คะแนน'!$C42="","",IF('ชื่อ-คะแนน'!$D42="ออก","",IF('ชื่อ-คะแนน'!$D42="ย้าย","",IF('ชื่อ-คะแนน'!$D42="พัก","",IF(AE$6="?",AE$6,AE$6)))))</f>
        <v/>
      </c>
      <c r="AF43" s="967" t="str">
        <f>IF('ชื่อ-คะแนน'!$C42="","",IF('ชื่อ-คะแนน'!$D42="ออก","",IF('ชื่อ-คะแนน'!$D42="ย้าย","",IF('ชื่อ-คะแนน'!$D42="พัก","",IF(AF$6="?",AF$6,AF$6)))))</f>
        <v/>
      </c>
      <c r="AG43" s="967" t="str">
        <f>IF('ชื่อ-คะแนน'!$C42="","",IF('ชื่อ-คะแนน'!$D42="ออก","",IF('ชื่อ-คะแนน'!$D42="ย้าย","",IF('ชื่อ-คะแนน'!$D42="พัก","",IF($AG$6="?",$AG$6,$AG$6)))))</f>
        <v/>
      </c>
      <c r="AH43" s="968" t="str">
        <f>IF('ชื่อ-คะแนน'!$C42="","",IF('ชื่อ-คะแนน'!$D42="ออก","",IF('ชื่อ-คะแนน'!$D42="ย้าย","",IF('ชื่อ-คะแนน'!$D42="พัก","",IF($AH$6="?",$AH$6,$AH$6)))))</f>
        <v/>
      </c>
      <c r="AI43" s="959"/>
      <c r="AJ43" s="958" t="str">
        <f>IF('ชื่อ-คะแนน'!$C42="","",IF('ชื่อ-คะแนน'!$D42="ออก","",IF('ชื่อ-คะแนน'!$D42="ย้าย","",IF('ชื่อ-คะแนน'!$D42="พัก","",IF($AJ$6="?",$AJ$6,$AJ$6)))))</f>
        <v/>
      </c>
      <c r="AK43" s="967" t="str">
        <f>IF('ชื่อ-คะแนน'!$C42="","",IF('ชื่อ-คะแนน'!$D42="ออก","",IF('ชื่อ-คะแนน'!$D42="ย้าย","",IF('ชื่อ-คะแนน'!$D42="พัก","",IF($AK$6="?",$AK$6,$AK$6)))))</f>
        <v/>
      </c>
      <c r="AL43" s="967" t="str">
        <f>IF('ชื่อ-คะแนน'!$C42="","",IF('ชื่อ-คะแนน'!$D42="ออก","",IF('ชื่อ-คะแนน'!$D42="ย้าย","",IF('ชื่อ-คะแนน'!$D42="พัก","",IF($AL$6="?",$AL$6,$AL$6)))))</f>
        <v/>
      </c>
      <c r="AM43" s="967" t="str">
        <f>IF('ชื่อ-คะแนน'!$C42="","",IF('ชื่อ-คะแนน'!$D42="ออก","",IF('ชื่อ-คะแนน'!$D42="ย้าย","",IF('ชื่อ-คะแนน'!$D42="พัก","",IF($AM$6="?",$AM$6,$AM$6)))))</f>
        <v/>
      </c>
      <c r="AN43" s="968" t="str">
        <f>IF('ชื่อ-คะแนน'!$C42="","",IF('ชื่อ-คะแนน'!$D42="ออก","",IF('ชื่อ-คะแนน'!$D42="ย้าย","",IF('ชื่อ-คะแนน'!$D42="พัก","",IF($AN$6="?",$AN$6,$AN$6)))))</f>
        <v/>
      </c>
      <c r="AO43" s="959"/>
      <c r="AP43" s="958" t="str">
        <f>IF('ชื่อ-คะแนน'!$C42="","",IF('ชื่อ-คะแนน'!$D42="ออก","",IF('ชื่อ-คะแนน'!$D42="ย้าย","",IF('ชื่อ-คะแนน'!$D42="พัก","",IF($AP$6="?",$AP$6,$AP$6)))))</f>
        <v/>
      </c>
      <c r="AQ43" s="967" t="str">
        <f>IF('ชื่อ-คะแนน'!$C42="","",IF('ชื่อ-คะแนน'!$D42="ออก","",IF('ชื่อ-คะแนน'!$D42="ย้าย","",IF('ชื่อ-คะแนน'!$D42="พัก","",IF($AQ$6="?",$AQ$6,$AQ$6)))))</f>
        <v/>
      </c>
      <c r="AR43" s="967" t="str">
        <f>IF('ชื่อ-คะแนน'!$C42="","",IF('ชื่อ-คะแนน'!$D42="ออก","",IF('ชื่อ-คะแนน'!$D42="ย้าย","",IF('ชื่อ-คะแนน'!$D42="พัก","",IF($AR$6="?",$AR$6,$AR$6)))))</f>
        <v/>
      </c>
      <c r="AS43" s="967" t="str">
        <f>IF('ชื่อ-คะแนน'!$C42="","",IF('ชื่อ-คะแนน'!$D42="ออก","",IF('ชื่อ-คะแนน'!$D42="ย้าย","",IF('ชื่อ-คะแนน'!$D42="พัก","",IF($AS$6="?",$AS$6,$AS$6)))))</f>
        <v/>
      </c>
      <c r="AT43" s="968" t="str">
        <f>IF('ชื่อ-คะแนน'!$C42="","",IF('ชื่อ-คะแนน'!$D42="ออก","",IF('ชื่อ-คะแนน'!$D42="ย้าย","",IF('ชื่อ-คะแนน'!$D42="พัก","",IF($AT$6="?",$AT$6,$AT$6)))))</f>
        <v/>
      </c>
      <c r="AU43" s="959"/>
      <c r="AV43" s="958" t="str">
        <f>IF('ชื่อ-คะแนน'!$C42="","",IF('ชื่อ-คะแนน'!$D42="ออก","",IF('ชื่อ-คะแนน'!$D42="ย้าย","",IF('ชื่อ-คะแนน'!$D42="พัก","",IF($AV$6="?",$AV$6,$AV$6)))))</f>
        <v/>
      </c>
      <c r="AW43" s="967" t="str">
        <f>IF('ชื่อ-คะแนน'!$C42="","",IF('ชื่อ-คะแนน'!$D42="ออก","",IF('ชื่อ-คะแนน'!$D42="ย้าย","",IF('ชื่อ-คะแนน'!$D42="พัก","",IF($AW$6="?",$AW$6,$AW$6)))))</f>
        <v/>
      </c>
      <c r="AX43" s="967" t="str">
        <f>IF('ชื่อ-คะแนน'!$C42="","",IF('ชื่อ-คะแนน'!$D42="ออก","",IF('ชื่อ-คะแนน'!$D42="ย้าย","",IF('ชื่อ-คะแนน'!$D42="พัก","",IF($AX$6="?",$AX$6,$AX$6)))))</f>
        <v/>
      </c>
      <c r="AY43" s="967" t="str">
        <f>IF('ชื่อ-คะแนน'!$C42="","",IF('ชื่อ-คะแนน'!$D42="ออก","",IF('ชื่อ-คะแนน'!$D42="ย้าย","",IF('ชื่อ-คะแนน'!$D42="พัก","",IF($AY$6="?",$AY$6,$AY$6)))))</f>
        <v/>
      </c>
      <c r="AZ43" s="968" t="str">
        <f>IF('ชื่อ-คะแนน'!$C42="","",IF('ชื่อ-คะแนน'!$D42="ออก","",IF('ชื่อ-คะแนน'!$D42="ย้าย","",IF('ชื่อ-คะแนน'!$D42="พัก","",IF($AZ$6="?",$AZ$6,$AZ$6)))))</f>
        <v/>
      </c>
      <c r="BA43" s="959"/>
      <c r="BB43" s="958" t="str">
        <f>IF('ชื่อ-คะแนน'!$C42="","",IF('ชื่อ-คะแนน'!$D42="ออก","",IF('ชื่อ-คะแนน'!$D42="ย้าย","",IF('ชื่อ-คะแนน'!$D42="พัก","",IF($BB$6="?",$BB$6,$BB$6)))))</f>
        <v/>
      </c>
      <c r="BC43" s="967" t="str">
        <f>IF('ชื่อ-คะแนน'!$C42="","",IF('ชื่อ-คะแนน'!$D42="ออก","",IF('ชื่อ-คะแนน'!$D42="ย้าย","",IF('ชื่อ-คะแนน'!$D42="พัก","",IF($BC$6="?",$BC$6,$BC$6)))))</f>
        <v/>
      </c>
      <c r="BD43" s="967" t="str">
        <f>IF('ชื่อ-คะแนน'!$C42="","",IF('ชื่อ-คะแนน'!$D42="ออก","",IF('ชื่อ-คะแนน'!$D42="ย้าย","",IF('ชื่อ-คะแนน'!$D42="พัก","",IF($BD$6="?",$BD$6,$BD$6)))))</f>
        <v/>
      </c>
      <c r="BE43" s="967" t="str">
        <f>IF('ชื่อ-คะแนน'!$C42="","",IF('ชื่อ-คะแนน'!$D42="ออก","",IF('ชื่อ-คะแนน'!$D42="ย้าย","",IF('ชื่อ-คะแนน'!$D42="พัก","",IF($BE$6="?",$BE$6,$BE$6)))))</f>
        <v/>
      </c>
      <c r="BF43" s="968" t="str">
        <f>IF('ชื่อ-คะแนน'!$C42="","",IF('ชื่อ-คะแนน'!$D42="ออก","",IF('ชื่อ-คะแนน'!$D42="ย้าย","",IF('ชื่อ-คะแนน'!$D42="พัก","",IF($BF$6="?",$BF$6,$BF$6)))))</f>
        <v/>
      </c>
      <c r="BG43" s="959"/>
      <c r="BH43" s="958" t="str">
        <f>IF('ชื่อ-คะแนน'!$C42="","",IF('ชื่อ-คะแนน'!$D42="ออก","",IF('ชื่อ-คะแนน'!$D42="ย้าย","",IF('ชื่อ-คะแนน'!$D42="พัก","",IF($BH$6="?",$BH$6,$BH$6)))))</f>
        <v/>
      </c>
      <c r="BI43" s="967" t="str">
        <f>IF('ชื่อ-คะแนน'!$C42="","",IF('ชื่อ-คะแนน'!$D42="ออก","",IF('ชื่อ-คะแนน'!$D42="ย้าย","",IF('ชื่อ-คะแนน'!$D42="พัก","",IF($BI$6="?",$BI$6,$BI$6)))))</f>
        <v/>
      </c>
      <c r="BJ43" s="967" t="str">
        <f>IF('ชื่อ-คะแนน'!$C42="","",IF('ชื่อ-คะแนน'!$D42="ออก","",IF('ชื่อ-คะแนน'!$D42="ย้าย","",IF('ชื่อ-คะแนน'!$D42="พัก","",IF($BJ$6="?",$BJ$6,$BJ$6)))))</f>
        <v/>
      </c>
      <c r="BK43" s="967" t="str">
        <f>IF('ชื่อ-คะแนน'!$C42="","",IF('ชื่อ-คะแนน'!$D42="ออก","",IF('ชื่อ-คะแนน'!$D42="ย้าย","",IF('ชื่อ-คะแนน'!$D42="พัก","",IF($BK$6="?",$BK$6,$BK$6)))))</f>
        <v/>
      </c>
      <c r="BL43" s="968" t="str">
        <f>IF('ชื่อ-คะแนน'!$C42="","",IF('ชื่อ-คะแนน'!$D42="ออก","",IF('ชื่อ-คะแนน'!$D42="ย้าย","",IF('ชื่อ-คะแนน'!$D42="พัก","",IF($BL$6="?",$BL$6,$BL$6)))))</f>
        <v/>
      </c>
      <c r="BM43" s="959"/>
      <c r="BN43" s="958" t="str">
        <f>IF('ชื่อ-คะแนน'!$C42="","",IF('ชื่อ-คะแนน'!$D42="ออก","",IF('ชื่อ-คะแนน'!$D42="ย้าย","",IF('ชื่อ-คะแนน'!$D42="พัก","",IF($BN$6="?",$BN$6,$BN$6)))))</f>
        <v/>
      </c>
      <c r="BO43" s="967" t="str">
        <f>IF('ชื่อ-คะแนน'!$C42="","",IF('ชื่อ-คะแนน'!$D42="ออก","",IF('ชื่อ-คะแนน'!$D42="ย้าย","",IF('ชื่อ-คะแนน'!$D42="พัก","",IF($BO$6="?",$BO$6,$BO$6)))))</f>
        <v/>
      </c>
      <c r="BP43" s="967" t="str">
        <f>IF('ชื่อ-คะแนน'!$C42="","",IF('ชื่อ-คะแนน'!$D42="ออก","",IF('ชื่อ-คะแนน'!$D42="ย้าย","",IF('ชื่อ-คะแนน'!$D42="พัก","",IF($BP$6="?",$BP$6,$BP$6)))))</f>
        <v/>
      </c>
      <c r="BQ43" s="967" t="str">
        <f>IF('ชื่อ-คะแนน'!$C42="","",IF('ชื่อ-คะแนน'!$D42="ออก","",IF('ชื่อ-คะแนน'!$D42="ย้าย","",IF('ชื่อ-คะแนน'!$D42="พัก","",IF($BQ$6="?",$BQ$6,$BQ$6)))))</f>
        <v/>
      </c>
      <c r="BR43" s="968" t="str">
        <f>IF('ชื่อ-คะแนน'!$C42="","",IF('ชื่อ-คะแนน'!$D42="ออก","",IF('ชื่อ-คะแนน'!$D42="ย้าย","",IF('ชื่อ-คะแนน'!$D42="พัก","",IF($BR$6="?",$BR$6,$BR$6)))))</f>
        <v/>
      </c>
      <c r="BS43" s="959"/>
      <c r="BT43" s="958" t="str">
        <f>IF('ชื่อ-คะแนน'!$C42="","",IF('ชื่อ-คะแนน'!$D42="ออก","",IF('ชื่อ-คะแนน'!$D42="ย้าย","",IF('ชื่อ-คะแนน'!$D42="พัก","",IF($BT$6="?",$BT$6,$BT$6)))))</f>
        <v/>
      </c>
      <c r="BU43" s="967" t="str">
        <f>IF('ชื่อ-คะแนน'!$C42="","",IF('ชื่อ-คะแนน'!$D42="ออก","",IF('ชื่อ-คะแนน'!$D42="ย้าย","",IF('ชื่อ-คะแนน'!$D42="พัก","",IF($BU$6="?",$BU$6,$BU$6)))))</f>
        <v/>
      </c>
      <c r="BV43" s="967" t="str">
        <f>IF('ชื่อ-คะแนน'!$C42="","",IF('ชื่อ-คะแนน'!$D42="ออก","",IF('ชื่อ-คะแนน'!$D42="ย้าย","",IF('ชื่อ-คะแนน'!$D42="พัก","",IF($BV$6="?",$BV$6,$BV$6)))))</f>
        <v/>
      </c>
      <c r="BW43" s="967" t="str">
        <f>IF('ชื่อ-คะแนน'!$C42="","",IF('ชื่อ-คะแนน'!$D42="ออก","",IF('ชื่อ-คะแนน'!$D42="ย้าย","",IF('ชื่อ-คะแนน'!$D42="พัก","",IF($BW$6="?",$BW$6,$BW$6)))))</f>
        <v/>
      </c>
      <c r="BX43" s="968" t="str">
        <f>IF('ชื่อ-คะแนน'!$C42="","",IF('ชื่อ-คะแนน'!$D42="ออก","",IF('ชื่อ-คะแนน'!$D42="ย้าย","",IF('ชื่อ-คะแนน'!$D42="พัก","",IF($BX$6="?",$BX$6,$BX$6)))))</f>
        <v/>
      </c>
      <c r="BY43" s="959"/>
      <c r="BZ43" s="958" t="str">
        <f>IF('ชื่อ-คะแนน'!$C42="","",IF('ชื่อ-คะแนน'!$D42="ออก","",IF('ชื่อ-คะแนน'!$D42="ย้าย","",IF('ชื่อ-คะแนน'!$D42="พัก","",IF($BZ$6="?",$BZ$6,$BZ$6)))))</f>
        <v/>
      </c>
      <c r="CA43" s="967" t="str">
        <f>IF('ชื่อ-คะแนน'!$C42="","",IF('ชื่อ-คะแนน'!$D42="ออก","",IF('ชื่อ-คะแนน'!$D42="ย้าย","",IF('ชื่อ-คะแนน'!$D42="พัก","",IF($CA$6="?",$CA$6,$CA$6)))))</f>
        <v/>
      </c>
      <c r="CB43" s="967" t="str">
        <f>IF('ชื่อ-คะแนน'!$C42="","",IF('ชื่อ-คะแนน'!$D42="ออก","",IF('ชื่อ-คะแนน'!$D42="ย้าย","",IF('ชื่อ-คะแนน'!$D42="พัก","",IF($CB$6="?",$CB$6,$CB$6)))))</f>
        <v/>
      </c>
      <c r="CC43" s="967" t="str">
        <f>IF('ชื่อ-คะแนน'!$C42="","",IF('ชื่อ-คะแนน'!$D42="ออก","",IF('ชื่อ-คะแนน'!$D42="ย้าย","",IF('ชื่อ-คะแนน'!$D42="พัก","",IF($CC$6="?",$CC$6,$CC$6)))))</f>
        <v/>
      </c>
      <c r="CD43" s="968" t="str">
        <f>IF('ชื่อ-คะแนน'!$C42="","",IF('ชื่อ-คะแนน'!$D42="ออก","",IF('ชื่อ-คะแนน'!$D42="ย้าย","",IF('ชื่อ-คะแนน'!$D42="พัก","",IF($CD$6="?",$CD$6,$CD$6)))))</f>
        <v/>
      </c>
      <c r="CE43" s="959"/>
      <c r="CF43" s="958" t="str">
        <f>IF('ชื่อ-คะแนน'!$C42="","",IF('ชื่อ-คะแนน'!$D42="ออก","",IF('ชื่อ-คะแนน'!$D42="ย้าย","",IF('ชื่อ-คะแนน'!$D42="พัก","",IF($CF$6="?",$CF$6,$CF$6)))))</f>
        <v/>
      </c>
      <c r="CG43" s="967" t="str">
        <f>IF('ชื่อ-คะแนน'!$C42="","",IF('ชื่อ-คะแนน'!$D42="ออก","",IF('ชื่อ-คะแนน'!$D42="ย้าย","",IF('ชื่อ-คะแนน'!$D42="พัก","",IF($CG$6="?",$CG$6,$CG$6)))))</f>
        <v/>
      </c>
      <c r="CH43" s="967" t="str">
        <f>IF('ชื่อ-คะแนน'!$C42="","",IF('ชื่อ-คะแนน'!$D42="ออก","",IF('ชื่อ-คะแนน'!$D42="ย้าย","",IF('ชื่อ-คะแนน'!$D42="พัก","",IF($CH$6="?",$CH$6,$CH$6)))))</f>
        <v/>
      </c>
      <c r="CI43" s="967" t="str">
        <f>IF('ชื่อ-คะแนน'!$C42="","",IF('ชื่อ-คะแนน'!$D42="ออก","",IF('ชื่อ-คะแนน'!$D42="ย้าย","",IF('ชื่อ-คะแนน'!$D42="พัก","",IF($CI$6="?",$CI$6,$CI$6)))))</f>
        <v/>
      </c>
      <c r="CJ43" s="968" t="str">
        <f>IF('ชื่อ-คะแนน'!$C42="","",IF('ชื่อ-คะแนน'!$D42="ออก","",IF('ชื่อ-คะแนน'!$D42="ย้าย","",IF('ชื่อ-คะแนน'!$D42="พัก","",IF($CJ$6="?",$CJ$6,$CJ$6)))))</f>
        <v/>
      </c>
      <c r="CK43" s="959"/>
      <c r="CL43" s="958" t="str">
        <f>IF('ชื่อ-คะแนน'!$C42="","",IF('ชื่อ-คะแนน'!$D42="ออก","",IF('ชื่อ-คะแนน'!$D42="ย้าย","",IF('ชื่อ-คะแนน'!$D42="พัก","",IF($CL$6="?",$CL$6,$CL$6)))))</f>
        <v/>
      </c>
      <c r="CM43" s="967" t="str">
        <f>IF('ชื่อ-คะแนน'!$C42="","",IF('ชื่อ-คะแนน'!$D42="ออก","",IF('ชื่อ-คะแนน'!$D42="ย้าย","",IF('ชื่อ-คะแนน'!$D42="พัก","",IF($CM$6="?",$CM$6,$CM$6)))))</f>
        <v/>
      </c>
      <c r="CN43" s="967" t="str">
        <f>IF('ชื่อ-คะแนน'!$C42="","",IF('ชื่อ-คะแนน'!$D42="ออก","",IF('ชื่อ-คะแนน'!$D42="ย้าย","",IF('ชื่อ-คะแนน'!$D42="พัก","",IF($CN$6="?",$CN$6,$CN$6)))))</f>
        <v/>
      </c>
      <c r="CO43" s="967" t="str">
        <f>IF('ชื่อ-คะแนน'!$C42="","",IF('ชื่อ-คะแนน'!$D42="ออก","",IF('ชื่อ-คะแนน'!$D42="ย้าย","",IF('ชื่อ-คะแนน'!$D42="พัก","",IF($CO$6="?",$CO$6,$CO$6)))))</f>
        <v/>
      </c>
      <c r="CP43" s="968" t="str">
        <f>IF('ชื่อ-คะแนน'!$C42="","",IF('ชื่อ-คะแนน'!$D42="ออก","",IF('ชื่อ-คะแนน'!$D42="ย้าย","",IF('ชื่อ-คะแนน'!$D42="พัก","",IF($CP$6="?",$CP$6,$CP$6)))))</f>
        <v/>
      </c>
      <c r="CQ43" s="959"/>
      <c r="CR43" s="958" t="str">
        <f>IF('ชื่อ-คะแนน'!$C42="","",IF('ชื่อ-คะแนน'!$D42="ออก","",IF('ชื่อ-คะแนน'!$D42="ย้าย","",IF('ชื่อ-คะแนน'!$D42="พัก","",IF($CR$6="?",$CR$6,$CR$6)))))</f>
        <v/>
      </c>
      <c r="CS43" s="967" t="str">
        <f>IF('ชื่อ-คะแนน'!$C42="","",IF('ชื่อ-คะแนน'!$D42="ออก","",IF('ชื่อ-คะแนน'!$D42="ย้าย","",IF('ชื่อ-คะแนน'!$D42="พัก","",IF($CS$6="?",$CS$6,$CS$6)))))</f>
        <v/>
      </c>
      <c r="CT43" s="967" t="str">
        <f>IF('ชื่อ-คะแนน'!$C42="","",IF('ชื่อ-คะแนน'!$D42="ออก","",IF('ชื่อ-คะแนน'!$D42="ย้าย","",IF('ชื่อ-คะแนน'!$D42="พัก","",IF($CT$6="?",$CT$6,$CT$6)))))</f>
        <v/>
      </c>
      <c r="CU43" s="967" t="str">
        <f>IF('ชื่อ-คะแนน'!$C42="","",IF('ชื่อ-คะแนน'!$D42="ออก","",IF('ชื่อ-คะแนน'!$D42="ย้าย","",IF('ชื่อ-คะแนน'!$D42="พัก","",IF($CU$6="?",$CU$6,$CU$6)))))</f>
        <v/>
      </c>
      <c r="CV43" s="968" t="str">
        <f>IF('ชื่อ-คะแนน'!$C42="","",IF('ชื่อ-คะแนน'!$D42="ออก","",IF('ชื่อ-คะแนน'!$D42="ย้าย","",IF('ชื่อ-คะแนน'!$D42="พัก","",IF($CV$6="?",$CV$6,$CV$6)))))</f>
        <v/>
      </c>
      <c r="CW43" s="959"/>
      <c r="CX43" s="958" t="str">
        <f>IF('ชื่อ-คะแนน'!$C42="","",IF('ชื่อ-คะแนน'!$D42="ออก","",IF('ชื่อ-คะแนน'!$D42="ย้าย","",IF('ชื่อ-คะแนน'!$D42="พัก","",IF($CX$6="?",$CX$6,$CX$6)))))</f>
        <v/>
      </c>
      <c r="CY43" s="967" t="str">
        <f>IF('ชื่อ-คะแนน'!$C42="","",IF('ชื่อ-คะแนน'!$D42="ออก","",IF('ชื่อ-คะแนน'!$D42="ย้าย","",IF('ชื่อ-คะแนน'!$D42="พัก","",IF($CY$6="?",$CY$6,$CY$6)))))</f>
        <v/>
      </c>
      <c r="CZ43" s="967" t="str">
        <f>IF('ชื่อ-คะแนน'!$C42="","",IF('ชื่อ-คะแนน'!$D42="ออก","",IF('ชื่อ-คะแนน'!$D42="ย้าย","",IF('ชื่อ-คะแนน'!$D42="พัก","",IF($CZ$6="?",$CZ$6,$CZ$6)))))</f>
        <v/>
      </c>
      <c r="DA43" s="967" t="str">
        <f>IF('ชื่อ-คะแนน'!$C42="","",IF('ชื่อ-คะแนน'!$D42="ออก","",IF('ชื่อ-คะแนน'!$D42="ย้าย","",IF('ชื่อ-คะแนน'!$D42="พัก","",IF($DA$6="?",$DA$6,$DA$6)))))</f>
        <v/>
      </c>
      <c r="DB43" s="968" t="str">
        <f>IF('ชื่อ-คะแนน'!$C42="","",IF('ชื่อ-คะแนน'!$D42="ออก","",IF('ชื่อ-คะแนน'!$D42="ย้าย","",IF('ชื่อ-คะแนน'!$D42="พัก","",IF($DB$6="?",$DB$6,$DB$6)))))</f>
        <v/>
      </c>
      <c r="DC43" s="959"/>
      <c r="DD43" s="958" t="str">
        <f>IF('ชื่อ-คะแนน'!$C42="","",IF('ชื่อ-คะแนน'!$D42="ออก","",IF('ชื่อ-คะแนน'!$D42="ย้าย","",IF('ชื่อ-คะแนน'!$D42="พัก","",IF($DD$6="?",$DD$6,$DD$6)))))</f>
        <v/>
      </c>
      <c r="DE43" s="967" t="str">
        <f>IF('ชื่อ-คะแนน'!$C42="","",IF('ชื่อ-คะแนน'!$D42="ออก","",IF('ชื่อ-คะแนน'!$D42="ย้าย","",IF('ชื่อ-คะแนน'!$D42="พัก","",IF($DE$6="?",$DE$6,$DE$6)))))</f>
        <v/>
      </c>
      <c r="DF43" s="967" t="str">
        <f>IF('ชื่อ-คะแนน'!$C42="","",IF('ชื่อ-คะแนน'!$D42="ออก","",IF('ชื่อ-คะแนน'!$D42="ย้าย","",IF('ชื่อ-คะแนน'!$D42="พัก","",IF($DF$6="?",$DF$6,$DF$6)))))</f>
        <v/>
      </c>
      <c r="DG43" s="967" t="str">
        <f>IF('ชื่อ-คะแนน'!$C42="","",IF('ชื่อ-คะแนน'!$D42="ออก","",IF('ชื่อ-คะแนน'!$D42="ย้าย","",IF('ชื่อ-คะแนน'!$D42="พัก","",IF($DG$6="?",$DG$6,$DG$6)))))</f>
        <v/>
      </c>
      <c r="DH43" s="968" t="str">
        <f>IF('ชื่อ-คะแนน'!$C42="","",IF('ชื่อ-คะแนน'!$D42="ออก","",IF('ชื่อ-คะแนน'!$D42="ย้าย","",IF('ชื่อ-คะแนน'!$D42="พัก","",IF($DH$6="?",$DH$6,$DH$6)))))</f>
        <v/>
      </c>
      <c r="DI43" s="959"/>
      <c r="DJ43" s="958" t="str">
        <f>IF('ชื่อ-คะแนน'!$C42="","",IF('ชื่อ-คะแนน'!$D42="ออก","",IF('ชื่อ-คะแนน'!$D42="ย้าย","",IF('ชื่อ-คะแนน'!$D42="พัก","",IF($DJ$6="?",$DJ$6,$DJ$6)))))</f>
        <v/>
      </c>
      <c r="DK43" s="967" t="str">
        <f>IF('ชื่อ-คะแนน'!$C42="","",IF('ชื่อ-คะแนน'!$D42="ออก","",IF('ชื่อ-คะแนน'!$D42="ย้าย","",IF('ชื่อ-คะแนน'!$D42="พัก","",IF($DK$6="?",$DK$6,$DK$6)))))</f>
        <v/>
      </c>
      <c r="DL43" s="967" t="str">
        <f>IF('ชื่อ-คะแนน'!$C42="","",IF('ชื่อ-คะแนน'!$D42="ออก","",IF('ชื่อ-คะแนน'!$D42="ย้าย","",IF('ชื่อ-คะแนน'!$D42="พัก","",IF($DL$6="?",$DL$6,$DL$6)))))</f>
        <v/>
      </c>
      <c r="DM43" s="967" t="str">
        <f>IF('ชื่อ-คะแนน'!$C42="","",IF('ชื่อ-คะแนน'!$D42="ออก","",IF('ชื่อ-คะแนน'!$D42="ย้าย","",IF('ชื่อ-คะแนน'!$D42="พัก","",IF($DM$6="?",$DM$6,$DM$6)))))</f>
        <v/>
      </c>
      <c r="DN43" s="968" t="str">
        <f>IF('ชื่อ-คะแนน'!$C42="","",IF('ชื่อ-คะแนน'!$D42="ออก","",IF('ชื่อ-คะแนน'!$D42="ย้าย","",IF('ชื่อ-คะแนน'!$D42="พัก","",IF($DN$6="?",$DN$6,$DN$6)))))</f>
        <v/>
      </c>
      <c r="DO43" s="959"/>
      <c r="DP43" s="958" t="str">
        <f>IF('ชื่อ-คะแนน'!$C42="","",IF('ชื่อ-คะแนน'!$D42="ออก","",IF('ชื่อ-คะแนน'!$D42="ย้าย","",IF('ชื่อ-คะแนน'!$D42="พัก","",IF($DP$6="?",$DP$6,$DP$6)))))</f>
        <v/>
      </c>
      <c r="DQ43" s="967" t="str">
        <f>IF('ชื่อ-คะแนน'!$C42="","",IF('ชื่อ-คะแนน'!$D42="ออก","",IF('ชื่อ-คะแนน'!$D42="ย้าย","",IF('ชื่อ-คะแนน'!$D42="พัก","",IF($DQ$6="?",$DQ$6,$DQ$6)))))</f>
        <v/>
      </c>
      <c r="DR43" s="967" t="str">
        <f>IF('ชื่อ-คะแนน'!$C42="","",IF('ชื่อ-คะแนน'!$D42="ออก","",IF('ชื่อ-คะแนน'!$D42="ย้าย","",IF('ชื่อ-คะแนน'!$D42="พัก","",IF($DR$6="?",$DR$6,$DR$6)))))</f>
        <v/>
      </c>
      <c r="DS43" s="967" t="str">
        <f>IF('ชื่อ-คะแนน'!$C42="","",IF('ชื่อ-คะแนน'!$D42="ออก","",IF('ชื่อ-คะแนน'!$D42="ย้าย","",IF('ชื่อ-คะแนน'!$D42="พัก","",IF($DS$6="?",$DS$6,$DS$6)))))</f>
        <v/>
      </c>
      <c r="DT43" s="968" t="str">
        <f>IF('ชื่อ-คะแนน'!$C42="","",IF('ชื่อ-คะแนน'!$D42="ออก","",IF('ชื่อ-คะแนน'!$D42="ย้าย","",IF('ชื่อ-คะแนน'!$D42="พัก","",IF($DT$6="?",$DT$6,$DT$6)))))</f>
        <v/>
      </c>
      <c r="DU43" s="959"/>
      <c r="DV43" s="958" t="str">
        <f>IF('ชื่อ-คะแนน'!$C42="","",IF('ชื่อ-คะแนน'!$D42="ออก","",IF('ชื่อ-คะแนน'!$D42="ย้าย","",IF('ชื่อ-คะแนน'!$D42="พัก","",IF($DV$6="?",$DV$6,$DV$6)))))</f>
        <v/>
      </c>
      <c r="DW43" s="967" t="str">
        <f>IF('ชื่อ-คะแนน'!$C42="","",IF('ชื่อ-คะแนน'!$D42="ออก","",IF('ชื่อ-คะแนน'!$D42="ย้าย","",IF('ชื่อ-คะแนน'!$D42="พัก","",IF($DW$6="?",$DW$6,$DW$6)))))</f>
        <v/>
      </c>
      <c r="DX43" s="967" t="str">
        <f>IF('ชื่อ-คะแนน'!$C42="","",IF('ชื่อ-คะแนน'!$D42="ออก","",IF('ชื่อ-คะแนน'!$D42="ย้าย","",IF('ชื่อ-คะแนน'!$D42="พัก","",IF($DX$6="?",$DX$6,$DX$6)))))</f>
        <v/>
      </c>
      <c r="DY43" s="967" t="str">
        <f>IF('ชื่อ-คะแนน'!$C42="","",IF('ชื่อ-คะแนน'!$D42="ออก","",IF('ชื่อ-คะแนน'!$D42="ย้าย","",IF('ชื่อ-คะแนน'!$D42="พัก","",IF($DY$6="?",$DY$6,$DY$6)))))</f>
        <v/>
      </c>
      <c r="DZ43" s="968" t="str">
        <f>IF('ชื่อ-คะแนน'!$C42="","",IF('ชื่อ-คะแนน'!$D42="ออก","",IF('ชื่อ-คะแนน'!$D42="ย้าย","",IF('ชื่อ-คะแนน'!$D42="พัก","",IF($DZ$6="?",$DZ$6,$DZ$6)))))</f>
        <v/>
      </c>
      <c r="EA43" s="959"/>
      <c r="EB43" s="958" t="str">
        <f>IF('ชื่อ-คะแนน'!$C42="","",IF('ชื่อ-คะแนน'!$D42="ออก","",IF('ชื่อ-คะแนน'!$D42="ย้าย","",IF('ชื่อ-คะแนน'!$D42="พัก","",IF($EB$6="?",$EB$6,$EB$6)))))</f>
        <v/>
      </c>
      <c r="EC43" s="967" t="str">
        <f>IF('ชื่อ-คะแนน'!$C42="","",IF('ชื่อ-คะแนน'!$D42="ออก","",IF('ชื่อ-คะแนน'!$D42="ย้าย","",IF('ชื่อ-คะแนน'!$D42="พัก","",IF($EC$6="?",$EC$6,$EC$6)))))</f>
        <v/>
      </c>
      <c r="ED43" s="967" t="str">
        <f>IF('ชื่อ-คะแนน'!$C42="","",IF('ชื่อ-คะแนน'!$D42="ออก","",IF('ชื่อ-คะแนน'!$D42="ย้าย","",IF('ชื่อ-คะแนน'!$D42="พัก","",IF($ED$6="?",$ED$6,$ED$6)))))</f>
        <v/>
      </c>
      <c r="EE43" s="967" t="str">
        <f>IF('ชื่อ-คะแนน'!$C42="","",IF('ชื่อ-คะแนน'!$D42="ออก","",IF('ชื่อ-คะแนน'!$D42="ย้าย","",IF('ชื่อ-คะแนน'!$D42="พัก","",IF($EE$6="?",$EE$6,$EE$6)))))</f>
        <v/>
      </c>
      <c r="EF43" s="968" t="str">
        <f>IF('ชื่อ-คะแนน'!$C42="","",IF('ชื่อ-คะแนน'!$D42="ออก","",IF('ชื่อ-คะแนน'!$D42="ย้าย","",IF('ชื่อ-คะแนน'!$D42="พัก","",IF($EF$6="?",$EF$6,$EF$6)))))</f>
        <v/>
      </c>
      <c r="EG43" s="969"/>
      <c r="EH43" s="963" t="str">
        <f>IF('ชื่อ-คะแนน'!C42="","",COUNTIF(E43:EF43,"ป")+COUNTIF(E43:EF43,"ล")+COUNTIF(E43:EF43,"ข")+COUNTIF(E43:EF43,"ร")+COUNTIF(E43:EF43,"อ")+COUNTIF(E43:EF43,"ก")+COUNTIF(E43:EF43,"ฟ")+COUNTIF(E43:EF43,"ด")+COUNTIF(E43:EF43,"ย"))&amp;IF('ชื่อ-คะแนน'!C42="","","/")&amp;IF('ชื่อ-คะแนน'!C42="","",SUM($F$6:$EF$6)-SUM(F43:EF43))</f>
        <v/>
      </c>
      <c r="EI43" s="994" t="str">
        <f>IF('ชื่อ-คะแนน'!C42="","",COUNTIF(E43:EE43,"/")+SUM(E43:EE43))</f>
        <v/>
      </c>
      <c r="EJ43" s="995" t="str">
        <f>IF('ชื่อ-คะแนน'!C42="","",COUNTIF(F43:EF43,"/")+SUM(F43:EF43)+เวลา1!EI43)</f>
        <v/>
      </c>
      <c r="EK43" s="103"/>
      <c r="EL43" s="53" t="str">
        <f>IF('ชื่อ-คะแนน'!C42="","",IF(EJ43&gt;=$EJ$3-$EJ$4,"-",$EJ$3-$EJ$4-EJ43))</f>
        <v/>
      </c>
      <c r="EM43" s="54" t="str">
        <f>IF('ชื่อ-คะแนน'!C42="","",(EJ43/$EJ$3)*100)</f>
        <v/>
      </c>
      <c r="EN43" s="53" t="str">
        <f>IF('ชื่อ-คะแนน'!CM42="ผิด","ผิด",IF('ชื่อ-คะแนน'!CM42="","",IF('ชื่อ-คะแนน'!CP42="-","-",IF(EM43&lt;79.5,"มส","-"))))</f>
        <v/>
      </c>
      <c r="EO43" s="53" t="str">
        <f>IF('ชื่อ-คะแนน'!CM42="ผิด","ผิด",IF('ชื่อ-คะแนน'!CM42="","",IF('ชื่อ-คะแนน'!CP42="-","-",IF(EM43&lt;59.5,"ซ้ำ",IF(EM43&lt;79.5,EL43,"-")))))</f>
        <v/>
      </c>
    </row>
    <row r="44" spans="1:145" s="24" customFormat="1" ht="18" customHeight="1" thickBot="1" x14ac:dyDescent="0.55000000000000004">
      <c r="A44" s="1000" t="str">
        <f>'ชื่อ-คะแนน'!A43</f>
        <v/>
      </c>
      <c r="B44" s="894">
        <f>'ชื่อ-คะแนน'!B43</f>
        <v>0</v>
      </c>
      <c r="C44" s="895" t="str">
        <f>'ชื่อ-คะแนน'!DB43</f>
        <v/>
      </c>
      <c r="D44" s="620" t="str">
        <f>'ชื่อ-คะแนน'!D43</f>
        <v/>
      </c>
      <c r="E44" s="621" t="str">
        <f t="shared" si="0"/>
        <v/>
      </c>
      <c r="F44" s="958" t="str">
        <f>IF('ชื่อ-คะแนน'!$C43="","",IF('ชื่อ-คะแนน'!$D43="ออก","",IF('ชื่อ-คะแนน'!$D43="ย้าย","",IF('ชื่อ-คะแนน'!$D43="พัก","",IF(F$6="?",F$6,F$6)))))</f>
        <v/>
      </c>
      <c r="G44" s="967" t="str">
        <f>IF('ชื่อ-คะแนน'!C43="","",IF('ชื่อ-คะแนน'!$D43="ออก","",IF('ชื่อ-คะแนน'!$D43="ย้าย","",IF('ชื่อ-คะแนน'!$D43="พัก","",IF(G$6="?",G$6,G$6)))))</f>
        <v/>
      </c>
      <c r="H44" s="967" t="str">
        <f>IF('ชื่อ-คะแนน'!C43="","",IF('ชื่อ-คะแนน'!$D43="ออก","",IF('ชื่อ-คะแนน'!$D43="ย้าย","",IF('ชื่อ-คะแนน'!$D43="พัก","",IF(H$6="?",H$6,H$6)))))</f>
        <v/>
      </c>
      <c r="I44" s="967" t="str">
        <f>IF('ชื่อ-คะแนน'!G43="","",IF('ชื่อ-คะแนน'!$D43="ออก","",IF('ชื่อ-คะแนน'!$D43="ย้าย","",IF('ชื่อ-คะแนน'!$D43="พัก","",IF(I$6="?",I$6,$I$6)))))</f>
        <v/>
      </c>
      <c r="J44" s="968" t="str">
        <f>IF('ชื่อ-คะแนน'!$C43="","",IF('ชื่อ-คะแนน'!$D43="ออก","",IF('ชื่อ-คะแนน'!$D43="ย้าย","",IF('ชื่อ-คะแนน'!$D43="พัก","",IF(J$6="?",J$6,J$6)))))</f>
        <v/>
      </c>
      <c r="K44" s="959"/>
      <c r="L44" s="958" t="str">
        <f>IF('ชื่อ-คะแนน'!$C43="","",IF('ชื่อ-คะแนน'!$D43="ออก","",IF('ชื่อ-คะแนน'!$D43="ย้าย","",IF('ชื่อ-คะแนน'!$D43="พัก","",IF(L$6="?",L$6,L$6)))))</f>
        <v/>
      </c>
      <c r="M44" s="967" t="str">
        <f>IF('ชื่อ-คะแนน'!$C43="","",IF('ชื่อ-คะแนน'!$D43="ออก","",IF('ชื่อ-คะแนน'!$D43="ย้าย","",IF('ชื่อ-คะแนน'!$D43="พัก","",IF(M$6="?",M$6,M$6)))))</f>
        <v/>
      </c>
      <c r="N44" s="967" t="str">
        <f>IF('ชื่อ-คะแนน'!$C43="","",IF('ชื่อ-คะแนน'!$D43="ออก","",IF('ชื่อ-คะแนน'!$D43="ย้าย","",IF('ชื่อ-คะแนน'!$D43="พัก","",IF(N$6="?",N$6,N$6)))))</f>
        <v/>
      </c>
      <c r="O44" s="967" t="str">
        <f>IF('ชื่อ-คะแนน'!$C43="","",IF('ชื่อ-คะแนน'!$D43="ออก","",IF('ชื่อ-คะแนน'!$D43="ย้าย","",IF('ชื่อ-คะแนน'!$D43="พัก","",IF(O$6="?",O$6,O$6)))))</f>
        <v/>
      </c>
      <c r="P44" s="968" t="str">
        <f>IF('ชื่อ-คะแนน'!$C43="","",IF('ชื่อ-คะแนน'!$D43="ออก","",IF('ชื่อ-คะแนน'!$D43="ย้าย","",IF('ชื่อ-คะแนน'!$D43="พัก","",IF(P$6="?",P$6,P$6)))))</f>
        <v/>
      </c>
      <c r="Q44" s="959"/>
      <c r="R44" s="958" t="str">
        <f>IF('ชื่อ-คะแนน'!$C43="","",IF('ชื่อ-คะแนน'!$D43="ออก","",IF('ชื่อ-คะแนน'!$D43="ย้าย","",IF('ชื่อ-คะแนน'!$D43="พัก","",IF(R$6="?",R$6,R$6)))))</f>
        <v/>
      </c>
      <c r="S44" s="967" t="str">
        <f>IF('ชื่อ-คะแนน'!$C43="","",IF('ชื่อ-คะแนน'!$D43="ออก","",IF('ชื่อ-คะแนน'!$D43="ย้าย","",IF('ชื่อ-คะแนน'!$D43="พัก","",IF(S$6="?",S$6,S$6)))))</f>
        <v/>
      </c>
      <c r="T44" s="967" t="str">
        <f>IF('ชื่อ-คะแนน'!$C43="","",IF('ชื่อ-คะแนน'!$D43="ออก","",IF('ชื่อ-คะแนน'!$D43="ย้าย","",IF('ชื่อ-คะแนน'!$D43="พัก","",IF(T$6="?",T$6,T$6)))))</f>
        <v/>
      </c>
      <c r="U44" s="967" t="str">
        <f>IF('ชื่อ-คะแนน'!$C43="","",IF('ชื่อ-คะแนน'!$D43="ออก","",IF('ชื่อ-คะแนน'!$D43="ย้าย","",IF('ชื่อ-คะแนน'!$D43="พัก","",IF(U$6="?",U$6,U$6)))))</f>
        <v/>
      </c>
      <c r="V44" s="968" t="str">
        <f>IF('ชื่อ-คะแนน'!$C43="","",IF('ชื่อ-คะแนน'!$D43="ออก","",IF('ชื่อ-คะแนน'!$D43="ย้าย","",IF('ชื่อ-คะแนน'!$D43="พัก","",IF(V$6="?",V$6,V$6)))))</f>
        <v/>
      </c>
      <c r="W44" s="959"/>
      <c r="X44" s="958" t="str">
        <f>IF('ชื่อ-คะแนน'!$C43="","",IF('ชื่อ-คะแนน'!$D43="ออก","",IF('ชื่อ-คะแนน'!$D43="ย้าย","",IF('ชื่อ-คะแนน'!$D43="พัก","",IF(X$6="?",X$6,X$6)))))</f>
        <v/>
      </c>
      <c r="Y44" s="967" t="str">
        <f>IF('ชื่อ-คะแนน'!$C43="","",IF('ชื่อ-คะแนน'!$D43="ออก","",IF('ชื่อ-คะแนน'!$D43="ย้าย","",IF('ชื่อ-คะแนน'!$D43="พัก","",IF(Y$6="?",Y$6,Y$6)))))</f>
        <v/>
      </c>
      <c r="Z44" s="967" t="str">
        <f>IF('ชื่อ-คะแนน'!$C43="","",IF('ชื่อ-คะแนน'!$D43="ออก","",IF('ชื่อ-คะแนน'!$D43="ย้าย","",IF('ชื่อ-คะแนน'!$D43="พัก","",IF(Z$6="?",Z$6,Z$6)))))</f>
        <v/>
      </c>
      <c r="AA44" s="967" t="str">
        <f>IF('ชื่อ-คะแนน'!$C43="","",IF('ชื่อ-คะแนน'!$D43="ออก","",IF('ชื่อ-คะแนน'!$D43="ย้าย","",IF('ชื่อ-คะแนน'!$D43="พัก","",IF(AA$6="?",AA$6,AA$6)))))</f>
        <v/>
      </c>
      <c r="AB44" s="968" t="str">
        <f>IF('ชื่อ-คะแนน'!$C43="","",IF('ชื่อ-คะแนน'!$D43="ออก","",IF('ชื่อ-คะแนน'!$D43="ย้าย","",IF('ชื่อ-คะแนน'!$D43="พัก","",IF(AB$6="?",AB$6,AB$6)))))</f>
        <v/>
      </c>
      <c r="AC44" s="959"/>
      <c r="AD44" s="958" t="str">
        <f>IF('ชื่อ-คะแนน'!$C43="","",IF('ชื่อ-คะแนน'!$D43="ออก","",IF('ชื่อ-คะแนน'!$D43="ย้าย","",IF('ชื่อ-คะแนน'!$D43="พัก","",IF(AD$6="?",AD$6,AD$6)))))</f>
        <v/>
      </c>
      <c r="AE44" s="967" t="str">
        <f>IF('ชื่อ-คะแนน'!$C43="","",IF('ชื่อ-คะแนน'!$D43="ออก","",IF('ชื่อ-คะแนน'!$D43="ย้าย","",IF('ชื่อ-คะแนน'!$D43="พัก","",IF(AE$6="?",AE$6,AE$6)))))</f>
        <v/>
      </c>
      <c r="AF44" s="967" t="str">
        <f>IF('ชื่อ-คะแนน'!$C43="","",IF('ชื่อ-คะแนน'!$D43="ออก","",IF('ชื่อ-คะแนน'!$D43="ย้าย","",IF('ชื่อ-คะแนน'!$D43="พัก","",IF(AF$6="?",AF$6,AF$6)))))</f>
        <v/>
      </c>
      <c r="AG44" s="967" t="str">
        <f>IF('ชื่อ-คะแนน'!$C43="","",IF('ชื่อ-คะแนน'!$D43="ออก","",IF('ชื่อ-คะแนน'!$D43="ย้าย","",IF('ชื่อ-คะแนน'!$D43="พัก","",IF($AG$6="?",$AG$6,$AG$6)))))</f>
        <v/>
      </c>
      <c r="AH44" s="968" t="str">
        <f>IF('ชื่อ-คะแนน'!$C43="","",IF('ชื่อ-คะแนน'!$D43="ออก","",IF('ชื่อ-คะแนน'!$D43="ย้าย","",IF('ชื่อ-คะแนน'!$D43="พัก","",IF($AH$6="?",$AH$6,$AH$6)))))</f>
        <v/>
      </c>
      <c r="AI44" s="959"/>
      <c r="AJ44" s="958" t="str">
        <f>IF('ชื่อ-คะแนน'!$C43="","",IF('ชื่อ-คะแนน'!$D43="ออก","",IF('ชื่อ-คะแนน'!$D43="ย้าย","",IF('ชื่อ-คะแนน'!$D43="พัก","",IF($AJ$6="?",$AJ$6,$AJ$6)))))</f>
        <v/>
      </c>
      <c r="AK44" s="967" t="str">
        <f>IF('ชื่อ-คะแนน'!$C43="","",IF('ชื่อ-คะแนน'!$D43="ออก","",IF('ชื่อ-คะแนน'!$D43="ย้าย","",IF('ชื่อ-คะแนน'!$D43="พัก","",IF($AK$6="?",$AK$6,$AK$6)))))</f>
        <v/>
      </c>
      <c r="AL44" s="967" t="str">
        <f>IF('ชื่อ-คะแนน'!$C43="","",IF('ชื่อ-คะแนน'!$D43="ออก","",IF('ชื่อ-คะแนน'!$D43="ย้าย","",IF('ชื่อ-คะแนน'!$D43="พัก","",IF($AL$6="?",$AL$6,$AL$6)))))</f>
        <v/>
      </c>
      <c r="AM44" s="967" t="str">
        <f>IF('ชื่อ-คะแนน'!$C43="","",IF('ชื่อ-คะแนน'!$D43="ออก","",IF('ชื่อ-คะแนน'!$D43="ย้าย","",IF('ชื่อ-คะแนน'!$D43="พัก","",IF($AM$6="?",$AM$6,$AM$6)))))</f>
        <v/>
      </c>
      <c r="AN44" s="968" t="str">
        <f>IF('ชื่อ-คะแนน'!$C43="","",IF('ชื่อ-คะแนน'!$D43="ออก","",IF('ชื่อ-คะแนน'!$D43="ย้าย","",IF('ชื่อ-คะแนน'!$D43="พัก","",IF($AN$6="?",$AN$6,$AN$6)))))</f>
        <v/>
      </c>
      <c r="AO44" s="959"/>
      <c r="AP44" s="958" t="str">
        <f>IF('ชื่อ-คะแนน'!$C43="","",IF('ชื่อ-คะแนน'!$D43="ออก","",IF('ชื่อ-คะแนน'!$D43="ย้าย","",IF('ชื่อ-คะแนน'!$D43="พัก","",IF($AP$6="?",$AP$6,$AP$6)))))</f>
        <v/>
      </c>
      <c r="AQ44" s="967" t="str">
        <f>IF('ชื่อ-คะแนน'!$C43="","",IF('ชื่อ-คะแนน'!$D43="ออก","",IF('ชื่อ-คะแนน'!$D43="ย้าย","",IF('ชื่อ-คะแนน'!$D43="พัก","",IF($AQ$6="?",$AQ$6,$AQ$6)))))</f>
        <v/>
      </c>
      <c r="AR44" s="967" t="str">
        <f>IF('ชื่อ-คะแนน'!$C43="","",IF('ชื่อ-คะแนน'!$D43="ออก","",IF('ชื่อ-คะแนน'!$D43="ย้าย","",IF('ชื่อ-คะแนน'!$D43="พัก","",IF($AR$6="?",$AR$6,$AR$6)))))</f>
        <v/>
      </c>
      <c r="AS44" s="967" t="str">
        <f>IF('ชื่อ-คะแนน'!$C43="","",IF('ชื่อ-คะแนน'!$D43="ออก","",IF('ชื่อ-คะแนน'!$D43="ย้าย","",IF('ชื่อ-คะแนน'!$D43="พัก","",IF($AS$6="?",$AS$6,$AS$6)))))</f>
        <v/>
      </c>
      <c r="AT44" s="968" t="str">
        <f>IF('ชื่อ-คะแนน'!$C43="","",IF('ชื่อ-คะแนน'!$D43="ออก","",IF('ชื่อ-คะแนน'!$D43="ย้าย","",IF('ชื่อ-คะแนน'!$D43="พัก","",IF($AT$6="?",$AT$6,$AT$6)))))</f>
        <v/>
      </c>
      <c r="AU44" s="959"/>
      <c r="AV44" s="958" t="str">
        <f>IF('ชื่อ-คะแนน'!$C43="","",IF('ชื่อ-คะแนน'!$D43="ออก","",IF('ชื่อ-คะแนน'!$D43="ย้าย","",IF('ชื่อ-คะแนน'!$D43="พัก","",IF($AV$6="?",$AV$6,$AV$6)))))</f>
        <v/>
      </c>
      <c r="AW44" s="967" t="str">
        <f>IF('ชื่อ-คะแนน'!$C43="","",IF('ชื่อ-คะแนน'!$D43="ออก","",IF('ชื่อ-คะแนน'!$D43="ย้าย","",IF('ชื่อ-คะแนน'!$D43="พัก","",IF($AW$6="?",$AW$6,$AW$6)))))</f>
        <v/>
      </c>
      <c r="AX44" s="967" t="str">
        <f>IF('ชื่อ-คะแนน'!$C43="","",IF('ชื่อ-คะแนน'!$D43="ออก","",IF('ชื่อ-คะแนน'!$D43="ย้าย","",IF('ชื่อ-คะแนน'!$D43="พัก","",IF($AX$6="?",$AX$6,$AX$6)))))</f>
        <v/>
      </c>
      <c r="AY44" s="967" t="str">
        <f>IF('ชื่อ-คะแนน'!$C43="","",IF('ชื่อ-คะแนน'!$D43="ออก","",IF('ชื่อ-คะแนน'!$D43="ย้าย","",IF('ชื่อ-คะแนน'!$D43="พัก","",IF($AY$6="?",$AY$6,$AY$6)))))</f>
        <v/>
      </c>
      <c r="AZ44" s="968" t="str">
        <f>IF('ชื่อ-คะแนน'!$C43="","",IF('ชื่อ-คะแนน'!$D43="ออก","",IF('ชื่อ-คะแนน'!$D43="ย้าย","",IF('ชื่อ-คะแนน'!$D43="พัก","",IF($AZ$6="?",$AZ$6,$AZ$6)))))</f>
        <v/>
      </c>
      <c r="BA44" s="959"/>
      <c r="BB44" s="958" t="str">
        <f>IF('ชื่อ-คะแนน'!$C43="","",IF('ชื่อ-คะแนน'!$D43="ออก","",IF('ชื่อ-คะแนน'!$D43="ย้าย","",IF('ชื่อ-คะแนน'!$D43="พัก","",IF($BB$6="?",$BB$6,$BB$6)))))</f>
        <v/>
      </c>
      <c r="BC44" s="967" t="str">
        <f>IF('ชื่อ-คะแนน'!$C43="","",IF('ชื่อ-คะแนน'!$D43="ออก","",IF('ชื่อ-คะแนน'!$D43="ย้าย","",IF('ชื่อ-คะแนน'!$D43="พัก","",IF($BC$6="?",$BC$6,$BC$6)))))</f>
        <v/>
      </c>
      <c r="BD44" s="967" t="str">
        <f>IF('ชื่อ-คะแนน'!$C43="","",IF('ชื่อ-คะแนน'!$D43="ออก","",IF('ชื่อ-คะแนน'!$D43="ย้าย","",IF('ชื่อ-คะแนน'!$D43="พัก","",IF($BD$6="?",$BD$6,$BD$6)))))</f>
        <v/>
      </c>
      <c r="BE44" s="967" t="str">
        <f>IF('ชื่อ-คะแนน'!$C43="","",IF('ชื่อ-คะแนน'!$D43="ออก","",IF('ชื่อ-คะแนน'!$D43="ย้าย","",IF('ชื่อ-คะแนน'!$D43="พัก","",IF($BE$6="?",$BE$6,$BE$6)))))</f>
        <v/>
      </c>
      <c r="BF44" s="968" t="str">
        <f>IF('ชื่อ-คะแนน'!$C43="","",IF('ชื่อ-คะแนน'!$D43="ออก","",IF('ชื่อ-คะแนน'!$D43="ย้าย","",IF('ชื่อ-คะแนน'!$D43="พัก","",IF($BF$6="?",$BF$6,$BF$6)))))</f>
        <v/>
      </c>
      <c r="BG44" s="959"/>
      <c r="BH44" s="958" t="str">
        <f>IF('ชื่อ-คะแนน'!$C43="","",IF('ชื่อ-คะแนน'!$D43="ออก","",IF('ชื่อ-คะแนน'!$D43="ย้าย","",IF('ชื่อ-คะแนน'!$D43="พัก","",IF($BH$6="?",$BH$6,$BH$6)))))</f>
        <v/>
      </c>
      <c r="BI44" s="967" t="str">
        <f>IF('ชื่อ-คะแนน'!$C43="","",IF('ชื่อ-คะแนน'!$D43="ออก","",IF('ชื่อ-คะแนน'!$D43="ย้าย","",IF('ชื่อ-คะแนน'!$D43="พัก","",IF($BI$6="?",$BI$6,$BI$6)))))</f>
        <v/>
      </c>
      <c r="BJ44" s="967" t="str">
        <f>IF('ชื่อ-คะแนน'!$C43="","",IF('ชื่อ-คะแนน'!$D43="ออก","",IF('ชื่อ-คะแนน'!$D43="ย้าย","",IF('ชื่อ-คะแนน'!$D43="พัก","",IF($BJ$6="?",$BJ$6,$BJ$6)))))</f>
        <v/>
      </c>
      <c r="BK44" s="967" t="str">
        <f>IF('ชื่อ-คะแนน'!$C43="","",IF('ชื่อ-คะแนน'!$D43="ออก","",IF('ชื่อ-คะแนน'!$D43="ย้าย","",IF('ชื่อ-คะแนน'!$D43="พัก","",IF($BK$6="?",$BK$6,$BK$6)))))</f>
        <v/>
      </c>
      <c r="BL44" s="968" t="str">
        <f>IF('ชื่อ-คะแนน'!$C43="","",IF('ชื่อ-คะแนน'!$D43="ออก","",IF('ชื่อ-คะแนน'!$D43="ย้าย","",IF('ชื่อ-คะแนน'!$D43="พัก","",IF($BL$6="?",$BL$6,$BL$6)))))</f>
        <v/>
      </c>
      <c r="BM44" s="959"/>
      <c r="BN44" s="958" t="str">
        <f>IF('ชื่อ-คะแนน'!$C43="","",IF('ชื่อ-คะแนน'!$D43="ออก","",IF('ชื่อ-คะแนน'!$D43="ย้าย","",IF('ชื่อ-คะแนน'!$D43="พัก","",IF($BN$6="?",$BN$6,$BN$6)))))</f>
        <v/>
      </c>
      <c r="BO44" s="967" t="str">
        <f>IF('ชื่อ-คะแนน'!$C43="","",IF('ชื่อ-คะแนน'!$D43="ออก","",IF('ชื่อ-คะแนน'!$D43="ย้าย","",IF('ชื่อ-คะแนน'!$D43="พัก","",IF($BO$6="?",$BO$6,$BO$6)))))</f>
        <v/>
      </c>
      <c r="BP44" s="967" t="str">
        <f>IF('ชื่อ-คะแนน'!$C43="","",IF('ชื่อ-คะแนน'!$D43="ออก","",IF('ชื่อ-คะแนน'!$D43="ย้าย","",IF('ชื่อ-คะแนน'!$D43="พัก","",IF($BP$6="?",$BP$6,$BP$6)))))</f>
        <v/>
      </c>
      <c r="BQ44" s="967" t="str">
        <f>IF('ชื่อ-คะแนน'!$C43="","",IF('ชื่อ-คะแนน'!$D43="ออก","",IF('ชื่อ-คะแนน'!$D43="ย้าย","",IF('ชื่อ-คะแนน'!$D43="พัก","",IF($BQ$6="?",$BQ$6,$BQ$6)))))</f>
        <v/>
      </c>
      <c r="BR44" s="968" t="str">
        <f>IF('ชื่อ-คะแนน'!$C43="","",IF('ชื่อ-คะแนน'!$D43="ออก","",IF('ชื่อ-คะแนน'!$D43="ย้าย","",IF('ชื่อ-คะแนน'!$D43="พัก","",IF($BR$6="?",$BR$6,$BR$6)))))</f>
        <v/>
      </c>
      <c r="BS44" s="959"/>
      <c r="BT44" s="958" t="str">
        <f>IF('ชื่อ-คะแนน'!$C43="","",IF('ชื่อ-คะแนน'!$D43="ออก","",IF('ชื่อ-คะแนน'!$D43="ย้าย","",IF('ชื่อ-คะแนน'!$D43="พัก","",IF($BT$6="?",$BT$6,$BT$6)))))</f>
        <v/>
      </c>
      <c r="BU44" s="967" t="str">
        <f>IF('ชื่อ-คะแนน'!$C43="","",IF('ชื่อ-คะแนน'!$D43="ออก","",IF('ชื่อ-คะแนน'!$D43="ย้าย","",IF('ชื่อ-คะแนน'!$D43="พัก","",IF($BU$6="?",$BU$6,$BU$6)))))</f>
        <v/>
      </c>
      <c r="BV44" s="967" t="str">
        <f>IF('ชื่อ-คะแนน'!$C43="","",IF('ชื่อ-คะแนน'!$D43="ออก","",IF('ชื่อ-คะแนน'!$D43="ย้าย","",IF('ชื่อ-คะแนน'!$D43="พัก","",IF($BV$6="?",$BV$6,$BV$6)))))</f>
        <v/>
      </c>
      <c r="BW44" s="967" t="str">
        <f>IF('ชื่อ-คะแนน'!$C43="","",IF('ชื่อ-คะแนน'!$D43="ออก","",IF('ชื่อ-คะแนน'!$D43="ย้าย","",IF('ชื่อ-คะแนน'!$D43="พัก","",IF($BW$6="?",$BW$6,$BW$6)))))</f>
        <v/>
      </c>
      <c r="BX44" s="968" t="str">
        <f>IF('ชื่อ-คะแนน'!$C43="","",IF('ชื่อ-คะแนน'!$D43="ออก","",IF('ชื่อ-คะแนน'!$D43="ย้าย","",IF('ชื่อ-คะแนน'!$D43="พัก","",IF($BX$6="?",$BX$6,$BX$6)))))</f>
        <v/>
      </c>
      <c r="BY44" s="959"/>
      <c r="BZ44" s="958" t="str">
        <f>IF('ชื่อ-คะแนน'!$C43="","",IF('ชื่อ-คะแนน'!$D43="ออก","",IF('ชื่อ-คะแนน'!$D43="ย้าย","",IF('ชื่อ-คะแนน'!$D43="พัก","",IF($BZ$6="?",$BZ$6,$BZ$6)))))</f>
        <v/>
      </c>
      <c r="CA44" s="967" t="str">
        <f>IF('ชื่อ-คะแนน'!$C43="","",IF('ชื่อ-คะแนน'!$D43="ออก","",IF('ชื่อ-คะแนน'!$D43="ย้าย","",IF('ชื่อ-คะแนน'!$D43="พัก","",IF($CA$6="?",$CA$6,$CA$6)))))</f>
        <v/>
      </c>
      <c r="CB44" s="967" t="str">
        <f>IF('ชื่อ-คะแนน'!$C43="","",IF('ชื่อ-คะแนน'!$D43="ออก","",IF('ชื่อ-คะแนน'!$D43="ย้าย","",IF('ชื่อ-คะแนน'!$D43="พัก","",IF($CB$6="?",$CB$6,$CB$6)))))</f>
        <v/>
      </c>
      <c r="CC44" s="967" t="str">
        <f>IF('ชื่อ-คะแนน'!$C43="","",IF('ชื่อ-คะแนน'!$D43="ออก","",IF('ชื่อ-คะแนน'!$D43="ย้าย","",IF('ชื่อ-คะแนน'!$D43="พัก","",IF($CC$6="?",$CC$6,$CC$6)))))</f>
        <v/>
      </c>
      <c r="CD44" s="968" t="str">
        <f>IF('ชื่อ-คะแนน'!$C43="","",IF('ชื่อ-คะแนน'!$D43="ออก","",IF('ชื่อ-คะแนน'!$D43="ย้าย","",IF('ชื่อ-คะแนน'!$D43="พัก","",IF($CD$6="?",$CD$6,$CD$6)))))</f>
        <v/>
      </c>
      <c r="CE44" s="959"/>
      <c r="CF44" s="958" t="str">
        <f>IF('ชื่อ-คะแนน'!$C43="","",IF('ชื่อ-คะแนน'!$D43="ออก","",IF('ชื่อ-คะแนน'!$D43="ย้าย","",IF('ชื่อ-คะแนน'!$D43="พัก","",IF($CF$6="?",$CF$6,$CF$6)))))</f>
        <v/>
      </c>
      <c r="CG44" s="967" t="str">
        <f>IF('ชื่อ-คะแนน'!$C43="","",IF('ชื่อ-คะแนน'!$D43="ออก","",IF('ชื่อ-คะแนน'!$D43="ย้าย","",IF('ชื่อ-คะแนน'!$D43="พัก","",IF($CG$6="?",$CG$6,$CG$6)))))</f>
        <v/>
      </c>
      <c r="CH44" s="967" t="str">
        <f>IF('ชื่อ-คะแนน'!$C43="","",IF('ชื่อ-คะแนน'!$D43="ออก","",IF('ชื่อ-คะแนน'!$D43="ย้าย","",IF('ชื่อ-คะแนน'!$D43="พัก","",IF($CH$6="?",$CH$6,$CH$6)))))</f>
        <v/>
      </c>
      <c r="CI44" s="967" t="str">
        <f>IF('ชื่อ-คะแนน'!$C43="","",IF('ชื่อ-คะแนน'!$D43="ออก","",IF('ชื่อ-คะแนน'!$D43="ย้าย","",IF('ชื่อ-คะแนน'!$D43="พัก","",IF($CI$6="?",$CI$6,$CI$6)))))</f>
        <v/>
      </c>
      <c r="CJ44" s="968" t="str">
        <f>IF('ชื่อ-คะแนน'!$C43="","",IF('ชื่อ-คะแนน'!$D43="ออก","",IF('ชื่อ-คะแนน'!$D43="ย้าย","",IF('ชื่อ-คะแนน'!$D43="พัก","",IF($CJ$6="?",$CJ$6,$CJ$6)))))</f>
        <v/>
      </c>
      <c r="CK44" s="959"/>
      <c r="CL44" s="958" t="str">
        <f>IF('ชื่อ-คะแนน'!$C43="","",IF('ชื่อ-คะแนน'!$D43="ออก","",IF('ชื่อ-คะแนน'!$D43="ย้าย","",IF('ชื่อ-คะแนน'!$D43="พัก","",IF($CL$6="?",$CL$6,$CL$6)))))</f>
        <v/>
      </c>
      <c r="CM44" s="967" t="str">
        <f>IF('ชื่อ-คะแนน'!$C43="","",IF('ชื่อ-คะแนน'!$D43="ออก","",IF('ชื่อ-คะแนน'!$D43="ย้าย","",IF('ชื่อ-คะแนน'!$D43="พัก","",IF($CM$6="?",$CM$6,$CM$6)))))</f>
        <v/>
      </c>
      <c r="CN44" s="967" t="str">
        <f>IF('ชื่อ-คะแนน'!$C43="","",IF('ชื่อ-คะแนน'!$D43="ออก","",IF('ชื่อ-คะแนน'!$D43="ย้าย","",IF('ชื่อ-คะแนน'!$D43="พัก","",IF($CN$6="?",$CN$6,$CN$6)))))</f>
        <v/>
      </c>
      <c r="CO44" s="967" t="str">
        <f>IF('ชื่อ-คะแนน'!$C43="","",IF('ชื่อ-คะแนน'!$D43="ออก","",IF('ชื่อ-คะแนน'!$D43="ย้าย","",IF('ชื่อ-คะแนน'!$D43="พัก","",IF($CO$6="?",$CO$6,$CO$6)))))</f>
        <v/>
      </c>
      <c r="CP44" s="968" t="str">
        <f>IF('ชื่อ-คะแนน'!$C43="","",IF('ชื่อ-คะแนน'!$D43="ออก","",IF('ชื่อ-คะแนน'!$D43="ย้าย","",IF('ชื่อ-คะแนน'!$D43="พัก","",IF($CP$6="?",$CP$6,$CP$6)))))</f>
        <v/>
      </c>
      <c r="CQ44" s="959"/>
      <c r="CR44" s="958" t="str">
        <f>IF('ชื่อ-คะแนน'!$C43="","",IF('ชื่อ-คะแนน'!$D43="ออก","",IF('ชื่อ-คะแนน'!$D43="ย้าย","",IF('ชื่อ-คะแนน'!$D43="พัก","",IF($CR$6="?",$CR$6,$CR$6)))))</f>
        <v/>
      </c>
      <c r="CS44" s="967" t="str">
        <f>IF('ชื่อ-คะแนน'!$C43="","",IF('ชื่อ-คะแนน'!$D43="ออก","",IF('ชื่อ-คะแนน'!$D43="ย้าย","",IF('ชื่อ-คะแนน'!$D43="พัก","",IF($CS$6="?",$CS$6,$CS$6)))))</f>
        <v/>
      </c>
      <c r="CT44" s="967" t="str">
        <f>IF('ชื่อ-คะแนน'!$C43="","",IF('ชื่อ-คะแนน'!$D43="ออก","",IF('ชื่อ-คะแนน'!$D43="ย้าย","",IF('ชื่อ-คะแนน'!$D43="พัก","",IF($CT$6="?",$CT$6,$CT$6)))))</f>
        <v/>
      </c>
      <c r="CU44" s="967" t="str">
        <f>IF('ชื่อ-คะแนน'!$C43="","",IF('ชื่อ-คะแนน'!$D43="ออก","",IF('ชื่อ-คะแนน'!$D43="ย้าย","",IF('ชื่อ-คะแนน'!$D43="พัก","",IF($CU$6="?",$CU$6,$CU$6)))))</f>
        <v/>
      </c>
      <c r="CV44" s="968" t="str">
        <f>IF('ชื่อ-คะแนน'!$C43="","",IF('ชื่อ-คะแนน'!$D43="ออก","",IF('ชื่อ-คะแนน'!$D43="ย้าย","",IF('ชื่อ-คะแนน'!$D43="พัก","",IF($CV$6="?",$CV$6,$CV$6)))))</f>
        <v/>
      </c>
      <c r="CW44" s="959"/>
      <c r="CX44" s="958" t="str">
        <f>IF('ชื่อ-คะแนน'!$C43="","",IF('ชื่อ-คะแนน'!$D43="ออก","",IF('ชื่อ-คะแนน'!$D43="ย้าย","",IF('ชื่อ-คะแนน'!$D43="พัก","",IF($CX$6="?",$CX$6,$CX$6)))))</f>
        <v/>
      </c>
      <c r="CY44" s="967" t="str">
        <f>IF('ชื่อ-คะแนน'!$C43="","",IF('ชื่อ-คะแนน'!$D43="ออก","",IF('ชื่อ-คะแนน'!$D43="ย้าย","",IF('ชื่อ-คะแนน'!$D43="พัก","",IF($CY$6="?",$CY$6,$CY$6)))))</f>
        <v/>
      </c>
      <c r="CZ44" s="967" t="str">
        <f>IF('ชื่อ-คะแนน'!$C43="","",IF('ชื่อ-คะแนน'!$D43="ออก","",IF('ชื่อ-คะแนน'!$D43="ย้าย","",IF('ชื่อ-คะแนน'!$D43="พัก","",IF($CZ$6="?",$CZ$6,$CZ$6)))))</f>
        <v/>
      </c>
      <c r="DA44" s="967" t="str">
        <f>IF('ชื่อ-คะแนน'!$C43="","",IF('ชื่อ-คะแนน'!$D43="ออก","",IF('ชื่อ-คะแนน'!$D43="ย้าย","",IF('ชื่อ-คะแนน'!$D43="พัก","",IF($DA$6="?",$DA$6,$DA$6)))))</f>
        <v/>
      </c>
      <c r="DB44" s="968" t="str">
        <f>IF('ชื่อ-คะแนน'!$C43="","",IF('ชื่อ-คะแนน'!$D43="ออก","",IF('ชื่อ-คะแนน'!$D43="ย้าย","",IF('ชื่อ-คะแนน'!$D43="พัก","",IF($DB$6="?",$DB$6,$DB$6)))))</f>
        <v/>
      </c>
      <c r="DC44" s="959"/>
      <c r="DD44" s="958" t="str">
        <f>IF('ชื่อ-คะแนน'!$C43="","",IF('ชื่อ-คะแนน'!$D43="ออก","",IF('ชื่อ-คะแนน'!$D43="ย้าย","",IF('ชื่อ-คะแนน'!$D43="พัก","",IF($DD$6="?",$DD$6,$DD$6)))))</f>
        <v/>
      </c>
      <c r="DE44" s="967" t="str">
        <f>IF('ชื่อ-คะแนน'!$C43="","",IF('ชื่อ-คะแนน'!$D43="ออก","",IF('ชื่อ-คะแนน'!$D43="ย้าย","",IF('ชื่อ-คะแนน'!$D43="พัก","",IF($DE$6="?",$DE$6,$DE$6)))))</f>
        <v/>
      </c>
      <c r="DF44" s="967" t="str">
        <f>IF('ชื่อ-คะแนน'!$C43="","",IF('ชื่อ-คะแนน'!$D43="ออก","",IF('ชื่อ-คะแนน'!$D43="ย้าย","",IF('ชื่อ-คะแนน'!$D43="พัก","",IF($DF$6="?",$DF$6,$DF$6)))))</f>
        <v/>
      </c>
      <c r="DG44" s="967" t="str">
        <f>IF('ชื่อ-คะแนน'!$C43="","",IF('ชื่อ-คะแนน'!$D43="ออก","",IF('ชื่อ-คะแนน'!$D43="ย้าย","",IF('ชื่อ-คะแนน'!$D43="พัก","",IF($DG$6="?",$DG$6,$DG$6)))))</f>
        <v/>
      </c>
      <c r="DH44" s="968" t="str">
        <f>IF('ชื่อ-คะแนน'!$C43="","",IF('ชื่อ-คะแนน'!$D43="ออก","",IF('ชื่อ-คะแนน'!$D43="ย้าย","",IF('ชื่อ-คะแนน'!$D43="พัก","",IF($DH$6="?",$DH$6,$DH$6)))))</f>
        <v/>
      </c>
      <c r="DI44" s="959"/>
      <c r="DJ44" s="958" t="str">
        <f>IF('ชื่อ-คะแนน'!$C43="","",IF('ชื่อ-คะแนน'!$D43="ออก","",IF('ชื่อ-คะแนน'!$D43="ย้าย","",IF('ชื่อ-คะแนน'!$D43="พัก","",IF($DJ$6="?",$DJ$6,$DJ$6)))))</f>
        <v/>
      </c>
      <c r="DK44" s="967" t="str">
        <f>IF('ชื่อ-คะแนน'!$C43="","",IF('ชื่อ-คะแนน'!$D43="ออก","",IF('ชื่อ-คะแนน'!$D43="ย้าย","",IF('ชื่อ-คะแนน'!$D43="พัก","",IF($DK$6="?",$DK$6,$DK$6)))))</f>
        <v/>
      </c>
      <c r="DL44" s="967" t="str">
        <f>IF('ชื่อ-คะแนน'!$C43="","",IF('ชื่อ-คะแนน'!$D43="ออก","",IF('ชื่อ-คะแนน'!$D43="ย้าย","",IF('ชื่อ-คะแนน'!$D43="พัก","",IF($DL$6="?",$DL$6,$DL$6)))))</f>
        <v/>
      </c>
      <c r="DM44" s="967" t="str">
        <f>IF('ชื่อ-คะแนน'!$C43="","",IF('ชื่อ-คะแนน'!$D43="ออก","",IF('ชื่อ-คะแนน'!$D43="ย้าย","",IF('ชื่อ-คะแนน'!$D43="พัก","",IF($DM$6="?",$DM$6,$DM$6)))))</f>
        <v/>
      </c>
      <c r="DN44" s="968" t="str">
        <f>IF('ชื่อ-คะแนน'!$C43="","",IF('ชื่อ-คะแนน'!$D43="ออก","",IF('ชื่อ-คะแนน'!$D43="ย้าย","",IF('ชื่อ-คะแนน'!$D43="พัก","",IF($DN$6="?",$DN$6,$DN$6)))))</f>
        <v/>
      </c>
      <c r="DO44" s="959"/>
      <c r="DP44" s="958" t="str">
        <f>IF('ชื่อ-คะแนน'!$C43="","",IF('ชื่อ-คะแนน'!$D43="ออก","",IF('ชื่อ-คะแนน'!$D43="ย้าย","",IF('ชื่อ-คะแนน'!$D43="พัก","",IF($DP$6="?",$DP$6,$DP$6)))))</f>
        <v/>
      </c>
      <c r="DQ44" s="967" t="str">
        <f>IF('ชื่อ-คะแนน'!$C43="","",IF('ชื่อ-คะแนน'!$D43="ออก","",IF('ชื่อ-คะแนน'!$D43="ย้าย","",IF('ชื่อ-คะแนน'!$D43="พัก","",IF($DQ$6="?",$DQ$6,$DQ$6)))))</f>
        <v/>
      </c>
      <c r="DR44" s="967" t="str">
        <f>IF('ชื่อ-คะแนน'!$C43="","",IF('ชื่อ-คะแนน'!$D43="ออก","",IF('ชื่อ-คะแนน'!$D43="ย้าย","",IF('ชื่อ-คะแนน'!$D43="พัก","",IF($DR$6="?",$DR$6,$DR$6)))))</f>
        <v/>
      </c>
      <c r="DS44" s="967" t="str">
        <f>IF('ชื่อ-คะแนน'!$C43="","",IF('ชื่อ-คะแนน'!$D43="ออก","",IF('ชื่อ-คะแนน'!$D43="ย้าย","",IF('ชื่อ-คะแนน'!$D43="พัก","",IF($DS$6="?",$DS$6,$DS$6)))))</f>
        <v/>
      </c>
      <c r="DT44" s="968" t="str">
        <f>IF('ชื่อ-คะแนน'!$C43="","",IF('ชื่อ-คะแนน'!$D43="ออก","",IF('ชื่อ-คะแนน'!$D43="ย้าย","",IF('ชื่อ-คะแนน'!$D43="พัก","",IF($DT$6="?",$DT$6,$DT$6)))))</f>
        <v/>
      </c>
      <c r="DU44" s="959"/>
      <c r="DV44" s="958" t="str">
        <f>IF('ชื่อ-คะแนน'!$C43="","",IF('ชื่อ-คะแนน'!$D43="ออก","",IF('ชื่อ-คะแนน'!$D43="ย้าย","",IF('ชื่อ-คะแนน'!$D43="พัก","",IF($DV$6="?",$DV$6,$DV$6)))))</f>
        <v/>
      </c>
      <c r="DW44" s="967" t="str">
        <f>IF('ชื่อ-คะแนน'!$C43="","",IF('ชื่อ-คะแนน'!$D43="ออก","",IF('ชื่อ-คะแนน'!$D43="ย้าย","",IF('ชื่อ-คะแนน'!$D43="พัก","",IF($DW$6="?",$DW$6,$DW$6)))))</f>
        <v/>
      </c>
      <c r="DX44" s="967" t="str">
        <f>IF('ชื่อ-คะแนน'!$C43="","",IF('ชื่อ-คะแนน'!$D43="ออก","",IF('ชื่อ-คะแนน'!$D43="ย้าย","",IF('ชื่อ-คะแนน'!$D43="พัก","",IF($DX$6="?",$DX$6,$DX$6)))))</f>
        <v/>
      </c>
      <c r="DY44" s="967" t="str">
        <f>IF('ชื่อ-คะแนน'!$C43="","",IF('ชื่อ-คะแนน'!$D43="ออก","",IF('ชื่อ-คะแนน'!$D43="ย้าย","",IF('ชื่อ-คะแนน'!$D43="พัก","",IF($DY$6="?",$DY$6,$DY$6)))))</f>
        <v/>
      </c>
      <c r="DZ44" s="968" t="str">
        <f>IF('ชื่อ-คะแนน'!$C43="","",IF('ชื่อ-คะแนน'!$D43="ออก","",IF('ชื่อ-คะแนน'!$D43="ย้าย","",IF('ชื่อ-คะแนน'!$D43="พัก","",IF($DZ$6="?",$DZ$6,$DZ$6)))))</f>
        <v/>
      </c>
      <c r="EA44" s="959"/>
      <c r="EB44" s="958" t="str">
        <f>IF('ชื่อ-คะแนน'!$C43="","",IF('ชื่อ-คะแนน'!$D43="ออก","",IF('ชื่อ-คะแนน'!$D43="ย้าย","",IF('ชื่อ-คะแนน'!$D43="พัก","",IF($EB$6="?",$EB$6,$EB$6)))))</f>
        <v/>
      </c>
      <c r="EC44" s="967" t="str">
        <f>IF('ชื่อ-คะแนน'!$C43="","",IF('ชื่อ-คะแนน'!$D43="ออก","",IF('ชื่อ-คะแนน'!$D43="ย้าย","",IF('ชื่อ-คะแนน'!$D43="พัก","",IF($EC$6="?",$EC$6,$EC$6)))))</f>
        <v/>
      </c>
      <c r="ED44" s="967" t="str">
        <f>IF('ชื่อ-คะแนน'!$C43="","",IF('ชื่อ-คะแนน'!$D43="ออก","",IF('ชื่อ-คะแนน'!$D43="ย้าย","",IF('ชื่อ-คะแนน'!$D43="พัก","",IF($ED$6="?",$ED$6,$ED$6)))))</f>
        <v/>
      </c>
      <c r="EE44" s="967" t="str">
        <f>IF('ชื่อ-คะแนน'!$C43="","",IF('ชื่อ-คะแนน'!$D43="ออก","",IF('ชื่อ-คะแนน'!$D43="ย้าย","",IF('ชื่อ-คะแนน'!$D43="พัก","",IF($EE$6="?",$EE$6,$EE$6)))))</f>
        <v/>
      </c>
      <c r="EF44" s="968" t="str">
        <f>IF('ชื่อ-คะแนน'!$C43="","",IF('ชื่อ-คะแนน'!$D43="ออก","",IF('ชื่อ-คะแนน'!$D43="ย้าย","",IF('ชื่อ-คะแนน'!$D43="พัก","",IF($EF$6="?",$EF$6,$EF$6)))))</f>
        <v/>
      </c>
      <c r="EG44" s="969"/>
      <c r="EH44" s="963" t="str">
        <f>IF('ชื่อ-คะแนน'!C43="","",COUNTIF(E44:EF44,"ป")+COUNTIF(E44:EF44,"ล")+COUNTIF(E44:EF44,"ข")+COUNTIF(E44:EF44,"ร")+COUNTIF(E44:EF44,"อ")+COUNTIF(E44:EF44,"ก")+COUNTIF(E44:EF44,"ฟ")+COUNTIF(E44:EF44,"ด")+COUNTIF(E44:EF44,"ย"))&amp;IF('ชื่อ-คะแนน'!C43="","","/")&amp;IF('ชื่อ-คะแนน'!C43="","",SUM($F$6:$EF$6)-SUM(F44:EF44))</f>
        <v/>
      </c>
      <c r="EI44" s="994" t="str">
        <f>IF('ชื่อ-คะแนน'!C43="","",COUNTIF(E44:EE44,"/")+SUM(E44:EE44))</f>
        <v/>
      </c>
      <c r="EJ44" s="995" t="str">
        <f>IF('ชื่อ-คะแนน'!C43="","",COUNTIF(F44:EF44,"/")+SUM(F44:EF44)+เวลา1!EI44)</f>
        <v/>
      </c>
      <c r="EK44" s="103"/>
      <c r="EL44" s="53" t="str">
        <f>IF('ชื่อ-คะแนน'!C43="","",IF(EJ44&gt;=$EJ$3-$EJ$4,"-",$EJ$3-$EJ$4-EJ44))</f>
        <v/>
      </c>
      <c r="EM44" s="54" t="str">
        <f>IF('ชื่อ-คะแนน'!C43="","",(EJ44/$EJ$3)*100)</f>
        <v/>
      </c>
      <c r="EN44" s="53" t="str">
        <f>IF('ชื่อ-คะแนน'!CM43="ผิด","ผิด",IF('ชื่อ-คะแนน'!CM43="","",IF('ชื่อ-คะแนน'!CP43="-","-",IF(EM44&lt;79.5,"มส","-"))))</f>
        <v/>
      </c>
      <c r="EO44" s="53" t="str">
        <f>IF('ชื่อ-คะแนน'!CM43="ผิด","ผิด",IF('ชื่อ-คะแนน'!CM43="","",IF('ชื่อ-คะแนน'!CP43="-","-",IF(EM44&lt;59.5,"ซ้ำ",IF(EM44&lt;79.5,EL44,"-")))))</f>
        <v/>
      </c>
    </row>
    <row r="45" spans="1:145" s="24" customFormat="1" ht="18" customHeight="1" thickBot="1" x14ac:dyDescent="0.55000000000000004">
      <c r="A45" s="1000" t="str">
        <f>'ชื่อ-คะแนน'!A44</f>
        <v/>
      </c>
      <c r="B45" s="894">
        <f>'ชื่อ-คะแนน'!B44</f>
        <v>0</v>
      </c>
      <c r="C45" s="895" t="str">
        <f>'ชื่อ-คะแนน'!DB44</f>
        <v/>
      </c>
      <c r="D45" s="620" t="str">
        <f>'ชื่อ-คะแนน'!D44</f>
        <v/>
      </c>
      <c r="E45" s="621" t="str">
        <f t="shared" si="0"/>
        <v/>
      </c>
      <c r="F45" s="958" t="str">
        <f>IF('ชื่อ-คะแนน'!$C44="","",IF('ชื่อ-คะแนน'!$D44="ออก","",IF('ชื่อ-คะแนน'!$D44="ย้าย","",IF('ชื่อ-คะแนน'!$D44="พัก","",IF(F$6="?",F$6,F$6)))))</f>
        <v/>
      </c>
      <c r="G45" s="967" t="str">
        <f>IF('ชื่อ-คะแนน'!C44="","",IF('ชื่อ-คะแนน'!$D44="ออก","",IF('ชื่อ-คะแนน'!$D44="ย้าย","",IF('ชื่อ-คะแนน'!$D44="พัก","",IF(G$6="?",G$6,G$6)))))</f>
        <v/>
      </c>
      <c r="H45" s="967" t="str">
        <f>IF('ชื่อ-คะแนน'!C44="","",IF('ชื่อ-คะแนน'!$D44="ออก","",IF('ชื่อ-คะแนน'!$D44="ย้าย","",IF('ชื่อ-คะแนน'!$D44="พัก","",IF(H$6="?",H$6,H$6)))))</f>
        <v/>
      </c>
      <c r="I45" s="967" t="str">
        <f>IF('ชื่อ-คะแนน'!G44="","",IF('ชื่อ-คะแนน'!$D44="ออก","",IF('ชื่อ-คะแนน'!$D44="ย้าย","",IF('ชื่อ-คะแนน'!$D44="พัก","",IF(I$6="?",I$6,$I$6)))))</f>
        <v/>
      </c>
      <c r="J45" s="968" t="str">
        <f>IF('ชื่อ-คะแนน'!$C44="","",IF('ชื่อ-คะแนน'!$D44="ออก","",IF('ชื่อ-คะแนน'!$D44="ย้าย","",IF('ชื่อ-คะแนน'!$D44="พัก","",IF(J$6="?",J$6,J$6)))))</f>
        <v/>
      </c>
      <c r="K45" s="959"/>
      <c r="L45" s="958" t="str">
        <f>IF('ชื่อ-คะแนน'!$C44="","",IF('ชื่อ-คะแนน'!$D44="ออก","",IF('ชื่อ-คะแนน'!$D44="ย้าย","",IF('ชื่อ-คะแนน'!$D44="พัก","",IF(L$6="?",L$6,L$6)))))</f>
        <v/>
      </c>
      <c r="M45" s="967" t="str">
        <f>IF('ชื่อ-คะแนน'!$C44="","",IF('ชื่อ-คะแนน'!$D44="ออก","",IF('ชื่อ-คะแนน'!$D44="ย้าย","",IF('ชื่อ-คะแนน'!$D44="พัก","",IF(M$6="?",M$6,M$6)))))</f>
        <v/>
      </c>
      <c r="N45" s="967" t="str">
        <f>IF('ชื่อ-คะแนน'!$C44="","",IF('ชื่อ-คะแนน'!$D44="ออก","",IF('ชื่อ-คะแนน'!$D44="ย้าย","",IF('ชื่อ-คะแนน'!$D44="พัก","",IF(N$6="?",N$6,N$6)))))</f>
        <v/>
      </c>
      <c r="O45" s="967" t="str">
        <f>IF('ชื่อ-คะแนน'!$C44="","",IF('ชื่อ-คะแนน'!$D44="ออก","",IF('ชื่อ-คะแนน'!$D44="ย้าย","",IF('ชื่อ-คะแนน'!$D44="พัก","",IF(O$6="?",O$6,O$6)))))</f>
        <v/>
      </c>
      <c r="P45" s="968" t="str">
        <f>IF('ชื่อ-คะแนน'!$C44="","",IF('ชื่อ-คะแนน'!$D44="ออก","",IF('ชื่อ-คะแนน'!$D44="ย้าย","",IF('ชื่อ-คะแนน'!$D44="พัก","",IF(P$6="?",P$6,P$6)))))</f>
        <v/>
      </c>
      <c r="Q45" s="959"/>
      <c r="R45" s="958" t="str">
        <f>IF('ชื่อ-คะแนน'!$C44="","",IF('ชื่อ-คะแนน'!$D44="ออก","",IF('ชื่อ-คะแนน'!$D44="ย้าย","",IF('ชื่อ-คะแนน'!$D44="พัก","",IF(R$6="?",R$6,R$6)))))</f>
        <v/>
      </c>
      <c r="S45" s="967" t="str">
        <f>IF('ชื่อ-คะแนน'!$C44="","",IF('ชื่อ-คะแนน'!$D44="ออก","",IF('ชื่อ-คะแนน'!$D44="ย้าย","",IF('ชื่อ-คะแนน'!$D44="พัก","",IF(S$6="?",S$6,S$6)))))</f>
        <v/>
      </c>
      <c r="T45" s="967" t="str">
        <f>IF('ชื่อ-คะแนน'!$C44="","",IF('ชื่อ-คะแนน'!$D44="ออก","",IF('ชื่อ-คะแนน'!$D44="ย้าย","",IF('ชื่อ-คะแนน'!$D44="พัก","",IF(T$6="?",T$6,T$6)))))</f>
        <v/>
      </c>
      <c r="U45" s="967" t="str">
        <f>IF('ชื่อ-คะแนน'!$C44="","",IF('ชื่อ-คะแนน'!$D44="ออก","",IF('ชื่อ-คะแนน'!$D44="ย้าย","",IF('ชื่อ-คะแนน'!$D44="พัก","",IF(U$6="?",U$6,U$6)))))</f>
        <v/>
      </c>
      <c r="V45" s="968" t="str">
        <f>IF('ชื่อ-คะแนน'!$C44="","",IF('ชื่อ-คะแนน'!$D44="ออก","",IF('ชื่อ-คะแนน'!$D44="ย้าย","",IF('ชื่อ-คะแนน'!$D44="พัก","",IF(V$6="?",V$6,V$6)))))</f>
        <v/>
      </c>
      <c r="W45" s="959"/>
      <c r="X45" s="958" t="str">
        <f>IF('ชื่อ-คะแนน'!$C44="","",IF('ชื่อ-คะแนน'!$D44="ออก","",IF('ชื่อ-คะแนน'!$D44="ย้าย","",IF('ชื่อ-คะแนน'!$D44="พัก","",IF(X$6="?",X$6,X$6)))))</f>
        <v/>
      </c>
      <c r="Y45" s="967" t="str">
        <f>IF('ชื่อ-คะแนน'!$C44="","",IF('ชื่อ-คะแนน'!$D44="ออก","",IF('ชื่อ-คะแนน'!$D44="ย้าย","",IF('ชื่อ-คะแนน'!$D44="พัก","",IF(Y$6="?",Y$6,Y$6)))))</f>
        <v/>
      </c>
      <c r="Z45" s="967" t="str">
        <f>IF('ชื่อ-คะแนน'!$C44="","",IF('ชื่อ-คะแนน'!$D44="ออก","",IF('ชื่อ-คะแนน'!$D44="ย้าย","",IF('ชื่อ-คะแนน'!$D44="พัก","",IF(Z$6="?",Z$6,Z$6)))))</f>
        <v/>
      </c>
      <c r="AA45" s="967" t="str">
        <f>IF('ชื่อ-คะแนน'!$C44="","",IF('ชื่อ-คะแนน'!$D44="ออก","",IF('ชื่อ-คะแนน'!$D44="ย้าย","",IF('ชื่อ-คะแนน'!$D44="พัก","",IF(AA$6="?",AA$6,AA$6)))))</f>
        <v/>
      </c>
      <c r="AB45" s="968" t="str">
        <f>IF('ชื่อ-คะแนน'!$C44="","",IF('ชื่อ-คะแนน'!$D44="ออก","",IF('ชื่อ-คะแนน'!$D44="ย้าย","",IF('ชื่อ-คะแนน'!$D44="พัก","",IF(AB$6="?",AB$6,AB$6)))))</f>
        <v/>
      </c>
      <c r="AC45" s="959"/>
      <c r="AD45" s="958" t="str">
        <f>IF('ชื่อ-คะแนน'!$C44="","",IF('ชื่อ-คะแนน'!$D44="ออก","",IF('ชื่อ-คะแนน'!$D44="ย้าย","",IF('ชื่อ-คะแนน'!$D44="พัก","",IF(AD$6="?",AD$6,AD$6)))))</f>
        <v/>
      </c>
      <c r="AE45" s="967" t="str">
        <f>IF('ชื่อ-คะแนน'!$C44="","",IF('ชื่อ-คะแนน'!$D44="ออก","",IF('ชื่อ-คะแนน'!$D44="ย้าย","",IF('ชื่อ-คะแนน'!$D44="พัก","",IF(AE$6="?",AE$6,AE$6)))))</f>
        <v/>
      </c>
      <c r="AF45" s="967" t="str">
        <f>IF('ชื่อ-คะแนน'!$C44="","",IF('ชื่อ-คะแนน'!$D44="ออก","",IF('ชื่อ-คะแนน'!$D44="ย้าย","",IF('ชื่อ-คะแนน'!$D44="พัก","",IF(AF$6="?",AF$6,AF$6)))))</f>
        <v/>
      </c>
      <c r="AG45" s="967" t="str">
        <f>IF('ชื่อ-คะแนน'!$C44="","",IF('ชื่อ-คะแนน'!$D44="ออก","",IF('ชื่อ-คะแนน'!$D44="ย้าย","",IF('ชื่อ-คะแนน'!$D44="พัก","",IF($AG$6="?",$AG$6,$AG$6)))))</f>
        <v/>
      </c>
      <c r="AH45" s="968" t="str">
        <f>IF('ชื่อ-คะแนน'!$C44="","",IF('ชื่อ-คะแนน'!$D44="ออก","",IF('ชื่อ-คะแนน'!$D44="ย้าย","",IF('ชื่อ-คะแนน'!$D44="พัก","",IF($AH$6="?",$AH$6,$AH$6)))))</f>
        <v/>
      </c>
      <c r="AI45" s="959"/>
      <c r="AJ45" s="958" t="str">
        <f>IF('ชื่อ-คะแนน'!$C44="","",IF('ชื่อ-คะแนน'!$D44="ออก","",IF('ชื่อ-คะแนน'!$D44="ย้าย","",IF('ชื่อ-คะแนน'!$D44="พัก","",IF($AJ$6="?",$AJ$6,$AJ$6)))))</f>
        <v/>
      </c>
      <c r="AK45" s="967" t="str">
        <f>IF('ชื่อ-คะแนน'!$C44="","",IF('ชื่อ-คะแนน'!$D44="ออก","",IF('ชื่อ-คะแนน'!$D44="ย้าย","",IF('ชื่อ-คะแนน'!$D44="พัก","",IF($AK$6="?",$AK$6,$AK$6)))))</f>
        <v/>
      </c>
      <c r="AL45" s="967" t="str">
        <f>IF('ชื่อ-คะแนน'!$C44="","",IF('ชื่อ-คะแนน'!$D44="ออก","",IF('ชื่อ-คะแนน'!$D44="ย้าย","",IF('ชื่อ-คะแนน'!$D44="พัก","",IF($AL$6="?",$AL$6,$AL$6)))))</f>
        <v/>
      </c>
      <c r="AM45" s="967" t="str">
        <f>IF('ชื่อ-คะแนน'!$C44="","",IF('ชื่อ-คะแนน'!$D44="ออก","",IF('ชื่อ-คะแนน'!$D44="ย้าย","",IF('ชื่อ-คะแนน'!$D44="พัก","",IF($AM$6="?",$AM$6,$AM$6)))))</f>
        <v/>
      </c>
      <c r="AN45" s="968" t="str">
        <f>IF('ชื่อ-คะแนน'!$C44="","",IF('ชื่อ-คะแนน'!$D44="ออก","",IF('ชื่อ-คะแนน'!$D44="ย้าย","",IF('ชื่อ-คะแนน'!$D44="พัก","",IF($AN$6="?",$AN$6,$AN$6)))))</f>
        <v/>
      </c>
      <c r="AO45" s="959"/>
      <c r="AP45" s="958" t="str">
        <f>IF('ชื่อ-คะแนน'!$C44="","",IF('ชื่อ-คะแนน'!$D44="ออก","",IF('ชื่อ-คะแนน'!$D44="ย้าย","",IF('ชื่อ-คะแนน'!$D44="พัก","",IF($AP$6="?",$AP$6,$AP$6)))))</f>
        <v/>
      </c>
      <c r="AQ45" s="967" t="str">
        <f>IF('ชื่อ-คะแนน'!$C44="","",IF('ชื่อ-คะแนน'!$D44="ออก","",IF('ชื่อ-คะแนน'!$D44="ย้าย","",IF('ชื่อ-คะแนน'!$D44="พัก","",IF($AQ$6="?",$AQ$6,$AQ$6)))))</f>
        <v/>
      </c>
      <c r="AR45" s="967" t="str">
        <f>IF('ชื่อ-คะแนน'!$C44="","",IF('ชื่อ-คะแนน'!$D44="ออก","",IF('ชื่อ-คะแนน'!$D44="ย้าย","",IF('ชื่อ-คะแนน'!$D44="พัก","",IF($AR$6="?",$AR$6,$AR$6)))))</f>
        <v/>
      </c>
      <c r="AS45" s="967" t="str">
        <f>IF('ชื่อ-คะแนน'!$C44="","",IF('ชื่อ-คะแนน'!$D44="ออก","",IF('ชื่อ-คะแนน'!$D44="ย้าย","",IF('ชื่อ-คะแนน'!$D44="พัก","",IF($AS$6="?",$AS$6,$AS$6)))))</f>
        <v/>
      </c>
      <c r="AT45" s="968" t="str">
        <f>IF('ชื่อ-คะแนน'!$C44="","",IF('ชื่อ-คะแนน'!$D44="ออก","",IF('ชื่อ-คะแนน'!$D44="ย้าย","",IF('ชื่อ-คะแนน'!$D44="พัก","",IF($AT$6="?",$AT$6,$AT$6)))))</f>
        <v/>
      </c>
      <c r="AU45" s="959"/>
      <c r="AV45" s="958" t="str">
        <f>IF('ชื่อ-คะแนน'!$C44="","",IF('ชื่อ-คะแนน'!$D44="ออก","",IF('ชื่อ-คะแนน'!$D44="ย้าย","",IF('ชื่อ-คะแนน'!$D44="พัก","",IF($AV$6="?",$AV$6,$AV$6)))))</f>
        <v/>
      </c>
      <c r="AW45" s="967" t="str">
        <f>IF('ชื่อ-คะแนน'!$C44="","",IF('ชื่อ-คะแนน'!$D44="ออก","",IF('ชื่อ-คะแนน'!$D44="ย้าย","",IF('ชื่อ-คะแนน'!$D44="พัก","",IF($AW$6="?",$AW$6,$AW$6)))))</f>
        <v/>
      </c>
      <c r="AX45" s="967" t="str">
        <f>IF('ชื่อ-คะแนน'!$C44="","",IF('ชื่อ-คะแนน'!$D44="ออก","",IF('ชื่อ-คะแนน'!$D44="ย้าย","",IF('ชื่อ-คะแนน'!$D44="พัก","",IF($AX$6="?",$AX$6,$AX$6)))))</f>
        <v/>
      </c>
      <c r="AY45" s="967" t="str">
        <f>IF('ชื่อ-คะแนน'!$C44="","",IF('ชื่อ-คะแนน'!$D44="ออก","",IF('ชื่อ-คะแนน'!$D44="ย้าย","",IF('ชื่อ-คะแนน'!$D44="พัก","",IF($AY$6="?",$AY$6,$AY$6)))))</f>
        <v/>
      </c>
      <c r="AZ45" s="968" t="str">
        <f>IF('ชื่อ-คะแนน'!$C44="","",IF('ชื่อ-คะแนน'!$D44="ออก","",IF('ชื่อ-คะแนน'!$D44="ย้าย","",IF('ชื่อ-คะแนน'!$D44="พัก","",IF($AZ$6="?",$AZ$6,$AZ$6)))))</f>
        <v/>
      </c>
      <c r="BA45" s="959"/>
      <c r="BB45" s="958" t="str">
        <f>IF('ชื่อ-คะแนน'!$C44="","",IF('ชื่อ-คะแนน'!$D44="ออก","",IF('ชื่อ-คะแนน'!$D44="ย้าย","",IF('ชื่อ-คะแนน'!$D44="พัก","",IF($BB$6="?",$BB$6,$BB$6)))))</f>
        <v/>
      </c>
      <c r="BC45" s="967" t="str">
        <f>IF('ชื่อ-คะแนน'!$C44="","",IF('ชื่อ-คะแนน'!$D44="ออก","",IF('ชื่อ-คะแนน'!$D44="ย้าย","",IF('ชื่อ-คะแนน'!$D44="พัก","",IF($BC$6="?",$BC$6,$BC$6)))))</f>
        <v/>
      </c>
      <c r="BD45" s="967" t="str">
        <f>IF('ชื่อ-คะแนน'!$C44="","",IF('ชื่อ-คะแนน'!$D44="ออก","",IF('ชื่อ-คะแนน'!$D44="ย้าย","",IF('ชื่อ-คะแนน'!$D44="พัก","",IF($BD$6="?",$BD$6,$BD$6)))))</f>
        <v/>
      </c>
      <c r="BE45" s="967" t="str">
        <f>IF('ชื่อ-คะแนน'!$C44="","",IF('ชื่อ-คะแนน'!$D44="ออก","",IF('ชื่อ-คะแนน'!$D44="ย้าย","",IF('ชื่อ-คะแนน'!$D44="พัก","",IF($BE$6="?",$BE$6,$BE$6)))))</f>
        <v/>
      </c>
      <c r="BF45" s="968" t="str">
        <f>IF('ชื่อ-คะแนน'!$C44="","",IF('ชื่อ-คะแนน'!$D44="ออก","",IF('ชื่อ-คะแนน'!$D44="ย้าย","",IF('ชื่อ-คะแนน'!$D44="พัก","",IF($BF$6="?",$BF$6,$BF$6)))))</f>
        <v/>
      </c>
      <c r="BG45" s="959"/>
      <c r="BH45" s="958" t="str">
        <f>IF('ชื่อ-คะแนน'!$C44="","",IF('ชื่อ-คะแนน'!$D44="ออก","",IF('ชื่อ-คะแนน'!$D44="ย้าย","",IF('ชื่อ-คะแนน'!$D44="พัก","",IF($BH$6="?",$BH$6,$BH$6)))))</f>
        <v/>
      </c>
      <c r="BI45" s="967" t="str">
        <f>IF('ชื่อ-คะแนน'!$C44="","",IF('ชื่อ-คะแนน'!$D44="ออก","",IF('ชื่อ-คะแนน'!$D44="ย้าย","",IF('ชื่อ-คะแนน'!$D44="พัก","",IF($BI$6="?",$BI$6,$BI$6)))))</f>
        <v/>
      </c>
      <c r="BJ45" s="967" t="str">
        <f>IF('ชื่อ-คะแนน'!$C44="","",IF('ชื่อ-คะแนน'!$D44="ออก","",IF('ชื่อ-คะแนน'!$D44="ย้าย","",IF('ชื่อ-คะแนน'!$D44="พัก","",IF($BJ$6="?",$BJ$6,$BJ$6)))))</f>
        <v/>
      </c>
      <c r="BK45" s="967" t="str">
        <f>IF('ชื่อ-คะแนน'!$C44="","",IF('ชื่อ-คะแนน'!$D44="ออก","",IF('ชื่อ-คะแนน'!$D44="ย้าย","",IF('ชื่อ-คะแนน'!$D44="พัก","",IF($BK$6="?",$BK$6,$BK$6)))))</f>
        <v/>
      </c>
      <c r="BL45" s="968" t="str">
        <f>IF('ชื่อ-คะแนน'!$C44="","",IF('ชื่อ-คะแนน'!$D44="ออก","",IF('ชื่อ-คะแนน'!$D44="ย้าย","",IF('ชื่อ-คะแนน'!$D44="พัก","",IF($BL$6="?",$BL$6,$BL$6)))))</f>
        <v/>
      </c>
      <c r="BM45" s="959"/>
      <c r="BN45" s="958" t="str">
        <f>IF('ชื่อ-คะแนน'!$C44="","",IF('ชื่อ-คะแนน'!$D44="ออก","",IF('ชื่อ-คะแนน'!$D44="ย้าย","",IF('ชื่อ-คะแนน'!$D44="พัก","",IF($BN$6="?",$BN$6,$BN$6)))))</f>
        <v/>
      </c>
      <c r="BO45" s="967" t="str">
        <f>IF('ชื่อ-คะแนน'!$C44="","",IF('ชื่อ-คะแนน'!$D44="ออก","",IF('ชื่อ-คะแนน'!$D44="ย้าย","",IF('ชื่อ-คะแนน'!$D44="พัก","",IF($BO$6="?",$BO$6,$BO$6)))))</f>
        <v/>
      </c>
      <c r="BP45" s="967" t="str">
        <f>IF('ชื่อ-คะแนน'!$C44="","",IF('ชื่อ-คะแนน'!$D44="ออก","",IF('ชื่อ-คะแนน'!$D44="ย้าย","",IF('ชื่อ-คะแนน'!$D44="พัก","",IF($BP$6="?",$BP$6,$BP$6)))))</f>
        <v/>
      </c>
      <c r="BQ45" s="967" t="str">
        <f>IF('ชื่อ-คะแนน'!$C44="","",IF('ชื่อ-คะแนน'!$D44="ออก","",IF('ชื่อ-คะแนน'!$D44="ย้าย","",IF('ชื่อ-คะแนน'!$D44="พัก","",IF($BQ$6="?",$BQ$6,$BQ$6)))))</f>
        <v/>
      </c>
      <c r="BR45" s="968" t="str">
        <f>IF('ชื่อ-คะแนน'!$C44="","",IF('ชื่อ-คะแนน'!$D44="ออก","",IF('ชื่อ-คะแนน'!$D44="ย้าย","",IF('ชื่อ-คะแนน'!$D44="พัก","",IF($BR$6="?",$BR$6,$BR$6)))))</f>
        <v/>
      </c>
      <c r="BS45" s="959"/>
      <c r="BT45" s="958" t="str">
        <f>IF('ชื่อ-คะแนน'!$C44="","",IF('ชื่อ-คะแนน'!$D44="ออก","",IF('ชื่อ-คะแนน'!$D44="ย้าย","",IF('ชื่อ-คะแนน'!$D44="พัก","",IF($BT$6="?",$BT$6,$BT$6)))))</f>
        <v/>
      </c>
      <c r="BU45" s="967" t="str">
        <f>IF('ชื่อ-คะแนน'!$C44="","",IF('ชื่อ-คะแนน'!$D44="ออก","",IF('ชื่อ-คะแนน'!$D44="ย้าย","",IF('ชื่อ-คะแนน'!$D44="พัก","",IF($BU$6="?",$BU$6,$BU$6)))))</f>
        <v/>
      </c>
      <c r="BV45" s="967" t="str">
        <f>IF('ชื่อ-คะแนน'!$C44="","",IF('ชื่อ-คะแนน'!$D44="ออก","",IF('ชื่อ-คะแนน'!$D44="ย้าย","",IF('ชื่อ-คะแนน'!$D44="พัก","",IF($BV$6="?",$BV$6,$BV$6)))))</f>
        <v/>
      </c>
      <c r="BW45" s="967" t="str">
        <f>IF('ชื่อ-คะแนน'!$C44="","",IF('ชื่อ-คะแนน'!$D44="ออก","",IF('ชื่อ-คะแนน'!$D44="ย้าย","",IF('ชื่อ-คะแนน'!$D44="พัก","",IF($BW$6="?",$BW$6,$BW$6)))))</f>
        <v/>
      </c>
      <c r="BX45" s="968" t="str">
        <f>IF('ชื่อ-คะแนน'!$C44="","",IF('ชื่อ-คะแนน'!$D44="ออก","",IF('ชื่อ-คะแนน'!$D44="ย้าย","",IF('ชื่อ-คะแนน'!$D44="พัก","",IF($BX$6="?",$BX$6,$BX$6)))))</f>
        <v/>
      </c>
      <c r="BY45" s="959"/>
      <c r="BZ45" s="958" t="str">
        <f>IF('ชื่อ-คะแนน'!$C44="","",IF('ชื่อ-คะแนน'!$D44="ออก","",IF('ชื่อ-คะแนน'!$D44="ย้าย","",IF('ชื่อ-คะแนน'!$D44="พัก","",IF($BZ$6="?",$BZ$6,$BZ$6)))))</f>
        <v/>
      </c>
      <c r="CA45" s="967" t="str">
        <f>IF('ชื่อ-คะแนน'!$C44="","",IF('ชื่อ-คะแนน'!$D44="ออก","",IF('ชื่อ-คะแนน'!$D44="ย้าย","",IF('ชื่อ-คะแนน'!$D44="พัก","",IF($CA$6="?",$CA$6,$CA$6)))))</f>
        <v/>
      </c>
      <c r="CB45" s="967" t="str">
        <f>IF('ชื่อ-คะแนน'!$C44="","",IF('ชื่อ-คะแนน'!$D44="ออก","",IF('ชื่อ-คะแนน'!$D44="ย้าย","",IF('ชื่อ-คะแนน'!$D44="พัก","",IF($CB$6="?",$CB$6,$CB$6)))))</f>
        <v/>
      </c>
      <c r="CC45" s="967" t="str">
        <f>IF('ชื่อ-คะแนน'!$C44="","",IF('ชื่อ-คะแนน'!$D44="ออก","",IF('ชื่อ-คะแนน'!$D44="ย้าย","",IF('ชื่อ-คะแนน'!$D44="พัก","",IF($CC$6="?",$CC$6,$CC$6)))))</f>
        <v/>
      </c>
      <c r="CD45" s="968" t="str">
        <f>IF('ชื่อ-คะแนน'!$C44="","",IF('ชื่อ-คะแนน'!$D44="ออก","",IF('ชื่อ-คะแนน'!$D44="ย้าย","",IF('ชื่อ-คะแนน'!$D44="พัก","",IF($CD$6="?",$CD$6,$CD$6)))))</f>
        <v/>
      </c>
      <c r="CE45" s="959"/>
      <c r="CF45" s="958" t="str">
        <f>IF('ชื่อ-คะแนน'!$C44="","",IF('ชื่อ-คะแนน'!$D44="ออก","",IF('ชื่อ-คะแนน'!$D44="ย้าย","",IF('ชื่อ-คะแนน'!$D44="พัก","",IF($CF$6="?",$CF$6,$CF$6)))))</f>
        <v/>
      </c>
      <c r="CG45" s="967" t="str">
        <f>IF('ชื่อ-คะแนน'!$C44="","",IF('ชื่อ-คะแนน'!$D44="ออก","",IF('ชื่อ-คะแนน'!$D44="ย้าย","",IF('ชื่อ-คะแนน'!$D44="พัก","",IF($CG$6="?",$CG$6,$CG$6)))))</f>
        <v/>
      </c>
      <c r="CH45" s="967" t="str">
        <f>IF('ชื่อ-คะแนน'!$C44="","",IF('ชื่อ-คะแนน'!$D44="ออก","",IF('ชื่อ-คะแนน'!$D44="ย้าย","",IF('ชื่อ-คะแนน'!$D44="พัก","",IF($CH$6="?",$CH$6,$CH$6)))))</f>
        <v/>
      </c>
      <c r="CI45" s="967" t="str">
        <f>IF('ชื่อ-คะแนน'!$C44="","",IF('ชื่อ-คะแนน'!$D44="ออก","",IF('ชื่อ-คะแนน'!$D44="ย้าย","",IF('ชื่อ-คะแนน'!$D44="พัก","",IF($CI$6="?",$CI$6,$CI$6)))))</f>
        <v/>
      </c>
      <c r="CJ45" s="968" t="str">
        <f>IF('ชื่อ-คะแนน'!$C44="","",IF('ชื่อ-คะแนน'!$D44="ออก","",IF('ชื่อ-คะแนน'!$D44="ย้าย","",IF('ชื่อ-คะแนน'!$D44="พัก","",IF($CJ$6="?",$CJ$6,$CJ$6)))))</f>
        <v/>
      </c>
      <c r="CK45" s="959"/>
      <c r="CL45" s="958" t="str">
        <f>IF('ชื่อ-คะแนน'!$C44="","",IF('ชื่อ-คะแนน'!$D44="ออก","",IF('ชื่อ-คะแนน'!$D44="ย้าย","",IF('ชื่อ-คะแนน'!$D44="พัก","",IF($CL$6="?",$CL$6,$CL$6)))))</f>
        <v/>
      </c>
      <c r="CM45" s="967" t="str">
        <f>IF('ชื่อ-คะแนน'!$C44="","",IF('ชื่อ-คะแนน'!$D44="ออก","",IF('ชื่อ-คะแนน'!$D44="ย้าย","",IF('ชื่อ-คะแนน'!$D44="พัก","",IF($CM$6="?",$CM$6,$CM$6)))))</f>
        <v/>
      </c>
      <c r="CN45" s="967" t="str">
        <f>IF('ชื่อ-คะแนน'!$C44="","",IF('ชื่อ-คะแนน'!$D44="ออก","",IF('ชื่อ-คะแนน'!$D44="ย้าย","",IF('ชื่อ-คะแนน'!$D44="พัก","",IF($CN$6="?",$CN$6,$CN$6)))))</f>
        <v/>
      </c>
      <c r="CO45" s="967" t="str">
        <f>IF('ชื่อ-คะแนน'!$C44="","",IF('ชื่อ-คะแนน'!$D44="ออก","",IF('ชื่อ-คะแนน'!$D44="ย้าย","",IF('ชื่อ-คะแนน'!$D44="พัก","",IF($CO$6="?",$CO$6,$CO$6)))))</f>
        <v/>
      </c>
      <c r="CP45" s="968" t="str">
        <f>IF('ชื่อ-คะแนน'!$C44="","",IF('ชื่อ-คะแนน'!$D44="ออก","",IF('ชื่อ-คะแนน'!$D44="ย้าย","",IF('ชื่อ-คะแนน'!$D44="พัก","",IF($CP$6="?",$CP$6,$CP$6)))))</f>
        <v/>
      </c>
      <c r="CQ45" s="959"/>
      <c r="CR45" s="958" t="str">
        <f>IF('ชื่อ-คะแนน'!$C44="","",IF('ชื่อ-คะแนน'!$D44="ออก","",IF('ชื่อ-คะแนน'!$D44="ย้าย","",IF('ชื่อ-คะแนน'!$D44="พัก","",IF($CR$6="?",$CR$6,$CR$6)))))</f>
        <v/>
      </c>
      <c r="CS45" s="967" t="str">
        <f>IF('ชื่อ-คะแนน'!$C44="","",IF('ชื่อ-คะแนน'!$D44="ออก","",IF('ชื่อ-คะแนน'!$D44="ย้าย","",IF('ชื่อ-คะแนน'!$D44="พัก","",IF($CS$6="?",$CS$6,$CS$6)))))</f>
        <v/>
      </c>
      <c r="CT45" s="967" t="str">
        <f>IF('ชื่อ-คะแนน'!$C44="","",IF('ชื่อ-คะแนน'!$D44="ออก","",IF('ชื่อ-คะแนน'!$D44="ย้าย","",IF('ชื่อ-คะแนน'!$D44="พัก","",IF($CT$6="?",$CT$6,$CT$6)))))</f>
        <v/>
      </c>
      <c r="CU45" s="967" t="str">
        <f>IF('ชื่อ-คะแนน'!$C44="","",IF('ชื่อ-คะแนน'!$D44="ออก","",IF('ชื่อ-คะแนน'!$D44="ย้าย","",IF('ชื่อ-คะแนน'!$D44="พัก","",IF($CU$6="?",$CU$6,$CU$6)))))</f>
        <v/>
      </c>
      <c r="CV45" s="968" t="str">
        <f>IF('ชื่อ-คะแนน'!$C44="","",IF('ชื่อ-คะแนน'!$D44="ออก","",IF('ชื่อ-คะแนน'!$D44="ย้าย","",IF('ชื่อ-คะแนน'!$D44="พัก","",IF($CV$6="?",$CV$6,$CV$6)))))</f>
        <v/>
      </c>
      <c r="CW45" s="959"/>
      <c r="CX45" s="958" t="str">
        <f>IF('ชื่อ-คะแนน'!$C44="","",IF('ชื่อ-คะแนน'!$D44="ออก","",IF('ชื่อ-คะแนน'!$D44="ย้าย","",IF('ชื่อ-คะแนน'!$D44="พัก","",IF($CX$6="?",$CX$6,$CX$6)))))</f>
        <v/>
      </c>
      <c r="CY45" s="967" t="str">
        <f>IF('ชื่อ-คะแนน'!$C44="","",IF('ชื่อ-คะแนน'!$D44="ออก","",IF('ชื่อ-คะแนน'!$D44="ย้าย","",IF('ชื่อ-คะแนน'!$D44="พัก","",IF($CY$6="?",$CY$6,$CY$6)))))</f>
        <v/>
      </c>
      <c r="CZ45" s="967" t="str">
        <f>IF('ชื่อ-คะแนน'!$C44="","",IF('ชื่อ-คะแนน'!$D44="ออก","",IF('ชื่อ-คะแนน'!$D44="ย้าย","",IF('ชื่อ-คะแนน'!$D44="พัก","",IF($CZ$6="?",$CZ$6,$CZ$6)))))</f>
        <v/>
      </c>
      <c r="DA45" s="967" t="str">
        <f>IF('ชื่อ-คะแนน'!$C44="","",IF('ชื่อ-คะแนน'!$D44="ออก","",IF('ชื่อ-คะแนน'!$D44="ย้าย","",IF('ชื่อ-คะแนน'!$D44="พัก","",IF($DA$6="?",$DA$6,$DA$6)))))</f>
        <v/>
      </c>
      <c r="DB45" s="968" t="str">
        <f>IF('ชื่อ-คะแนน'!$C44="","",IF('ชื่อ-คะแนน'!$D44="ออก","",IF('ชื่อ-คะแนน'!$D44="ย้าย","",IF('ชื่อ-คะแนน'!$D44="พัก","",IF($DB$6="?",$DB$6,$DB$6)))))</f>
        <v/>
      </c>
      <c r="DC45" s="959"/>
      <c r="DD45" s="958" t="str">
        <f>IF('ชื่อ-คะแนน'!$C44="","",IF('ชื่อ-คะแนน'!$D44="ออก","",IF('ชื่อ-คะแนน'!$D44="ย้าย","",IF('ชื่อ-คะแนน'!$D44="พัก","",IF($DD$6="?",$DD$6,$DD$6)))))</f>
        <v/>
      </c>
      <c r="DE45" s="967" t="str">
        <f>IF('ชื่อ-คะแนน'!$C44="","",IF('ชื่อ-คะแนน'!$D44="ออก","",IF('ชื่อ-คะแนน'!$D44="ย้าย","",IF('ชื่อ-คะแนน'!$D44="พัก","",IF($DE$6="?",$DE$6,$DE$6)))))</f>
        <v/>
      </c>
      <c r="DF45" s="967" t="str">
        <f>IF('ชื่อ-คะแนน'!$C44="","",IF('ชื่อ-คะแนน'!$D44="ออก","",IF('ชื่อ-คะแนน'!$D44="ย้าย","",IF('ชื่อ-คะแนน'!$D44="พัก","",IF($DF$6="?",$DF$6,$DF$6)))))</f>
        <v/>
      </c>
      <c r="DG45" s="967" t="str">
        <f>IF('ชื่อ-คะแนน'!$C44="","",IF('ชื่อ-คะแนน'!$D44="ออก","",IF('ชื่อ-คะแนน'!$D44="ย้าย","",IF('ชื่อ-คะแนน'!$D44="พัก","",IF($DG$6="?",$DG$6,$DG$6)))))</f>
        <v/>
      </c>
      <c r="DH45" s="968" t="str">
        <f>IF('ชื่อ-คะแนน'!$C44="","",IF('ชื่อ-คะแนน'!$D44="ออก","",IF('ชื่อ-คะแนน'!$D44="ย้าย","",IF('ชื่อ-คะแนน'!$D44="พัก","",IF($DH$6="?",$DH$6,$DH$6)))))</f>
        <v/>
      </c>
      <c r="DI45" s="959"/>
      <c r="DJ45" s="958" t="str">
        <f>IF('ชื่อ-คะแนน'!$C44="","",IF('ชื่อ-คะแนน'!$D44="ออก","",IF('ชื่อ-คะแนน'!$D44="ย้าย","",IF('ชื่อ-คะแนน'!$D44="พัก","",IF($DJ$6="?",$DJ$6,$DJ$6)))))</f>
        <v/>
      </c>
      <c r="DK45" s="967" t="str">
        <f>IF('ชื่อ-คะแนน'!$C44="","",IF('ชื่อ-คะแนน'!$D44="ออก","",IF('ชื่อ-คะแนน'!$D44="ย้าย","",IF('ชื่อ-คะแนน'!$D44="พัก","",IF($DK$6="?",$DK$6,$DK$6)))))</f>
        <v/>
      </c>
      <c r="DL45" s="967" t="str">
        <f>IF('ชื่อ-คะแนน'!$C44="","",IF('ชื่อ-คะแนน'!$D44="ออก","",IF('ชื่อ-คะแนน'!$D44="ย้าย","",IF('ชื่อ-คะแนน'!$D44="พัก","",IF($DL$6="?",$DL$6,$DL$6)))))</f>
        <v/>
      </c>
      <c r="DM45" s="967" t="str">
        <f>IF('ชื่อ-คะแนน'!$C44="","",IF('ชื่อ-คะแนน'!$D44="ออก","",IF('ชื่อ-คะแนน'!$D44="ย้าย","",IF('ชื่อ-คะแนน'!$D44="พัก","",IF($DM$6="?",$DM$6,$DM$6)))))</f>
        <v/>
      </c>
      <c r="DN45" s="968" t="str">
        <f>IF('ชื่อ-คะแนน'!$C44="","",IF('ชื่อ-คะแนน'!$D44="ออก","",IF('ชื่อ-คะแนน'!$D44="ย้าย","",IF('ชื่อ-คะแนน'!$D44="พัก","",IF($DN$6="?",$DN$6,$DN$6)))))</f>
        <v/>
      </c>
      <c r="DO45" s="959"/>
      <c r="DP45" s="958" t="str">
        <f>IF('ชื่อ-คะแนน'!$C44="","",IF('ชื่อ-คะแนน'!$D44="ออก","",IF('ชื่อ-คะแนน'!$D44="ย้าย","",IF('ชื่อ-คะแนน'!$D44="พัก","",IF($DP$6="?",$DP$6,$DP$6)))))</f>
        <v/>
      </c>
      <c r="DQ45" s="967" t="str">
        <f>IF('ชื่อ-คะแนน'!$C44="","",IF('ชื่อ-คะแนน'!$D44="ออก","",IF('ชื่อ-คะแนน'!$D44="ย้าย","",IF('ชื่อ-คะแนน'!$D44="พัก","",IF($DQ$6="?",$DQ$6,$DQ$6)))))</f>
        <v/>
      </c>
      <c r="DR45" s="967" t="str">
        <f>IF('ชื่อ-คะแนน'!$C44="","",IF('ชื่อ-คะแนน'!$D44="ออก","",IF('ชื่อ-คะแนน'!$D44="ย้าย","",IF('ชื่อ-คะแนน'!$D44="พัก","",IF($DR$6="?",$DR$6,$DR$6)))))</f>
        <v/>
      </c>
      <c r="DS45" s="967" t="str">
        <f>IF('ชื่อ-คะแนน'!$C44="","",IF('ชื่อ-คะแนน'!$D44="ออก","",IF('ชื่อ-คะแนน'!$D44="ย้าย","",IF('ชื่อ-คะแนน'!$D44="พัก","",IF($DS$6="?",$DS$6,$DS$6)))))</f>
        <v/>
      </c>
      <c r="DT45" s="968" t="str">
        <f>IF('ชื่อ-คะแนน'!$C44="","",IF('ชื่อ-คะแนน'!$D44="ออก","",IF('ชื่อ-คะแนน'!$D44="ย้าย","",IF('ชื่อ-คะแนน'!$D44="พัก","",IF($DT$6="?",$DT$6,$DT$6)))))</f>
        <v/>
      </c>
      <c r="DU45" s="959"/>
      <c r="DV45" s="958" t="str">
        <f>IF('ชื่อ-คะแนน'!$C44="","",IF('ชื่อ-คะแนน'!$D44="ออก","",IF('ชื่อ-คะแนน'!$D44="ย้าย","",IF('ชื่อ-คะแนน'!$D44="พัก","",IF($DV$6="?",$DV$6,$DV$6)))))</f>
        <v/>
      </c>
      <c r="DW45" s="967" t="str">
        <f>IF('ชื่อ-คะแนน'!$C44="","",IF('ชื่อ-คะแนน'!$D44="ออก","",IF('ชื่อ-คะแนน'!$D44="ย้าย","",IF('ชื่อ-คะแนน'!$D44="พัก","",IF($DW$6="?",$DW$6,$DW$6)))))</f>
        <v/>
      </c>
      <c r="DX45" s="967" t="str">
        <f>IF('ชื่อ-คะแนน'!$C44="","",IF('ชื่อ-คะแนน'!$D44="ออก","",IF('ชื่อ-คะแนน'!$D44="ย้าย","",IF('ชื่อ-คะแนน'!$D44="พัก","",IF($DX$6="?",$DX$6,$DX$6)))))</f>
        <v/>
      </c>
      <c r="DY45" s="967" t="str">
        <f>IF('ชื่อ-คะแนน'!$C44="","",IF('ชื่อ-คะแนน'!$D44="ออก","",IF('ชื่อ-คะแนน'!$D44="ย้าย","",IF('ชื่อ-คะแนน'!$D44="พัก","",IF($DY$6="?",$DY$6,$DY$6)))))</f>
        <v/>
      </c>
      <c r="DZ45" s="968" t="str">
        <f>IF('ชื่อ-คะแนน'!$C44="","",IF('ชื่อ-คะแนน'!$D44="ออก","",IF('ชื่อ-คะแนน'!$D44="ย้าย","",IF('ชื่อ-คะแนน'!$D44="พัก","",IF($DZ$6="?",$DZ$6,$DZ$6)))))</f>
        <v/>
      </c>
      <c r="EA45" s="959"/>
      <c r="EB45" s="958" t="str">
        <f>IF('ชื่อ-คะแนน'!$C44="","",IF('ชื่อ-คะแนน'!$D44="ออก","",IF('ชื่อ-คะแนน'!$D44="ย้าย","",IF('ชื่อ-คะแนน'!$D44="พัก","",IF($EB$6="?",$EB$6,$EB$6)))))</f>
        <v/>
      </c>
      <c r="EC45" s="967" t="str">
        <f>IF('ชื่อ-คะแนน'!$C44="","",IF('ชื่อ-คะแนน'!$D44="ออก","",IF('ชื่อ-คะแนน'!$D44="ย้าย","",IF('ชื่อ-คะแนน'!$D44="พัก","",IF($EC$6="?",$EC$6,$EC$6)))))</f>
        <v/>
      </c>
      <c r="ED45" s="967" t="str">
        <f>IF('ชื่อ-คะแนน'!$C44="","",IF('ชื่อ-คะแนน'!$D44="ออก","",IF('ชื่อ-คะแนน'!$D44="ย้าย","",IF('ชื่อ-คะแนน'!$D44="พัก","",IF($ED$6="?",$ED$6,$ED$6)))))</f>
        <v/>
      </c>
      <c r="EE45" s="967" t="str">
        <f>IF('ชื่อ-คะแนน'!$C44="","",IF('ชื่อ-คะแนน'!$D44="ออก","",IF('ชื่อ-คะแนน'!$D44="ย้าย","",IF('ชื่อ-คะแนน'!$D44="พัก","",IF($EE$6="?",$EE$6,$EE$6)))))</f>
        <v/>
      </c>
      <c r="EF45" s="968" t="str">
        <f>IF('ชื่อ-คะแนน'!$C44="","",IF('ชื่อ-คะแนน'!$D44="ออก","",IF('ชื่อ-คะแนน'!$D44="ย้าย","",IF('ชื่อ-คะแนน'!$D44="พัก","",IF($EF$6="?",$EF$6,$EF$6)))))</f>
        <v/>
      </c>
      <c r="EG45" s="969"/>
      <c r="EH45" s="963" t="str">
        <f>IF('ชื่อ-คะแนน'!C44="","",COUNTIF(E45:EF45,"ป")+COUNTIF(E45:EF45,"ล")+COUNTIF(E45:EF45,"ข")+COUNTIF(E45:EF45,"ร")+COUNTIF(E45:EF45,"อ")+COUNTIF(E45:EF45,"ก")+COUNTIF(E45:EF45,"ฟ")+COUNTIF(E45:EF45,"ด")+COUNTIF(E45:EF45,"ย"))&amp;IF('ชื่อ-คะแนน'!C44="","","/")&amp;IF('ชื่อ-คะแนน'!C44="","",SUM($F$6:$EF$6)-SUM(F45:EF45))</f>
        <v/>
      </c>
      <c r="EI45" s="994" t="str">
        <f>IF('ชื่อ-คะแนน'!C44="","",COUNTIF(E45:EE45,"/")+SUM(E45:EE45))</f>
        <v/>
      </c>
      <c r="EJ45" s="995" t="str">
        <f>IF('ชื่อ-คะแนน'!C44="","",COUNTIF(F45:EF45,"/")+SUM(F45:EF45)+เวลา1!EI45)</f>
        <v/>
      </c>
      <c r="EK45" s="103"/>
      <c r="EL45" s="53" t="str">
        <f>IF('ชื่อ-คะแนน'!C44="","",IF(EJ45&gt;=$EJ$3-$EJ$4,"-",$EJ$3-$EJ$4-EJ45))</f>
        <v/>
      </c>
      <c r="EM45" s="54" t="str">
        <f>IF('ชื่อ-คะแนน'!C44="","",(EJ45/$EJ$3)*100)</f>
        <v/>
      </c>
      <c r="EN45" s="53" t="str">
        <f>IF('ชื่อ-คะแนน'!CM44="ผิด","ผิด",IF('ชื่อ-คะแนน'!CM44="","",IF('ชื่อ-คะแนน'!CP44="-","-",IF(EM45&lt;79.5,"มส","-"))))</f>
        <v/>
      </c>
      <c r="EO45" s="53" t="str">
        <f>IF('ชื่อ-คะแนน'!CM44="ผิด","ผิด",IF('ชื่อ-คะแนน'!CM44="","",IF('ชื่อ-คะแนน'!CP44="-","-",IF(EM45&lt;59.5,"ซ้ำ",IF(EM45&lt;79.5,EL45,"-")))))</f>
        <v/>
      </c>
    </row>
    <row r="46" spans="1:145" s="24" customFormat="1" ht="18" customHeight="1" thickBot="1" x14ac:dyDescent="0.55000000000000004">
      <c r="A46" s="1001" t="str">
        <f>'ชื่อ-คะแนน'!A45</f>
        <v/>
      </c>
      <c r="B46" s="899">
        <f>'ชื่อ-คะแนน'!B45</f>
        <v>0</v>
      </c>
      <c r="C46" s="900" t="str">
        <f>'ชื่อ-คะแนน'!DB45</f>
        <v/>
      </c>
      <c r="D46" s="669" t="str">
        <f>'ชื่อ-คะแนน'!D45</f>
        <v/>
      </c>
      <c r="E46" s="621" t="str">
        <f t="shared" si="0"/>
        <v/>
      </c>
      <c r="F46" s="976" t="str">
        <f>IF('ชื่อ-คะแนน'!$C45="","",IF('ชื่อ-คะแนน'!$D45="ออก","",IF('ชื่อ-คะแนน'!$D45="ย้าย","",IF('ชื่อ-คะแนน'!$D45="พัก","",IF(F$6="?",F$6,F$6)))))</f>
        <v/>
      </c>
      <c r="G46" s="977" t="str">
        <f>IF('ชื่อ-คะแนน'!C45="","",IF('ชื่อ-คะแนน'!$D45="ออก","",IF('ชื่อ-คะแนน'!$D45="ย้าย","",IF('ชื่อ-คะแนน'!$D45="พัก","",IF(G$6="?",G$6,G$6)))))</f>
        <v/>
      </c>
      <c r="H46" s="977" t="str">
        <f>IF('ชื่อ-คะแนน'!C45="","",IF('ชื่อ-คะแนน'!$D45="ออก","",IF('ชื่อ-คะแนน'!$D45="ย้าย","",IF('ชื่อ-คะแนน'!$D45="พัก","",IF(H$6="?",H$6,H$6)))))</f>
        <v/>
      </c>
      <c r="I46" s="977" t="str">
        <f>IF('ชื่อ-คะแนน'!G45="","",IF('ชื่อ-คะแนน'!$D45="ออก","",IF('ชื่อ-คะแนน'!$D45="ย้าย","",IF('ชื่อ-คะแนน'!$D45="พัก","",IF(I$6="?",I$6,$I$6)))))</f>
        <v/>
      </c>
      <c r="J46" s="978" t="str">
        <f>IF('ชื่อ-คะแนน'!$C45="","",IF('ชื่อ-คะแนน'!$D45="ออก","",IF('ชื่อ-คะแนน'!$D45="ย้าย","",IF('ชื่อ-คะแนน'!$D45="พัก","",IF(J$6="?",J$6,J$6)))))</f>
        <v/>
      </c>
      <c r="K46" s="975"/>
      <c r="L46" s="976" t="str">
        <f>IF('ชื่อ-คะแนน'!$C45="","",IF('ชื่อ-คะแนน'!$D45="ออก","",IF('ชื่อ-คะแนน'!$D45="ย้าย","",IF('ชื่อ-คะแนน'!$D45="พัก","",IF(L$6="?",L$6,L$6)))))</f>
        <v/>
      </c>
      <c r="M46" s="977" t="str">
        <f>IF('ชื่อ-คะแนน'!$C45="","",IF('ชื่อ-คะแนน'!$D45="ออก","",IF('ชื่อ-คะแนน'!$D45="ย้าย","",IF('ชื่อ-คะแนน'!$D45="พัก","",IF(M$6="?",M$6,M$6)))))</f>
        <v/>
      </c>
      <c r="N46" s="977" t="str">
        <f>IF('ชื่อ-คะแนน'!$C45="","",IF('ชื่อ-คะแนน'!$D45="ออก","",IF('ชื่อ-คะแนน'!$D45="ย้าย","",IF('ชื่อ-คะแนน'!$D45="พัก","",IF(N$6="?",N$6,N$6)))))</f>
        <v/>
      </c>
      <c r="O46" s="977" t="str">
        <f>IF('ชื่อ-คะแนน'!$C45="","",IF('ชื่อ-คะแนน'!$D45="ออก","",IF('ชื่อ-คะแนน'!$D45="ย้าย","",IF('ชื่อ-คะแนน'!$D45="พัก","",IF(O$6="?",O$6,O$6)))))</f>
        <v/>
      </c>
      <c r="P46" s="978" t="str">
        <f>IF('ชื่อ-คะแนน'!$C45="","",IF('ชื่อ-คะแนน'!$D45="ออก","",IF('ชื่อ-คะแนน'!$D45="ย้าย","",IF('ชื่อ-คะแนน'!$D45="พัก","",IF(P$6="?",P$6,P$6)))))</f>
        <v/>
      </c>
      <c r="Q46" s="975"/>
      <c r="R46" s="976" t="str">
        <f>IF('ชื่อ-คะแนน'!$C45="","",IF('ชื่อ-คะแนน'!$D45="ออก","",IF('ชื่อ-คะแนน'!$D45="ย้าย","",IF('ชื่อ-คะแนน'!$D45="พัก","",IF(R$6="?",R$6,R$6)))))</f>
        <v/>
      </c>
      <c r="S46" s="977" t="str">
        <f>IF('ชื่อ-คะแนน'!$C45="","",IF('ชื่อ-คะแนน'!$D45="ออก","",IF('ชื่อ-คะแนน'!$D45="ย้าย","",IF('ชื่อ-คะแนน'!$D45="พัก","",IF(S$6="?",S$6,S$6)))))</f>
        <v/>
      </c>
      <c r="T46" s="977" t="str">
        <f>IF('ชื่อ-คะแนน'!$C45="","",IF('ชื่อ-คะแนน'!$D45="ออก","",IF('ชื่อ-คะแนน'!$D45="ย้าย","",IF('ชื่อ-คะแนน'!$D45="พัก","",IF(T$6="?",T$6,T$6)))))</f>
        <v/>
      </c>
      <c r="U46" s="977" t="str">
        <f>IF('ชื่อ-คะแนน'!$C45="","",IF('ชื่อ-คะแนน'!$D45="ออก","",IF('ชื่อ-คะแนน'!$D45="ย้าย","",IF('ชื่อ-คะแนน'!$D45="พัก","",IF(U$6="?",U$6,U$6)))))</f>
        <v/>
      </c>
      <c r="V46" s="978" t="str">
        <f>IF('ชื่อ-คะแนน'!$C45="","",IF('ชื่อ-คะแนน'!$D45="ออก","",IF('ชื่อ-คะแนน'!$D45="ย้าย","",IF('ชื่อ-คะแนน'!$D45="พัก","",IF(V$6="?",V$6,V$6)))))</f>
        <v/>
      </c>
      <c r="W46" s="975"/>
      <c r="X46" s="976" t="str">
        <f>IF('ชื่อ-คะแนน'!$C45="","",IF('ชื่อ-คะแนน'!$D45="ออก","",IF('ชื่อ-คะแนน'!$D45="ย้าย","",IF('ชื่อ-คะแนน'!$D45="พัก","",IF(X$6="?",X$6,X$6)))))</f>
        <v/>
      </c>
      <c r="Y46" s="977" t="str">
        <f>IF('ชื่อ-คะแนน'!$C45="","",IF('ชื่อ-คะแนน'!$D45="ออก","",IF('ชื่อ-คะแนน'!$D45="ย้าย","",IF('ชื่อ-คะแนน'!$D45="พัก","",IF(Y$6="?",Y$6,Y$6)))))</f>
        <v/>
      </c>
      <c r="Z46" s="977" t="str">
        <f>IF('ชื่อ-คะแนน'!$C45="","",IF('ชื่อ-คะแนน'!$D45="ออก","",IF('ชื่อ-คะแนน'!$D45="ย้าย","",IF('ชื่อ-คะแนน'!$D45="พัก","",IF(Z$6="?",Z$6,Z$6)))))</f>
        <v/>
      </c>
      <c r="AA46" s="977" t="str">
        <f>IF('ชื่อ-คะแนน'!$C45="","",IF('ชื่อ-คะแนน'!$D45="ออก","",IF('ชื่อ-คะแนน'!$D45="ย้าย","",IF('ชื่อ-คะแนน'!$D45="พัก","",IF(AA$6="?",AA$6,AA$6)))))</f>
        <v/>
      </c>
      <c r="AB46" s="978" t="str">
        <f>IF('ชื่อ-คะแนน'!$C45="","",IF('ชื่อ-คะแนน'!$D45="ออก","",IF('ชื่อ-คะแนน'!$D45="ย้าย","",IF('ชื่อ-คะแนน'!$D45="พัก","",IF(AB$6="?",AB$6,AB$6)))))</f>
        <v/>
      </c>
      <c r="AC46" s="975"/>
      <c r="AD46" s="976" t="str">
        <f>IF('ชื่อ-คะแนน'!$C45="","",IF('ชื่อ-คะแนน'!$D45="ออก","",IF('ชื่อ-คะแนน'!$D45="ย้าย","",IF('ชื่อ-คะแนน'!$D45="พัก","",IF(AD$6="?",AD$6,AD$6)))))</f>
        <v/>
      </c>
      <c r="AE46" s="977" t="str">
        <f>IF('ชื่อ-คะแนน'!$C45="","",IF('ชื่อ-คะแนน'!$D45="ออก","",IF('ชื่อ-คะแนน'!$D45="ย้าย","",IF('ชื่อ-คะแนน'!$D45="พัก","",IF(AE$6="?",AE$6,AE$6)))))</f>
        <v/>
      </c>
      <c r="AF46" s="977" t="str">
        <f>IF('ชื่อ-คะแนน'!$C45="","",IF('ชื่อ-คะแนน'!$D45="ออก","",IF('ชื่อ-คะแนน'!$D45="ย้าย","",IF('ชื่อ-คะแนน'!$D45="พัก","",IF(AF$6="?",AF$6,AF$6)))))</f>
        <v/>
      </c>
      <c r="AG46" s="977" t="str">
        <f>IF('ชื่อ-คะแนน'!$C45="","",IF('ชื่อ-คะแนน'!$D45="ออก","",IF('ชื่อ-คะแนน'!$D45="ย้าย","",IF('ชื่อ-คะแนน'!$D45="พัก","",IF($AG$6="?",$AG$6,$AG$6)))))</f>
        <v/>
      </c>
      <c r="AH46" s="978" t="str">
        <f>IF('ชื่อ-คะแนน'!$C45="","",IF('ชื่อ-คะแนน'!$D45="ออก","",IF('ชื่อ-คะแนน'!$D45="ย้าย","",IF('ชื่อ-คะแนน'!$D45="พัก","",IF($AH$6="?",$AH$6,$AH$6)))))</f>
        <v/>
      </c>
      <c r="AI46" s="975"/>
      <c r="AJ46" s="976" t="str">
        <f>IF('ชื่อ-คะแนน'!$C45="","",IF('ชื่อ-คะแนน'!$D45="ออก","",IF('ชื่อ-คะแนน'!$D45="ย้าย","",IF('ชื่อ-คะแนน'!$D45="พัก","",IF($AJ$6="?",$AJ$6,$AJ$6)))))</f>
        <v/>
      </c>
      <c r="AK46" s="977" t="str">
        <f>IF('ชื่อ-คะแนน'!$C45="","",IF('ชื่อ-คะแนน'!$D45="ออก","",IF('ชื่อ-คะแนน'!$D45="ย้าย","",IF('ชื่อ-คะแนน'!$D45="พัก","",IF($AK$6="?",$AK$6,$AK$6)))))</f>
        <v/>
      </c>
      <c r="AL46" s="977" t="str">
        <f>IF('ชื่อ-คะแนน'!$C45="","",IF('ชื่อ-คะแนน'!$D45="ออก","",IF('ชื่อ-คะแนน'!$D45="ย้าย","",IF('ชื่อ-คะแนน'!$D45="พัก","",IF($AL$6="?",$AL$6,$AL$6)))))</f>
        <v/>
      </c>
      <c r="AM46" s="977" t="str">
        <f>IF('ชื่อ-คะแนน'!$C45="","",IF('ชื่อ-คะแนน'!$D45="ออก","",IF('ชื่อ-คะแนน'!$D45="ย้าย","",IF('ชื่อ-คะแนน'!$D45="พัก","",IF($AM$6="?",$AM$6,$AM$6)))))</f>
        <v/>
      </c>
      <c r="AN46" s="978" t="str">
        <f>IF('ชื่อ-คะแนน'!$C45="","",IF('ชื่อ-คะแนน'!$D45="ออก","",IF('ชื่อ-คะแนน'!$D45="ย้าย","",IF('ชื่อ-คะแนน'!$D45="พัก","",IF($AN$6="?",$AN$6,$AN$6)))))</f>
        <v/>
      </c>
      <c r="AO46" s="975"/>
      <c r="AP46" s="976" t="str">
        <f>IF('ชื่อ-คะแนน'!$C45="","",IF('ชื่อ-คะแนน'!$D45="ออก","",IF('ชื่อ-คะแนน'!$D45="ย้าย","",IF('ชื่อ-คะแนน'!$D45="พัก","",IF($AP$6="?",$AP$6,$AP$6)))))</f>
        <v/>
      </c>
      <c r="AQ46" s="977" t="str">
        <f>IF('ชื่อ-คะแนน'!$C45="","",IF('ชื่อ-คะแนน'!$D45="ออก","",IF('ชื่อ-คะแนน'!$D45="ย้าย","",IF('ชื่อ-คะแนน'!$D45="พัก","",IF($AQ$6="?",$AQ$6,$AQ$6)))))</f>
        <v/>
      </c>
      <c r="AR46" s="977" t="str">
        <f>IF('ชื่อ-คะแนน'!$C45="","",IF('ชื่อ-คะแนน'!$D45="ออก","",IF('ชื่อ-คะแนน'!$D45="ย้าย","",IF('ชื่อ-คะแนน'!$D45="พัก","",IF($AR$6="?",$AR$6,$AR$6)))))</f>
        <v/>
      </c>
      <c r="AS46" s="977" t="str">
        <f>IF('ชื่อ-คะแนน'!$C45="","",IF('ชื่อ-คะแนน'!$D45="ออก","",IF('ชื่อ-คะแนน'!$D45="ย้าย","",IF('ชื่อ-คะแนน'!$D45="พัก","",IF($AS$6="?",$AS$6,$AS$6)))))</f>
        <v/>
      </c>
      <c r="AT46" s="978" t="str">
        <f>IF('ชื่อ-คะแนน'!$C45="","",IF('ชื่อ-คะแนน'!$D45="ออก","",IF('ชื่อ-คะแนน'!$D45="ย้าย","",IF('ชื่อ-คะแนน'!$D45="พัก","",IF($AT$6="?",$AT$6,$AT$6)))))</f>
        <v/>
      </c>
      <c r="AU46" s="975"/>
      <c r="AV46" s="976" t="str">
        <f>IF('ชื่อ-คะแนน'!$C45="","",IF('ชื่อ-คะแนน'!$D45="ออก","",IF('ชื่อ-คะแนน'!$D45="ย้าย","",IF('ชื่อ-คะแนน'!$D45="พัก","",IF($AV$6="?",$AV$6,$AV$6)))))</f>
        <v/>
      </c>
      <c r="AW46" s="977" t="str">
        <f>IF('ชื่อ-คะแนน'!$C45="","",IF('ชื่อ-คะแนน'!$D45="ออก","",IF('ชื่อ-คะแนน'!$D45="ย้าย","",IF('ชื่อ-คะแนน'!$D45="พัก","",IF($AW$6="?",$AW$6,$AW$6)))))</f>
        <v/>
      </c>
      <c r="AX46" s="977" t="str">
        <f>IF('ชื่อ-คะแนน'!$C45="","",IF('ชื่อ-คะแนน'!$D45="ออก","",IF('ชื่อ-คะแนน'!$D45="ย้าย","",IF('ชื่อ-คะแนน'!$D45="พัก","",IF($AX$6="?",$AX$6,$AX$6)))))</f>
        <v/>
      </c>
      <c r="AY46" s="977" t="str">
        <f>IF('ชื่อ-คะแนน'!$C45="","",IF('ชื่อ-คะแนน'!$D45="ออก","",IF('ชื่อ-คะแนน'!$D45="ย้าย","",IF('ชื่อ-คะแนน'!$D45="พัก","",IF($AY$6="?",$AY$6,$AY$6)))))</f>
        <v/>
      </c>
      <c r="AZ46" s="978" t="str">
        <f>IF('ชื่อ-คะแนน'!$C45="","",IF('ชื่อ-คะแนน'!$D45="ออก","",IF('ชื่อ-คะแนน'!$D45="ย้าย","",IF('ชื่อ-คะแนน'!$D45="พัก","",IF($AZ$6="?",$AZ$6,$AZ$6)))))</f>
        <v/>
      </c>
      <c r="BA46" s="975"/>
      <c r="BB46" s="976" t="str">
        <f>IF('ชื่อ-คะแนน'!$C45="","",IF('ชื่อ-คะแนน'!$D45="ออก","",IF('ชื่อ-คะแนน'!$D45="ย้าย","",IF('ชื่อ-คะแนน'!$D45="พัก","",IF($BB$6="?",$BB$6,$BB$6)))))</f>
        <v/>
      </c>
      <c r="BC46" s="977" t="str">
        <f>IF('ชื่อ-คะแนน'!$C45="","",IF('ชื่อ-คะแนน'!$D45="ออก","",IF('ชื่อ-คะแนน'!$D45="ย้าย","",IF('ชื่อ-คะแนน'!$D45="พัก","",IF($BC$6="?",$BC$6,$BC$6)))))</f>
        <v/>
      </c>
      <c r="BD46" s="977" t="str">
        <f>IF('ชื่อ-คะแนน'!$C45="","",IF('ชื่อ-คะแนน'!$D45="ออก","",IF('ชื่อ-คะแนน'!$D45="ย้าย","",IF('ชื่อ-คะแนน'!$D45="พัก","",IF($BD$6="?",$BD$6,$BD$6)))))</f>
        <v/>
      </c>
      <c r="BE46" s="977" t="str">
        <f>IF('ชื่อ-คะแนน'!$C45="","",IF('ชื่อ-คะแนน'!$D45="ออก","",IF('ชื่อ-คะแนน'!$D45="ย้าย","",IF('ชื่อ-คะแนน'!$D45="พัก","",IF($BE$6="?",$BE$6,$BE$6)))))</f>
        <v/>
      </c>
      <c r="BF46" s="978" t="str">
        <f>IF('ชื่อ-คะแนน'!$C45="","",IF('ชื่อ-คะแนน'!$D45="ออก","",IF('ชื่อ-คะแนน'!$D45="ย้าย","",IF('ชื่อ-คะแนน'!$D45="พัก","",IF($BF$6="?",$BF$6,$BF$6)))))</f>
        <v/>
      </c>
      <c r="BG46" s="975"/>
      <c r="BH46" s="976" t="str">
        <f>IF('ชื่อ-คะแนน'!$C45="","",IF('ชื่อ-คะแนน'!$D45="ออก","",IF('ชื่อ-คะแนน'!$D45="ย้าย","",IF('ชื่อ-คะแนน'!$D45="พัก","",IF($BH$6="?",$BH$6,$BH$6)))))</f>
        <v/>
      </c>
      <c r="BI46" s="977" t="str">
        <f>IF('ชื่อ-คะแนน'!$C45="","",IF('ชื่อ-คะแนน'!$D45="ออก","",IF('ชื่อ-คะแนน'!$D45="ย้าย","",IF('ชื่อ-คะแนน'!$D45="พัก","",IF($BI$6="?",$BI$6,$BI$6)))))</f>
        <v/>
      </c>
      <c r="BJ46" s="977" t="str">
        <f>IF('ชื่อ-คะแนน'!$C45="","",IF('ชื่อ-คะแนน'!$D45="ออก","",IF('ชื่อ-คะแนน'!$D45="ย้าย","",IF('ชื่อ-คะแนน'!$D45="พัก","",IF($BJ$6="?",$BJ$6,$BJ$6)))))</f>
        <v/>
      </c>
      <c r="BK46" s="977" t="str">
        <f>IF('ชื่อ-คะแนน'!$C45="","",IF('ชื่อ-คะแนน'!$D45="ออก","",IF('ชื่อ-คะแนน'!$D45="ย้าย","",IF('ชื่อ-คะแนน'!$D45="พัก","",IF($BK$6="?",$BK$6,$BK$6)))))</f>
        <v/>
      </c>
      <c r="BL46" s="978" t="str">
        <f>IF('ชื่อ-คะแนน'!$C45="","",IF('ชื่อ-คะแนน'!$D45="ออก","",IF('ชื่อ-คะแนน'!$D45="ย้าย","",IF('ชื่อ-คะแนน'!$D45="พัก","",IF($BL$6="?",$BL$6,$BL$6)))))</f>
        <v/>
      </c>
      <c r="BM46" s="975"/>
      <c r="BN46" s="976" t="str">
        <f>IF('ชื่อ-คะแนน'!$C45="","",IF('ชื่อ-คะแนน'!$D45="ออก","",IF('ชื่อ-คะแนน'!$D45="ย้าย","",IF('ชื่อ-คะแนน'!$D45="พัก","",IF($BN$6="?",$BN$6,$BN$6)))))</f>
        <v/>
      </c>
      <c r="BO46" s="977" t="str">
        <f>IF('ชื่อ-คะแนน'!$C45="","",IF('ชื่อ-คะแนน'!$D45="ออก","",IF('ชื่อ-คะแนน'!$D45="ย้าย","",IF('ชื่อ-คะแนน'!$D45="พัก","",IF($BO$6="?",$BO$6,$BO$6)))))</f>
        <v/>
      </c>
      <c r="BP46" s="977" t="str">
        <f>IF('ชื่อ-คะแนน'!$C45="","",IF('ชื่อ-คะแนน'!$D45="ออก","",IF('ชื่อ-คะแนน'!$D45="ย้าย","",IF('ชื่อ-คะแนน'!$D45="พัก","",IF($BP$6="?",$BP$6,$BP$6)))))</f>
        <v/>
      </c>
      <c r="BQ46" s="977" t="str">
        <f>IF('ชื่อ-คะแนน'!$C45="","",IF('ชื่อ-คะแนน'!$D45="ออก","",IF('ชื่อ-คะแนน'!$D45="ย้าย","",IF('ชื่อ-คะแนน'!$D45="พัก","",IF($BQ$6="?",$BQ$6,$BQ$6)))))</f>
        <v/>
      </c>
      <c r="BR46" s="978" t="str">
        <f>IF('ชื่อ-คะแนน'!$C45="","",IF('ชื่อ-คะแนน'!$D45="ออก","",IF('ชื่อ-คะแนน'!$D45="ย้าย","",IF('ชื่อ-คะแนน'!$D45="พัก","",IF($BR$6="?",$BR$6,$BR$6)))))</f>
        <v/>
      </c>
      <c r="BS46" s="975"/>
      <c r="BT46" s="976" t="str">
        <f>IF('ชื่อ-คะแนน'!$C45="","",IF('ชื่อ-คะแนน'!$D45="ออก","",IF('ชื่อ-คะแนน'!$D45="ย้าย","",IF('ชื่อ-คะแนน'!$D45="พัก","",IF($BT$6="?",$BT$6,$BT$6)))))</f>
        <v/>
      </c>
      <c r="BU46" s="977" t="str">
        <f>IF('ชื่อ-คะแนน'!$C45="","",IF('ชื่อ-คะแนน'!$D45="ออก","",IF('ชื่อ-คะแนน'!$D45="ย้าย","",IF('ชื่อ-คะแนน'!$D45="พัก","",IF($BU$6="?",$BU$6,$BU$6)))))</f>
        <v/>
      </c>
      <c r="BV46" s="977" t="str">
        <f>IF('ชื่อ-คะแนน'!$C45="","",IF('ชื่อ-คะแนน'!$D45="ออก","",IF('ชื่อ-คะแนน'!$D45="ย้าย","",IF('ชื่อ-คะแนน'!$D45="พัก","",IF($BV$6="?",$BV$6,$BV$6)))))</f>
        <v/>
      </c>
      <c r="BW46" s="977" t="str">
        <f>IF('ชื่อ-คะแนน'!$C45="","",IF('ชื่อ-คะแนน'!$D45="ออก","",IF('ชื่อ-คะแนน'!$D45="ย้าย","",IF('ชื่อ-คะแนน'!$D45="พัก","",IF($BW$6="?",$BW$6,$BW$6)))))</f>
        <v/>
      </c>
      <c r="BX46" s="978" t="str">
        <f>IF('ชื่อ-คะแนน'!$C45="","",IF('ชื่อ-คะแนน'!$D45="ออก","",IF('ชื่อ-คะแนน'!$D45="ย้าย","",IF('ชื่อ-คะแนน'!$D45="พัก","",IF($BX$6="?",$BX$6,$BX$6)))))</f>
        <v/>
      </c>
      <c r="BY46" s="975"/>
      <c r="BZ46" s="976" t="str">
        <f>IF('ชื่อ-คะแนน'!$C45="","",IF('ชื่อ-คะแนน'!$D45="ออก","",IF('ชื่อ-คะแนน'!$D45="ย้าย","",IF('ชื่อ-คะแนน'!$D45="พัก","",IF($BZ$6="?",$BZ$6,$BZ$6)))))</f>
        <v/>
      </c>
      <c r="CA46" s="977" t="str">
        <f>IF('ชื่อ-คะแนน'!$C45="","",IF('ชื่อ-คะแนน'!$D45="ออก","",IF('ชื่อ-คะแนน'!$D45="ย้าย","",IF('ชื่อ-คะแนน'!$D45="พัก","",IF($CA$6="?",$CA$6,$CA$6)))))</f>
        <v/>
      </c>
      <c r="CB46" s="977" t="str">
        <f>IF('ชื่อ-คะแนน'!$C45="","",IF('ชื่อ-คะแนน'!$D45="ออก","",IF('ชื่อ-คะแนน'!$D45="ย้าย","",IF('ชื่อ-คะแนน'!$D45="พัก","",IF($CB$6="?",$CB$6,$CB$6)))))</f>
        <v/>
      </c>
      <c r="CC46" s="977" t="str">
        <f>IF('ชื่อ-คะแนน'!$C45="","",IF('ชื่อ-คะแนน'!$D45="ออก","",IF('ชื่อ-คะแนน'!$D45="ย้าย","",IF('ชื่อ-คะแนน'!$D45="พัก","",IF($CC$6="?",$CC$6,$CC$6)))))</f>
        <v/>
      </c>
      <c r="CD46" s="978" t="str">
        <f>IF('ชื่อ-คะแนน'!$C45="","",IF('ชื่อ-คะแนน'!$D45="ออก","",IF('ชื่อ-คะแนน'!$D45="ย้าย","",IF('ชื่อ-คะแนน'!$D45="พัก","",IF($CD$6="?",$CD$6,$CD$6)))))</f>
        <v/>
      </c>
      <c r="CE46" s="975"/>
      <c r="CF46" s="976" t="str">
        <f>IF('ชื่อ-คะแนน'!$C45="","",IF('ชื่อ-คะแนน'!$D45="ออก","",IF('ชื่อ-คะแนน'!$D45="ย้าย","",IF('ชื่อ-คะแนน'!$D45="พัก","",IF($CF$6="?",$CF$6,$CF$6)))))</f>
        <v/>
      </c>
      <c r="CG46" s="977" t="str">
        <f>IF('ชื่อ-คะแนน'!$C45="","",IF('ชื่อ-คะแนน'!$D45="ออก","",IF('ชื่อ-คะแนน'!$D45="ย้าย","",IF('ชื่อ-คะแนน'!$D45="พัก","",IF($CG$6="?",$CG$6,$CG$6)))))</f>
        <v/>
      </c>
      <c r="CH46" s="977" t="str">
        <f>IF('ชื่อ-คะแนน'!$C45="","",IF('ชื่อ-คะแนน'!$D45="ออก","",IF('ชื่อ-คะแนน'!$D45="ย้าย","",IF('ชื่อ-คะแนน'!$D45="พัก","",IF($CH$6="?",$CH$6,$CH$6)))))</f>
        <v/>
      </c>
      <c r="CI46" s="977" t="str">
        <f>IF('ชื่อ-คะแนน'!$C45="","",IF('ชื่อ-คะแนน'!$D45="ออก","",IF('ชื่อ-คะแนน'!$D45="ย้าย","",IF('ชื่อ-คะแนน'!$D45="พัก","",IF($CI$6="?",$CI$6,$CI$6)))))</f>
        <v/>
      </c>
      <c r="CJ46" s="978" t="str">
        <f>IF('ชื่อ-คะแนน'!$C45="","",IF('ชื่อ-คะแนน'!$D45="ออก","",IF('ชื่อ-คะแนน'!$D45="ย้าย","",IF('ชื่อ-คะแนน'!$D45="พัก","",IF($CJ$6="?",$CJ$6,$CJ$6)))))</f>
        <v/>
      </c>
      <c r="CK46" s="975"/>
      <c r="CL46" s="976" t="str">
        <f>IF('ชื่อ-คะแนน'!$C45="","",IF('ชื่อ-คะแนน'!$D45="ออก","",IF('ชื่อ-คะแนน'!$D45="ย้าย","",IF('ชื่อ-คะแนน'!$D45="พัก","",IF($CL$6="?",$CL$6,$CL$6)))))</f>
        <v/>
      </c>
      <c r="CM46" s="977" t="str">
        <f>IF('ชื่อ-คะแนน'!$C45="","",IF('ชื่อ-คะแนน'!$D45="ออก","",IF('ชื่อ-คะแนน'!$D45="ย้าย","",IF('ชื่อ-คะแนน'!$D45="พัก","",IF($CM$6="?",$CM$6,$CM$6)))))</f>
        <v/>
      </c>
      <c r="CN46" s="977" t="str">
        <f>IF('ชื่อ-คะแนน'!$C45="","",IF('ชื่อ-คะแนน'!$D45="ออก","",IF('ชื่อ-คะแนน'!$D45="ย้าย","",IF('ชื่อ-คะแนน'!$D45="พัก","",IF($CN$6="?",$CN$6,$CN$6)))))</f>
        <v/>
      </c>
      <c r="CO46" s="977" t="str">
        <f>IF('ชื่อ-คะแนน'!$C45="","",IF('ชื่อ-คะแนน'!$D45="ออก","",IF('ชื่อ-คะแนน'!$D45="ย้าย","",IF('ชื่อ-คะแนน'!$D45="พัก","",IF($CO$6="?",$CO$6,$CO$6)))))</f>
        <v/>
      </c>
      <c r="CP46" s="978" t="str">
        <f>IF('ชื่อ-คะแนน'!$C45="","",IF('ชื่อ-คะแนน'!$D45="ออก","",IF('ชื่อ-คะแนน'!$D45="ย้าย","",IF('ชื่อ-คะแนน'!$D45="พัก","",IF($CP$6="?",$CP$6,$CP$6)))))</f>
        <v/>
      </c>
      <c r="CQ46" s="975"/>
      <c r="CR46" s="976" t="str">
        <f>IF('ชื่อ-คะแนน'!$C45="","",IF('ชื่อ-คะแนน'!$D45="ออก","",IF('ชื่อ-คะแนน'!$D45="ย้าย","",IF('ชื่อ-คะแนน'!$D45="พัก","",IF($CR$6="?",$CR$6,$CR$6)))))</f>
        <v/>
      </c>
      <c r="CS46" s="977" t="str">
        <f>IF('ชื่อ-คะแนน'!$C45="","",IF('ชื่อ-คะแนน'!$D45="ออก","",IF('ชื่อ-คะแนน'!$D45="ย้าย","",IF('ชื่อ-คะแนน'!$D45="พัก","",IF($CS$6="?",$CS$6,$CS$6)))))</f>
        <v/>
      </c>
      <c r="CT46" s="977" t="str">
        <f>IF('ชื่อ-คะแนน'!$C45="","",IF('ชื่อ-คะแนน'!$D45="ออก","",IF('ชื่อ-คะแนน'!$D45="ย้าย","",IF('ชื่อ-คะแนน'!$D45="พัก","",IF($CT$6="?",$CT$6,$CT$6)))))</f>
        <v/>
      </c>
      <c r="CU46" s="977" t="str">
        <f>IF('ชื่อ-คะแนน'!$C45="","",IF('ชื่อ-คะแนน'!$D45="ออก","",IF('ชื่อ-คะแนน'!$D45="ย้าย","",IF('ชื่อ-คะแนน'!$D45="พัก","",IF($CU$6="?",$CU$6,$CU$6)))))</f>
        <v/>
      </c>
      <c r="CV46" s="978" t="str">
        <f>IF('ชื่อ-คะแนน'!$C45="","",IF('ชื่อ-คะแนน'!$D45="ออก","",IF('ชื่อ-คะแนน'!$D45="ย้าย","",IF('ชื่อ-คะแนน'!$D45="พัก","",IF($CV$6="?",$CV$6,$CV$6)))))</f>
        <v/>
      </c>
      <c r="CW46" s="975"/>
      <c r="CX46" s="976" t="str">
        <f>IF('ชื่อ-คะแนน'!$C45="","",IF('ชื่อ-คะแนน'!$D45="ออก","",IF('ชื่อ-คะแนน'!$D45="ย้าย","",IF('ชื่อ-คะแนน'!$D45="พัก","",IF($CX$6="?",$CX$6,$CX$6)))))</f>
        <v/>
      </c>
      <c r="CY46" s="977" t="str">
        <f>IF('ชื่อ-คะแนน'!$C45="","",IF('ชื่อ-คะแนน'!$D45="ออก","",IF('ชื่อ-คะแนน'!$D45="ย้าย","",IF('ชื่อ-คะแนน'!$D45="พัก","",IF($CY$6="?",$CY$6,$CY$6)))))</f>
        <v/>
      </c>
      <c r="CZ46" s="977" t="str">
        <f>IF('ชื่อ-คะแนน'!$C45="","",IF('ชื่อ-คะแนน'!$D45="ออก","",IF('ชื่อ-คะแนน'!$D45="ย้าย","",IF('ชื่อ-คะแนน'!$D45="พัก","",IF($CZ$6="?",$CZ$6,$CZ$6)))))</f>
        <v/>
      </c>
      <c r="DA46" s="977" t="str">
        <f>IF('ชื่อ-คะแนน'!$C45="","",IF('ชื่อ-คะแนน'!$D45="ออก","",IF('ชื่อ-คะแนน'!$D45="ย้าย","",IF('ชื่อ-คะแนน'!$D45="พัก","",IF($DA$6="?",$DA$6,$DA$6)))))</f>
        <v/>
      </c>
      <c r="DB46" s="978" t="str">
        <f>IF('ชื่อ-คะแนน'!$C45="","",IF('ชื่อ-คะแนน'!$D45="ออก","",IF('ชื่อ-คะแนน'!$D45="ย้าย","",IF('ชื่อ-คะแนน'!$D45="พัก","",IF($DB$6="?",$DB$6,$DB$6)))))</f>
        <v/>
      </c>
      <c r="DC46" s="975"/>
      <c r="DD46" s="976" t="str">
        <f>IF('ชื่อ-คะแนน'!$C45="","",IF('ชื่อ-คะแนน'!$D45="ออก","",IF('ชื่อ-คะแนน'!$D45="ย้าย","",IF('ชื่อ-คะแนน'!$D45="พัก","",IF($DD$6="?",$DD$6,$DD$6)))))</f>
        <v/>
      </c>
      <c r="DE46" s="977" t="str">
        <f>IF('ชื่อ-คะแนน'!$C45="","",IF('ชื่อ-คะแนน'!$D45="ออก","",IF('ชื่อ-คะแนน'!$D45="ย้าย","",IF('ชื่อ-คะแนน'!$D45="พัก","",IF($DE$6="?",$DE$6,$DE$6)))))</f>
        <v/>
      </c>
      <c r="DF46" s="977" t="str">
        <f>IF('ชื่อ-คะแนน'!$C45="","",IF('ชื่อ-คะแนน'!$D45="ออก","",IF('ชื่อ-คะแนน'!$D45="ย้าย","",IF('ชื่อ-คะแนน'!$D45="พัก","",IF($DF$6="?",$DF$6,$DF$6)))))</f>
        <v/>
      </c>
      <c r="DG46" s="977" t="str">
        <f>IF('ชื่อ-คะแนน'!$C45="","",IF('ชื่อ-คะแนน'!$D45="ออก","",IF('ชื่อ-คะแนน'!$D45="ย้าย","",IF('ชื่อ-คะแนน'!$D45="พัก","",IF($DG$6="?",$DG$6,$DG$6)))))</f>
        <v/>
      </c>
      <c r="DH46" s="978" t="str">
        <f>IF('ชื่อ-คะแนน'!$C45="","",IF('ชื่อ-คะแนน'!$D45="ออก","",IF('ชื่อ-คะแนน'!$D45="ย้าย","",IF('ชื่อ-คะแนน'!$D45="พัก","",IF($DH$6="?",$DH$6,$DH$6)))))</f>
        <v/>
      </c>
      <c r="DI46" s="975"/>
      <c r="DJ46" s="976" t="str">
        <f>IF('ชื่อ-คะแนน'!$C45="","",IF('ชื่อ-คะแนน'!$D45="ออก","",IF('ชื่อ-คะแนน'!$D45="ย้าย","",IF('ชื่อ-คะแนน'!$D45="พัก","",IF($DJ$6="?",$DJ$6,$DJ$6)))))</f>
        <v/>
      </c>
      <c r="DK46" s="977" t="str">
        <f>IF('ชื่อ-คะแนน'!$C45="","",IF('ชื่อ-คะแนน'!$D45="ออก","",IF('ชื่อ-คะแนน'!$D45="ย้าย","",IF('ชื่อ-คะแนน'!$D45="พัก","",IF($DK$6="?",$DK$6,$DK$6)))))</f>
        <v/>
      </c>
      <c r="DL46" s="977" t="str">
        <f>IF('ชื่อ-คะแนน'!$C45="","",IF('ชื่อ-คะแนน'!$D45="ออก","",IF('ชื่อ-คะแนน'!$D45="ย้าย","",IF('ชื่อ-คะแนน'!$D45="พัก","",IF($DL$6="?",$DL$6,$DL$6)))))</f>
        <v/>
      </c>
      <c r="DM46" s="977" t="str">
        <f>IF('ชื่อ-คะแนน'!$C45="","",IF('ชื่อ-คะแนน'!$D45="ออก","",IF('ชื่อ-คะแนน'!$D45="ย้าย","",IF('ชื่อ-คะแนน'!$D45="พัก","",IF($DM$6="?",$DM$6,$DM$6)))))</f>
        <v/>
      </c>
      <c r="DN46" s="978" t="str">
        <f>IF('ชื่อ-คะแนน'!$C45="","",IF('ชื่อ-คะแนน'!$D45="ออก","",IF('ชื่อ-คะแนน'!$D45="ย้าย","",IF('ชื่อ-คะแนน'!$D45="พัก","",IF($DN$6="?",$DN$6,$DN$6)))))</f>
        <v/>
      </c>
      <c r="DO46" s="975"/>
      <c r="DP46" s="976" t="str">
        <f>IF('ชื่อ-คะแนน'!$C45="","",IF('ชื่อ-คะแนน'!$D45="ออก","",IF('ชื่อ-คะแนน'!$D45="ย้าย","",IF('ชื่อ-คะแนน'!$D45="พัก","",IF($DP$6="?",$DP$6,$DP$6)))))</f>
        <v/>
      </c>
      <c r="DQ46" s="977" t="str">
        <f>IF('ชื่อ-คะแนน'!$C45="","",IF('ชื่อ-คะแนน'!$D45="ออก","",IF('ชื่อ-คะแนน'!$D45="ย้าย","",IF('ชื่อ-คะแนน'!$D45="พัก","",IF($DQ$6="?",$DQ$6,$DQ$6)))))</f>
        <v/>
      </c>
      <c r="DR46" s="977" t="str">
        <f>IF('ชื่อ-คะแนน'!$C45="","",IF('ชื่อ-คะแนน'!$D45="ออก","",IF('ชื่อ-คะแนน'!$D45="ย้าย","",IF('ชื่อ-คะแนน'!$D45="พัก","",IF($DR$6="?",$DR$6,$DR$6)))))</f>
        <v/>
      </c>
      <c r="DS46" s="977" t="str">
        <f>IF('ชื่อ-คะแนน'!$C45="","",IF('ชื่อ-คะแนน'!$D45="ออก","",IF('ชื่อ-คะแนน'!$D45="ย้าย","",IF('ชื่อ-คะแนน'!$D45="พัก","",IF($DS$6="?",$DS$6,$DS$6)))))</f>
        <v/>
      </c>
      <c r="DT46" s="978" t="str">
        <f>IF('ชื่อ-คะแนน'!$C45="","",IF('ชื่อ-คะแนน'!$D45="ออก","",IF('ชื่อ-คะแนน'!$D45="ย้าย","",IF('ชื่อ-คะแนน'!$D45="พัก","",IF($DT$6="?",$DT$6,$DT$6)))))</f>
        <v/>
      </c>
      <c r="DU46" s="975"/>
      <c r="DV46" s="976" t="str">
        <f>IF('ชื่อ-คะแนน'!$C45="","",IF('ชื่อ-คะแนน'!$D45="ออก","",IF('ชื่อ-คะแนน'!$D45="ย้าย","",IF('ชื่อ-คะแนน'!$D45="พัก","",IF($DV$6="?",$DV$6,$DV$6)))))</f>
        <v/>
      </c>
      <c r="DW46" s="977" t="str">
        <f>IF('ชื่อ-คะแนน'!$C45="","",IF('ชื่อ-คะแนน'!$D45="ออก","",IF('ชื่อ-คะแนน'!$D45="ย้าย","",IF('ชื่อ-คะแนน'!$D45="พัก","",IF($DW$6="?",$DW$6,$DW$6)))))</f>
        <v/>
      </c>
      <c r="DX46" s="977" t="str">
        <f>IF('ชื่อ-คะแนน'!$C45="","",IF('ชื่อ-คะแนน'!$D45="ออก","",IF('ชื่อ-คะแนน'!$D45="ย้าย","",IF('ชื่อ-คะแนน'!$D45="พัก","",IF($DX$6="?",$DX$6,$DX$6)))))</f>
        <v/>
      </c>
      <c r="DY46" s="977" t="str">
        <f>IF('ชื่อ-คะแนน'!$C45="","",IF('ชื่อ-คะแนน'!$D45="ออก","",IF('ชื่อ-คะแนน'!$D45="ย้าย","",IF('ชื่อ-คะแนน'!$D45="พัก","",IF($DY$6="?",$DY$6,$DY$6)))))</f>
        <v/>
      </c>
      <c r="DZ46" s="978" t="str">
        <f>IF('ชื่อ-คะแนน'!$C45="","",IF('ชื่อ-คะแนน'!$D45="ออก","",IF('ชื่อ-คะแนน'!$D45="ย้าย","",IF('ชื่อ-คะแนน'!$D45="พัก","",IF($DZ$6="?",$DZ$6,$DZ$6)))))</f>
        <v/>
      </c>
      <c r="EA46" s="975"/>
      <c r="EB46" s="976" t="str">
        <f>IF('ชื่อ-คะแนน'!$C45="","",IF('ชื่อ-คะแนน'!$D45="ออก","",IF('ชื่อ-คะแนน'!$D45="ย้าย","",IF('ชื่อ-คะแนน'!$D45="พัก","",IF($EB$6="?",$EB$6,$EB$6)))))</f>
        <v/>
      </c>
      <c r="EC46" s="977" t="str">
        <f>IF('ชื่อ-คะแนน'!$C45="","",IF('ชื่อ-คะแนน'!$D45="ออก","",IF('ชื่อ-คะแนน'!$D45="ย้าย","",IF('ชื่อ-คะแนน'!$D45="พัก","",IF($EC$6="?",$EC$6,$EC$6)))))</f>
        <v/>
      </c>
      <c r="ED46" s="977" t="str">
        <f>IF('ชื่อ-คะแนน'!$C45="","",IF('ชื่อ-คะแนน'!$D45="ออก","",IF('ชื่อ-คะแนน'!$D45="ย้าย","",IF('ชื่อ-คะแนน'!$D45="พัก","",IF($ED$6="?",$ED$6,$ED$6)))))</f>
        <v/>
      </c>
      <c r="EE46" s="977" t="str">
        <f>IF('ชื่อ-คะแนน'!$C45="","",IF('ชื่อ-คะแนน'!$D45="ออก","",IF('ชื่อ-คะแนน'!$D45="ย้าย","",IF('ชื่อ-คะแนน'!$D45="พัก","",IF($EE$6="?",$EE$6,$EE$6)))))</f>
        <v/>
      </c>
      <c r="EF46" s="978" t="str">
        <f>IF('ชื่อ-คะแนน'!$C45="","",IF('ชื่อ-คะแนน'!$D45="ออก","",IF('ชื่อ-คะแนน'!$D45="ย้าย","",IF('ชื่อ-คะแนน'!$D45="พัก","",IF($EF$6="?",$EF$6,$EF$6)))))</f>
        <v/>
      </c>
      <c r="EG46" s="979"/>
      <c r="EH46" s="971" t="str">
        <f>IF('ชื่อ-คะแนน'!C45="","",COUNTIF(E46:EF46,"ป")+COUNTIF(E46:EF46,"ล")+COUNTIF(E46:EF46,"ข")+COUNTIF(E46:EF46,"ร")+COUNTIF(E46:EF46,"อ")+COUNTIF(E46:EF46,"ก")+COUNTIF(E46:EF46,"ฟ")+COUNTIF(E46:EF46,"ด")+COUNTIF(E46:EF46,"ย"))&amp;IF('ชื่อ-คะแนน'!C45="","","/")&amp;IF('ชื่อ-คะแนน'!C45="","",SUM($F$6:$EF$6)-SUM(F46:EF46))</f>
        <v/>
      </c>
      <c r="EI46" s="997" t="str">
        <f>IF('ชื่อ-คะแนน'!C45="","",COUNTIF(E46:EE46,"/")+SUM(E46:EE46))</f>
        <v/>
      </c>
      <c r="EJ46" s="998" t="str">
        <f>IF('ชื่อ-คะแนน'!C45="","",COUNTIF(F46:EF46,"/")+SUM(F46:EF46)+เวลา1!EI46)</f>
        <v/>
      </c>
      <c r="EK46" s="103"/>
      <c r="EL46" s="53" t="str">
        <f>IF('ชื่อ-คะแนน'!C45="","",IF(EJ46&gt;=$EJ$3-$EJ$4,"-",$EJ$3-$EJ$4-EJ46))</f>
        <v/>
      </c>
      <c r="EM46" s="54" t="str">
        <f>IF('ชื่อ-คะแนน'!C45="","",(EJ46/$EJ$3)*100)</f>
        <v/>
      </c>
      <c r="EN46" s="53" t="str">
        <f>IF('ชื่อ-คะแนน'!CM45="ผิด","ผิด",IF('ชื่อ-คะแนน'!CM45="","",IF('ชื่อ-คะแนน'!CP45="-","-",IF(EM46&lt;79.5,"มส","-"))))</f>
        <v/>
      </c>
      <c r="EO46" s="53" t="str">
        <f>IF('ชื่อ-คะแนน'!CM45="ผิด","ผิด",IF('ชื่อ-คะแนน'!CM45="","",IF('ชื่อ-คะแนน'!CP45="-","-",IF(EM46&lt;59.5,"ซ้ำ",IF(EM46&lt;79.5,EL46,"-")))))</f>
        <v/>
      </c>
    </row>
    <row r="47" spans="1:145" s="24" customFormat="1" ht="18" customHeight="1" thickBot="1" x14ac:dyDescent="0.55000000000000004">
      <c r="A47" s="999" t="str">
        <f>'ชื่อ-คะแนน'!A46</f>
        <v/>
      </c>
      <c r="B47" s="888">
        <f>'ชื่อ-คะแนน'!B46</f>
        <v>0</v>
      </c>
      <c r="C47" s="889" t="str">
        <f>'ชื่อ-คะแนน'!DB46</f>
        <v/>
      </c>
      <c r="D47" s="890" t="str">
        <f>'ชื่อ-คะแนน'!D46</f>
        <v/>
      </c>
      <c r="E47" s="621" t="str">
        <f t="shared" si="0"/>
        <v/>
      </c>
      <c r="F47" s="954" t="str">
        <f>IF('ชื่อ-คะแนน'!$C46="","",IF('ชื่อ-คะแนน'!$D46="ออก","",IF('ชื่อ-คะแนน'!$D46="ย้าย","",IF('ชื่อ-คะแนน'!$D46="พัก","",IF(F$6="?",F$6,F$6)))))</f>
        <v/>
      </c>
      <c r="G47" s="955" t="str">
        <f>IF('ชื่อ-คะแนน'!C46="","",IF('ชื่อ-คะแนน'!$D46="ออก","",IF('ชื่อ-คะแนน'!$D46="ย้าย","",IF('ชื่อ-คะแนน'!$D46="พัก","",IF(G$6="?",G$6,G$6)))))</f>
        <v/>
      </c>
      <c r="H47" s="955" t="str">
        <f>IF('ชื่อ-คะแนน'!C46="","",IF('ชื่อ-คะแนน'!$D46="ออก","",IF('ชื่อ-คะแนน'!$D46="ย้าย","",IF('ชื่อ-คะแนน'!$D46="พัก","",IF(H$6="?",H$6,H$6)))))</f>
        <v/>
      </c>
      <c r="I47" s="955" t="str">
        <f>IF('ชื่อ-คะแนน'!G46="","",IF('ชื่อ-คะแนน'!$D46="ออก","",IF('ชื่อ-คะแนน'!$D46="ย้าย","",IF('ชื่อ-คะแนน'!$D46="พัก","",IF(I$6="?",I$6,$I$6)))))</f>
        <v/>
      </c>
      <c r="J47" s="956" t="str">
        <f>IF('ชื่อ-คะแนน'!$C46="","",IF('ชื่อ-คะแนน'!$D46="ออก","",IF('ชื่อ-คะแนน'!$D46="ย้าย","",IF('ชื่อ-คะแนน'!$D46="พัก","",IF(J$6="?",J$6,J$6)))))</f>
        <v/>
      </c>
      <c r="K47" s="957"/>
      <c r="L47" s="954" t="str">
        <f>IF('ชื่อ-คะแนน'!$C46="","",IF('ชื่อ-คะแนน'!$D46="ออก","",IF('ชื่อ-คะแนน'!$D46="ย้าย","",IF('ชื่อ-คะแนน'!$D46="พัก","",IF(L$6="?",L$6,L$6)))))</f>
        <v/>
      </c>
      <c r="M47" s="955" t="str">
        <f>IF('ชื่อ-คะแนน'!$C46="","",IF('ชื่อ-คะแนน'!$D46="ออก","",IF('ชื่อ-คะแนน'!$D46="ย้าย","",IF('ชื่อ-คะแนน'!$D46="พัก","",IF(M$6="?",M$6,M$6)))))</f>
        <v/>
      </c>
      <c r="N47" s="955" t="str">
        <f>IF('ชื่อ-คะแนน'!$C46="","",IF('ชื่อ-คะแนน'!$D46="ออก","",IF('ชื่อ-คะแนน'!$D46="ย้าย","",IF('ชื่อ-คะแนน'!$D46="พัก","",IF(N$6="?",N$6,N$6)))))</f>
        <v/>
      </c>
      <c r="O47" s="955" t="str">
        <f>IF('ชื่อ-คะแนน'!$C46="","",IF('ชื่อ-คะแนน'!$D46="ออก","",IF('ชื่อ-คะแนน'!$D46="ย้าย","",IF('ชื่อ-คะแนน'!$D46="พัก","",IF(O$6="?",O$6,O$6)))))</f>
        <v/>
      </c>
      <c r="P47" s="956" t="str">
        <f>IF('ชื่อ-คะแนน'!$C46="","",IF('ชื่อ-คะแนน'!$D46="ออก","",IF('ชื่อ-คะแนน'!$D46="ย้าย","",IF('ชื่อ-คะแนน'!$D46="พัก","",IF(P$6="?",P$6,P$6)))))</f>
        <v/>
      </c>
      <c r="Q47" s="957"/>
      <c r="R47" s="954" t="str">
        <f>IF('ชื่อ-คะแนน'!$C46="","",IF('ชื่อ-คะแนน'!$D46="ออก","",IF('ชื่อ-คะแนน'!$D46="ย้าย","",IF('ชื่อ-คะแนน'!$D46="พัก","",IF(R$6="?",R$6,R$6)))))</f>
        <v/>
      </c>
      <c r="S47" s="955" t="str">
        <f>IF('ชื่อ-คะแนน'!$C46="","",IF('ชื่อ-คะแนน'!$D46="ออก","",IF('ชื่อ-คะแนน'!$D46="ย้าย","",IF('ชื่อ-คะแนน'!$D46="พัก","",IF(S$6="?",S$6,S$6)))))</f>
        <v/>
      </c>
      <c r="T47" s="955" t="str">
        <f>IF('ชื่อ-คะแนน'!$C46="","",IF('ชื่อ-คะแนน'!$D46="ออก","",IF('ชื่อ-คะแนน'!$D46="ย้าย","",IF('ชื่อ-คะแนน'!$D46="พัก","",IF(T$6="?",T$6,T$6)))))</f>
        <v/>
      </c>
      <c r="U47" s="955" t="str">
        <f>IF('ชื่อ-คะแนน'!$C46="","",IF('ชื่อ-คะแนน'!$D46="ออก","",IF('ชื่อ-คะแนน'!$D46="ย้าย","",IF('ชื่อ-คะแนน'!$D46="พัก","",IF(U$6="?",U$6,U$6)))))</f>
        <v/>
      </c>
      <c r="V47" s="956" t="str">
        <f>IF('ชื่อ-คะแนน'!$C46="","",IF('ชื่อ-คะแนน'!$D46="ออก","",IF('ชื่อ-คะแนน'!$D46="ย้าย","",IF('ชื่อ-คะแนน'!$D46="พัก","",IF(V$6="?",V$6,V$6)))))</f>
        <v/>
      </c>
      <c r="W47" s="957"/>
      <c r="X47" s="954" t="str">
        <f>IF('ชื่อ-คะแนน'!$C46="","",IF('ชื่อ-คะแนน'!$D46="ออก","",IF('ชื่อ-คะแนน'!$D46="ย้าย","",IF('ชื่อ-คะแนน'!$D46="พัก","",IF(X$6="?",X$6,X$6)))))</f>
        <v/>
      </c>
      <c r="Y47" s="955" t="str">
        <f>IF('ชื่อ-คะแนน'!$C46="","",IF('ชื่อ-คะแนน'!$D46="ออก","",IF('ชื่อ-คะแนน'!$D46="ย้าย","",IF('ชื่อ-คะแนน'!$D46="พัก","",IF(Y$6="?",Y$6,Y$6)))))</f>
        <v/>
      </c>
      <c r="Z47" s="955" t="str">
        <f>IF('ชื่อ-คะแนน'!$C46="","",IF('ชื่อ-คะแนน'!$D46="ออก","",IF('ชื่อ-คะแนน'!$D46="ย้าย","",IF('ชื่อ-คะแนน'!$D46="พัก","",IF(Z$6="?",Z$6,Z$6)))))</f>
        <v/>
      </c>
      <c r="AA47" s="955" t="str">
        <f>IF('ชื่อ-คะแนน'!$C46="","",IF('ชื่อ-คะแนน'!$D46="ออก","",IF('ชื่อ-คะแนน'!$D46="ย้าย","",IF('ชื่อ-คะแนน'!$D46="พัก","",IF(AA$6="?",AA$6,AA$6)))))</f>
        <v/>
      </c>
      <c r="AB47" s="956" t="str">
        <f>IF('ชื่อ-คะแนน'!$C46="","",IF('ชื่อ-คะแนน'!$D46="ออก","",IF('ชื่อ-คะแนน'!$D46="ย้าย","",IF('ชื่อ-คะแนน'!$D46="พัก","",IF(AB$6="?",AB$6,AB$6)))))</f>
        <v/>
      </c>
      <c r="AC47" s="957"/>
      <c r="AD47" s="954" t="str">
        <f>IF('ชื่อ-คะแนน'!$C46="","",IF('ชื่อ-คะแนน'!$D46="ออก","",IF('ชื่อ-คะแนน'!$D46="ย้าย","",IF('ชื่อ-คะแนน'!$D46="พัก","",IF(AD$6="?",AD$6,AD$6)))))</f>
        <v/>
      </c>
      <c r="AE47" s="955" t="str">
        <f>IF('ชื่อ-คะแนน'!$C46="","",IF('ชื่อ-คะแนน'!$D46="ออก","",IF('ชื่อ-คะแนน'!$D46="ย้าย","",IF('ชื่อ-คะแนน'!$D46="พัก","",IF(AE$6="?",AE$6,AE$6)))))</f>
        <v/>
      </c>
      <c r="AF47" s="955" t="str">
        <f>IF('ชื่อ-คะแนน'!$C46="","",IF('ชื่อ-คะแนน'!$D46="ออก","",IF('ชื่อ-คะแนน'!$D46="ย้าย","",IF('ชื่อ-คะแนน'!$D46="พัก","",IF(AF$6="?",AF$6,AF$6)))))</f>
        <v/>
      </c>
      <c r="AG47" s="955" t="str">
        <f>IF('ชื่อ-คะแนน'!$C46="","",IF('ชื่อ-คะแนน'!$D46="ออก","",IF('ชื่อ-คะแนน'!$D46="ย้าย","",IF('ชื่อ-คะแนน'!$D46="พัก","",IF($AG$6="?",$AG$6,$AG$6)))))</f>
        <v/>
      </c>
      <c r="AH47" s="956" t="str">
        <f>IF('ชื่อ-คะแนน'!$C46="","",IF('ชื่อ-คะแนน'!$D46="ออก","",IF('ชื่อ-คะแนน'!$D46="ย้าย","",IF('ชื่อ-คะแนน'!$D46="พัก","",IF($AH$6="?",$AH$6,$AH$6)))))</f>
        <v/>
      </c>
      <c r="AI47" s="957"/>
      <c r="AJ47" s="954" t="str">
        <f>IF('ชื่อ-คะแนน'!$C46="","",IF('ชื่อ-คะแนน'!$D46="ออก","",IF('ชื่อ-คะแนน'!$D46="ย้าย","",IF('ชื่อ-คะแนน'!$D46="พัก","",IF($AJ$6="?",$AJ$6,$AJ$6)))))</f>
        <v/>
      </c>
      <c r="AK47" s="955" t="str">
        <f>IF('ชื่อ-คะแนน'!$C46="","",IF('ชื่อ-คะแนน'!$D46="ออก","",IF('ชื่อ-คะแนน'!$D46="ย้าย","",IF('ชื่อ-คะแนน'!$D46="พัก","",IF($AK$6="?",$AK$6,$AK$6)))))</f>
        <v/>
      </c>
      <c r="AL47" s="955" t="str">
        <f>IF('ชื่อ-คะแนน'!$C46="","",IF('ชื่อ-คะแนน'!$D46="ออก","",IF('ชื่อ-คะแนน'!$D46="ย้าย","",IF('ชื่อ-คะแนน'!$D46="พัก","",IF($AL$6="?",$AL$6,$AL$6)))))</f>
        <v/>
      </c>
      <c r="AM47" s="955" t="str">
        <f>IF('ชื่อ-คะแนน'!$C46="","",IF('ชื่อ-คะแนน'!$D46="ออก","",IF('ชื่อ-คะแนน'!$D46="ย้าย","",IF('ชื่อ-คะแนน'!$D46="พัก","",IF($AM$6="?",$AM$6,$AM$6)))))</f>
        <v/>
      </c>
      <c r="AN47" s="956" t="str">
        <f>IF('ชื่อ-คะแนน'!$C46="","",IF('ชื่อ-คะแนน'!$D46="ออก","",IF('ชื่อ-คะแนน'!$D46="ย้าย","",IF('ชื่อ-คะแนน'!$D46="พัก","",IF($AN$6="?",$AN$6,$AN$6)))))</f>
        <v/>
      </c>
      <c r="AO47" s="957"/>
      <c r="AP47" s="954" t="str">
        <f>IF('ชื่อ-คะแนน'!$C46="","",IF('ชื่อ-คะแนน'!$D46="ออก","",IF('ชื่อ-คะแนน'!$D46="ย้าย","",IF('ชื่อ-คะแนน'!$D46="พัก","",IF($AP$6="?",$AP$6,$AP$6)))))</f>
        <v/>
      </c>
      <c r="AQ47" s="955" t="str">
        <f>IF('ชื่อ-คะแนน'!$C46="","",IF('ชื่อ-คะแนน'!$D46="ออก","",IF('ชื่อ-คะแนน'!$D46="ย้าย","",IF('ชื่อ-คะแนน'!$D46="พัก","",IF($AQ$6="?",$AQ$6,$AQ$6)))))</f>
        <v/>
      </c>
      <c r="AR47" s="955" t="str">
        <f>IF('ชื่อ-คะแนน'!$C46="","",IF('ชื่อ-คะแนน'!$D46="ออก","",IF('ชื่อ-คะแนน'!$D46="ย้าย","",IF('ชื่อ-คะแนน'!$D46="พัก","",IF($AR$6="?",$AR$6,$AR$6)))))</f>
        <v/>
      </c>
      <c r="AS47" s="955" t="str">
        <f>IF('ชื่อ-คะแนน'!$C46="","",IF('ชื่อ-คะแนน'!$D46="ออก","",IF('ชื่อ-คะแนน'!$D46="ย้าย","",IF('ชื่อ-คะแนน'!$D46="พัก","",IF($AS$6="?",$AS$6,$AS$6)))))</f>
        <v/>
      </c>
      <c r="AT47" s="956" t="str">
        <f>IF('ชื่อ-คะแนน'!$C46="","",IF('ชื่อ-คะแนน'!$D46="ออก","",IF('ชื่อ-คะแนน'!$D46="ย้าย","",IF('ชื่อ-คะแนน'!$D46="พัก","",IF($AT$6="?",$AT$6,$AT$6)))))</f>
        <v/>
      </c>
      <c r="AU47" s="957"/>
      <c r="AV47" s="954" t="str">
        <f>IF('ชื่อ-คะแนน'!$C46="","",IF('ชื่อ-คะแนน'!$D46="ออก","",IF('ชื่อ-คะแนน'!$D46="ย้าย","",IF('ชื่อ-คะแนน'!$D46="พัก","",IF($AV$6="?",$AV$6,$AV$6)))))</f>
        <v/>
      </c>
      <c r="AW47" s="955" t="str">
        <f>IF('ชื่อ-คะแนน'!$C46="","",IF('ชื่อ-คะแนน'!$D46="ออก","",IF('ชื่อ-คะแนน'!$D46="ย้าย","",IF('ชื่อ-คะแนน'!$D46="พัก","",IF($AW$6="?",$AW$6,$AW$6)))))</f>
        <v/>
      </c>
      <c r="AX47" s="955" t="str">
        <f>IF('ชื่อ-คะแนน'!$C46="","",IF('ชื่อ-คะแนน'!$D46="ออก","",IF('ชื่อ-คะแนน'!$D46="ย้าย","",IF('ชื่อ-คะแนน'!$D46="พัก","",IF($AX$6="?",$AX$6,$AX$6)))))</f>
        <v/>
      </c>
      <c r="AY47" s="955" t="str">
        <f>IF('ชื่อ-คะแนน'!$C46="","",IF('ชื่อ-คะแนน'!$D46="ออก","",IF('ชื่อ-คะแนน'!$D46="ย้าย","",IF('ชื่อ-คะแนน'!$D46="พัก","",IF($AY$6="?",$AY$6,$AY$6)))))</f>
        <v/>
      </c>
      <c r="AZ47" s="956" t="str">
        <f>IF('ชื่อ-คะแนน'!$C46="","",IF('ชื่อ-คะแนน'!$D46="ออก","",IF('ชื่อ-คะแนน'!$D46="ย้าย","",IF('ชื่อ-คะแนน'!$D46="พัก","",IF($AZ$6="?",$AZ$6,$AZ$6)))))</f>
        <v/>
      </c>
      <c r="BA47" s="957"/>
      <c r="BB47" s="954" t="str">
        <f>IF('ชื่อ-คะแนน'!$C46="","",IF('ชื่อ-คะแนน'!$D46="ออก","",IF('ชื่อ-คะแนน'!$D46="ย้าย","",IF('ชื่อ-คะแนน'!$D46="พัก","",IF($BB$6="?",$BB$6,$BB$6)))))</f>
        <v/>
      </c>
      <c r="BC47" s="955" t="str">
        <f>IF('ชื่อ-คะแนน'!$C46="","",IF('ชื่อ-คะแนน'!$D46="ออก","",IF('ชื่อ-คะแนน'!$D46="ย้าย","",IF('ชื่อ-คะแนน'!$D46="พัก","",IF($BC$6="?",$BC$6,$BC$6)))))</f>
        <v/>
      </c>
      <c r="BD47" s="955" t="str">
        <f>IF('ชื่อ-คะแนน'!$C46="","",IF('ชื่อ-คะแนน'!$D46="ออก","",IF('ชื่อ-คะแนน'!$D46="ย้าย","",IF('ชื่อ-คะแนน'!$D46="พัก","",IF($BD$6="?",$BD$6,$BD$6)))))</f>
        <v/>
      </c>
      <c r="BE47" s="955" t="str">
        <f>IF('ชื่อ-คะแนน'!$C46="","",IF('ชื่อ-คะแนน'!$D46="ออก","",IF('ชื่อ-คะแนน'!$D46="ย้าย","",IF('ชื่อ-คะแนน'!$D46="พัก","",IF($BE$6="?",$BE$6,$BE$6)))))</f>
        <v/>
      </c>
      <c r="BF47" s="956" t="str">
        <f>IF('ชื่อ-คะแนน'!$C46="","",IF('ชื่อ-คะแนน'!$D46="ออก","",IF('ชื่อ-คะแนน'!$D46="ย้าย","",IF('ชื่อ-คะแนน'!$D46="พัก","",IF($BF$6="?",$BF$6,$BF$6)))))</f>
        <v/>
      </c>
      <c r="BG47" s="957"/>
      <c r="BH47" s="954" t="str">
        <f>IF('ชื่อ-คะแนน'!$C46="","",IF('ชื่อ-คะแนน'!$D46="ออก","",IF('ชื่อ-คะแนน'!$D46="ย้าย","",IF('ชื่อ-คะแนน'!$D46="พัก","",IF($BH$6="?",$BH$6,$BH$6)))))</f>
        <v/>
      </c>
      <c r="BI47" s="955" t="str">
        <f>IF('ชื่อ-คะแนน'!$C46="","",IF('ชื่อ-คะแนน'!$D46="ออก","",IF('ชื่อ-คะแนน'!$D46="ย้าย","",IF('ชื่อ-คะแนน'!$D46="พัก","",IF($BI$6="?",$BI$6,$BI$6)))))</f>
        <v/>
      </c>
      <c r="BJ47" s="955" t="str">
        <f>IF('ชื่อ-คะแนน'!$C46="","",IF('ชื่อ-คะแนน'!$D46="ออก","",IF('ชื่อ-คะแนน'!$D46="ย้าย","",IF('ชื่อ-คะแนน'!$D46="พัก","",IF($BJ$6="?",$BJ$6,$BJ$6)))))</f>
        <v/>
      </c>
      <c r="BK47" s="955" t="str">
        <f>IF('ชื่อ-คะแนน'!$C46="","",IF('ชื่อ-คะแนน'!$D46="ออก","",IF('ชื่อ-คะแนน'!$D46="ย้าย","",IF('ชื่อ-คะแนน'!$D46="พัก","",IF($BK$6="?",$BK$6,$BK$6)))))</f>
        <v/>
      </c>
      <c r="BL47" s="956" t="str">
        <f>IF('ชื่อ-คะแนน'!$C46="","",IF('ชื่อ-คะแนน'!$D46="ออก","",IF('ชื่อ-คะแนน'!$D46="ย้าย","",IF('ชื่อ-คะแนน'!$D46="พัก","",IF($BL$6="?",$BL$6,$BL$6)))))</f>
        <v/>
      </c>
      <c r="BM47" s="957"/>
      <c r="BN47" s="954" t="str">
        <f>IF('ชื่อ-คะแนน'!$C46="","",IF('ชื่อ-คะแนน'!$D46="ออก","",IF('ชื่อ-คะแนน'!$D46="ย้าย","",IF('ชื่อ-คะแนน'!$D46="พัก","",IF($BN$6="?",$BN$6,$BN$6)))))</f>
        <v/>
      </c>
      <c r="BO47" s="955" t="str">
        <f>IF('ชื่อ-คะแนน'!$C46="","",IF('ชื่อ-คะแนน'!$D46="ออก","",IF('ชื่อ-คะแนน'!$D46="ย้าย","",IF('ชื่อ-คะแนน'!$D46="พัก","",IF($BO$6="?",$BO$6,$BO$6)))))</f>
        <v/>
      </c>
      <c r="BP47" s="955" t="str">
        <f>IF('ชื่อ-คะแนน'!$C46="","",IF('ชื่อ-คะแนน'!$D46="ออก","",IF('ชื่อ-คะแนน'!$D46="ย้าย","",IF('ชื่อ-คะแนน'!$D46="พัก","",IF($BP$6="?",$BP$6,$BP$6)))))</f>
        <v/>
      </c>
      <c r="BQ47" s="955" t="str">
        <f>IF('ชื่อ-คะแนน'!$C46="","",IF('ชื่อ-คะแนน'!$D46="ออก","",IF('ชื่อ-คะแนน'!$D46="ย้าย","",IF('ชื่อ-คะแนน'!$D46="พัก","",IF($BQ$6="?",$BQ$6,$BQ$6)))))</f>
        <v/>
      </c>
      <c r="BR47" s="956" t="str">
        <f>IF('ชื่อ-คะแนน'!$C46="","",IF('ชื่อ-คะแนน'!$D46="ออก","",IF('ชื่อ-คะแนน'!$D46="ย้าย","",IF('ชื่อ-คะแนน'!$D46="พัก","",IF($BR$6="?",$BR$6,$BR$6)))))</f>
        <v/>
      </c>
      <c r="BS47" s="957"/>
      <c r="BT47" s="954" t="str">
        <f>IF('ชื่อ-คะแนน'!$C46="","",IF('ชื่อ-คะแนน'!$D46="ออก","",IF('ชื่อ-คะแนน'!$D46="ย้าย","",IF('ชื่อ-คะแนน'!$D46="พัก","",IF($BT$6="?",$BT$6,$BT$6)))))</f>
        <v/>
      </c>
      <c r="BU47" s="955" t="str">
        <f>IF('ชื่อ-คะแนน'!$C46="","",IF('ชื่อ-คะแนน'!$D46="ออก","",IF('ชื่อ-คะแนน'!$D46="ย้าย","",IF('ชื่อ-คะแนน'!$D46="พัก","",IF($BU$6="?",$BU$6,$BU$6)))))</f>
        <v/>
      </c>
      <c r="BV47" s="955" t="str">
        <f>IF('ชื่อ-คะแนน'!$C46="","",IF('ชื่อ-คะแนน'!$D46="ออก","",IF('ชื่อ-คะแนน'!$D46="ย้าย","",IF('ชื่อ-คะแนน'!$D46="พัก","",IF($BV$6="?",$BV$6,$BV$6)))))</f>
        <v/>
      </c>
      <c r="BW47" s="955" t="str">
        <f>IF('ชื่อ-คะแนน'!$C46="","",IF('ชื่อ-คะแนน'!$D46="ออก","",IF('ชื่อ-คะแนน'!$D46="ย้าย","",IF('ชื่อ-คะแนน'!$D46="พัก","",IF($BW$6="?",$BW$6,$BW$6)))))</f>
        <v/>
      </c>
      <c r="BX47" s="956" t="str">
        <f>IF('ชื่อ-คะแนน'!$C46="","",IF('ชื่อ-คะแนน'!$D46="ออก","",IF('ชื่อ-คะแนน'!$D46="ย้าย","",IF('ชื่อ-คะแนน'!$D46="พัก","",IF($BX$6="?",$BX$6,$BX$6)))))</f>
        <v/>
      </c>
      <c r="BY47" s="957"/>
      <c r="BZ47" s="954" t="str">
        <f>IF('ชื่อ-คะแนน'!$C46="","",IF('ชื่อ-คะแนน'!$D46="ออก","",IF('ชื่อ-คะแนน'!$D46="ย้าย","",IF('ชื่อ-คะแนน'!$D46="พัก","",IF($BZ$6="?",$BZ$6,$BZ$6)))))</f>
        <v/>
      </c>
      <c r="CA47" s="955" t="str">
        <f>IF('ชื่อ-คะแนน'!$C46="","",IF('ชื่อ-คะแนน'!$D46="ออก","",IF('ชื่อ-คะแนน'!$D46="ย้าย","",IF('ชื่อ-คะแนน'!$D46="พัก","",IF($CA$6="?",$CA$6,$CA$6)))))</f>
        <v/>
      </c>
      <c r="CB47" s="955" t="str">
        <f>IF('ชื่อ-คะแนน'!$C46="","",IF('ชื่อ-คะแนน'!$D46="ออก","",IF('ชื่อ-คะแนน'!$D46="ย้าย","",IF('ชื่อ-คะแนน'!$D46="พัก","",IF($CB$6="?",$CB$6,$CB$6)))))</f>
        <v/>
      </c>
      <c r="CC47" s="955" t="str">
        <f>IF('ชื่อ-คะแนน'!$C46="","",IF('ชื่อ-คะแนน'!$D46="ออก","",IF('ชื่อ-คะแนน'!$D46="ย้าย","",IF('ชื่อ-คะแนน'!$D46="พัก","",IF($CC$6="?",$CC$6,$CC$6)))))</f>
        <v/>
      </c>
      <c r="CD47" s="956" t="str">
        <f>IF('ชื่อ-คะแนน'!$C46="","",IF('ชื่อ-คะแนน'!$D46="ออก","",IF('ชื่อ-คะแนน'!$D46="ย้าย","",IF('ชื่อ-คะแนน'!$D46="พัก","",IF($CD$6="?",$CD$6,$CD$6)))))</f>
        <v/>
      </c>
      <c r="CE47" s="957"/>
      <c r="CF47" s="954" t="str">
        <f>IF('ชื่อ-คะแนน'!$C46="","",IF('ชื่อ-คะแนน'!$D46="ออก","",IF('ชื่อ-คะแนน'!$D46="ย้าย","",IF('ชื่อ-คะแนน'!$D46="พัก","",IF($CF$6="?",$CF$6,$CF$6)))))</f>
        <v/>
      </c>
      <c r="CG47" s="955" t="str">
        <f>IF('ชื่อ-คะแนน'!$C46="","",IF('ชื่อ-คะแนน'!$D46="ออก","",IF('ชื่อ-คะแนน'!$D46="ย้าย","",IF('ชื่อ-คะแนน'!$D46="พัก","",IF($CG$6="?",$CG$6,$CG$6)))))</f>
        <v/>
      </c>
      <c r="CH47" s="955" t="str">
        <f>IF('ชื่อ-คะแนน'!$C46="","",IF('ชื่อ-คะแนน'!$D46="ออก","",IF('ชื่อ-คะแนน'!$D46="ย้าย","",IF('ชื่อ-คะแนน'!$D46="พัก","",IF($CH$6="?",$CH$6,$CH$6)))))</f>
        <v/>
      </c>
      <c r="CI47" s="955" t="str">
        <f>IF('ชื่อ-คะแนน'!$C46="","",IF('ชื่อ-คะแนน'!$D46="ออก","",IF('ชื่อ-คะแนน'!$D46="ย้าย","",IF('ชื่อ-คะแนน'!$D46="พัก","",IF($CI$6="?",$CI$6,$CI$6)))))</f>
        <v/>
      </c>
      <c r="CJ47" s="956" t="str">
        <f>IF('ชื่อ-คะแนน'!$C46="","",IF('ชื่อ-คะแนน'!$D46="ออก","",IF('ชื่อ-คะแนน'!$D46="ย้าย","",IF('ชื่อ-คะแนน'!$D46="พัก","",IF($CJ$6="?",$CJ$6,$CJ$6)))))</f>
        <v/>
      </c>
      <c r="CK47" s="957"/>
      <c r="CL47" s="954" t="str">
        <f>IF('ชื่อ-คะแนน'!$C46="","",IF('ชื่อ-คะแนน'!$D46="ออก","",IF('ชื่อ-คะแนน'!$D46="ย้าย","",IF('ชื่อ-คะแนน'!$D46="พัก","",IF($CL$6="?",$CL$6,$CL$6)))))</f>
        <v/>
      </c>
      <c r="CM47" s="955" t="str">
        <f>IF('ชื่อ-คะแนน'!$C46="","",IF('ชื่อ-คะแนน'!$D46="ออก","",IF('ชื่อ-คะแนน'!$D46="ย้าย","",IF('ชื่อ-คะแนน'!$D46="พัก","",IF($CM$6="?",$CM$6,$CM$6)))))</f>
        <v/>
      </c>
      <c r="CN47" s="955" t="str">
        <f>IF('ชื่อ-คะแนน'!$C46="","",IF('ชื่อ-คะแนน'!$D46="ออก","",IF('ชื่อ-คะแนน'!$D46="ย้าย","",IF('ชื่อ-คะแนน'!$D46="พัก","",IF($CN$6="?",$CN$6,$CN$6)))))</f>
        <v/>
      </c>
      <c r="CO47" s="955" t="str">
        <f>IF('ชื่อ-คะแนน'!$C46="","",IF('ชื่อ-คะแนน'!$D46="ออก","",IF('ชื่อ-คะแนน'!$D46="ย้าย","",IF('ชื่อ-คะแนน'!$D46="พัก","",IF($CO$6="?",$CO$6,$CO$6)))))</f>
        <v/>
      </c>
      <c r="CP47" s="956" t="str">
        <f>IF('ชื่อ-คะแนน'!$C46="","",IF('ชื่อ-คะแนน'!$D46="ออก","",IF('ชื่อ-คะแนน'!$D46="ย้าย","",IF('ชื่อ-คะแนน'!$D46="พัก","",IF($CP$6="?",$CP$6,$CP$6)))))</f>
        <v/>
      </c>
      <c r="CQ47" s="957"/>
      <c r="CR47" s="954" t="str">
        <f>IF('ชื่อ-คะแนน'!$C46="","",IF('ชื่อ-คะแนน'!$D46="ออก","",IF('ชื่อ-คะแนน'!$D46="ย้าย","",IF('ชื่อ-คะแนน'!$D46="พัก","",IF($CR$6="?",$CR$6,$CR$6)))))</f>
        <v/>
      </c>
      <c r="CS47" s="955" t="str">
        <f>IF('ชื่อ-คะแนน'!$C46="","",IF('ชื่อ-คะแนน'!$D46="ออก","",IF('ชื่อ-คะแนน'!$D46="ย้าย","",IF('ชื่อ-คะแนน'!$D46="พัก","",IF($CS$6="?",$CS$6,$CS$6)))))</f>
        <v/>
      </c>
      <c r="CT47" s="955" t="str">
        <f>IF('ชื่อ-คะแนน'!$C46="","",IF('ชื่อ-คะแนน'!$D46="ออก","",IF('ชื่อ-คะแนน'!$D46="ย้าย","",IF('ชื่อ-คะแนน'!$D46="พัก","",IF($CT$6="?",$CT$6,$CT$6)))))</f>
        <v/>
      </c>
      <c r="CU47" s="955" t="str">
        <f>IF('ชื่อ-คะแนน'!$C46="","",IF('ชื่อ-คะแนน'!$D46="ออก","",IF('ชื่อ-คะแนน'!$D46="ย้าย","",IF('ชื่อ-คะแนน'!$D46="พัก","",IF($CU$6="?",$CU$6,$CU$6)))))</f>
        <v/>
      </c>
      <c r="CV47" s="956" t="str">
        <f>IF('ชื่อ-คะแนน'!$C46="","",IF('ชื่อ-คะแนน'!$D46="ออก","",IF('ชื่อ-คะแนน'!$D46="ย้าย","",IF('ชื่อ-คะแนน'!$D46="พัก","",IF($CV$6="?",$CV$6,$CV$6)))))</f>
        <v/>
      </c>
      <c r="CW47" s="957"/>
      <c r="CX47" s="954" t="str">
        <f>IF('ชื่อ-คะแนน'!$C46="","",IF('ชื่อ-คะแนน'!$D46="ออก","",IF('ชื่อ-คะแนน'!$D46="ย้าย","",IF('ชื่อ-คะแนน'!$D46="พัก","",IF($CX$6="?",$CX$6,$CX$6)))))</f>
        <v/>
      </c>
      <c r="CY47" s="955" t="str">
        <f>IF('ชื่อ-คะแนน'!$C46="","",IF('ชื่อ-คะแนน'!$D46="ออก","",IF('ชื่อ-คะแนน'!$D46="ย้าย","",IF('ชื่อ-คะแนน'!$D46="พัก","",IF($CY$6="?",$CY$6,$CY$6)))))</f>
        <v/>
      </c>
      <c r="CZ47" s="955" t="str">
        <f>IF('ชื่อ-คะแนน'!$C46="","",IF('ชื่อ-คะแนน'!$D46="ออก","",IF('ชื่อ-คะแนน'!$D46="ย้าย","",IF('ชื่อ-คะแนน'!$D46="พัก","",IF($CZ$6="?",$CZ$6,$CZ$6)))))</f>
        <v/>
      </c>
      <c r="DA47" s="955" t="str">
        <f>IF('ชื่อ-คะแนน'!$C46="","",IF('ชื่อ-คะแนน'!$D46="ออก","",IF('ชื่อ-คะแนน'!$D46="ย้าย","",IF('ชื่อ-คะแนน'!$D46="พัก","",IF($DA$6="?",$DA$6,$DA$6)))))</f>
        <v/>
      </c>
      <c r="DB47" s="956" t="str">
        <f>IF('ชื่อ-คะแนน'!$C46="","",IF('ชื่อ-คะแนน'!$D46="ออก","",IF('ชื่อ-คะแนน'!$D46="ย้าย","",IF('ชื่อ-คะแนน'!$D46="พัก","",IF($DB$6="?",$DB$6,$DB$6)))))</f>
        <v/>
      </c>
      <c r="DC47" s="957"/>
      <c r="DD47" s="954" t="str">
        <f>IF('ชื่อ-คะแนน'!$C46="","",IF('ชื่อ-คะแนน'!$D46="ออก","",IF('ชื่อ-คะแนน'!$D46="ย้าย","",IF('ชื่อ-คะแนน'!$D46="พัก","",IF($DD$6="?",$DD$6,$DD$6)))))</f>
        <v/>
      </c>
      <c r="DE47" s="955" t="str">
        <f>IF('ชื่อ-คะแนน'!$C46="","",IF('ชื่อ-คะแนน'!$D46="ออก","",IF('ชื่อ-คะแนน'!$D46="ย้าย","",IF('ชื่อ-คะแนน'!$D46="พัก","",IF($DE$6="?",$DE$6,$DE$6)))))</f>
        <v/>
      </c>
      <c r="DF47" s="955" t="str">
        <f>IF('ชื่อ-คะแนน'!$C46="","",IF('ชื่อ-คะแนน'!$D46="ออก","",IF('ชื่อ-คะแนน'!$D46="ย้าย","",IF('ชื่อ-คะแนน'!$D46="พัก","",IF($DF$6="?",$DF$6,$DF$6)))))</f>
        <v/>
      </c>
      <c r="DG47" s="955" t="str">
        <f>IF('ชื่อ-คะแนน'!$C46="","",IF('ชื่อ-คะแนน'!$D46="ออก","",IF('ชื่อ-คะแนน'!$D46="ย้าย","",IF('ชื่อ-คะแนน'!$D46="พัก","",IF($DG$6="?",$DG$6,$DG$6)))))</f>
        <v/>
      </c>
      <c r="DH47" s="956" t="str">
        <f>IF('ชื่อ-คะแนน'!$C46="","",IF('ชื่อ-คะแนน'!$D46="ออก","",IF('ชื่อ-คะแนน'!$D46="ย้าย","",IF('ชื่อ-คะแนน'!$D46="พัก","",IF($DH$6="?",$DH$6,$DH$6)))))</f>
        <v/>
      </c>
      <c r="DI47" s="957"/>
      <c r="DJ47" s="954" t="str">
        <f>IF('ชื่อ-คะแนน'!$C46="","",IF('ชื่อ-คะแนน'!$D46="ออก","",IF('ชื่อ-คะแนน'!$D46="ย้าย","",IF('ชื่อ-คะแนน'!$D46="พัก","",IF($DJ$6="?",$DJ$6,$DJ$6)))))</f>
        <v/>
      </c>
      <c r="DK47" s="955" t="str">
        <f>IF('ชื่อ-คะแนน'!$C46="","",IF('ชื่อ-คะแนน'!$D46="ออก","",IF('ชื่อ-คะแนน'!$D46="ย้าย","",IF('ชื่อ-คะแนน'!$D46="พัก","",IF($DK$6="?",$DK$6,$DK$6)))))</f>
        <v/>
      </c>
      <c r="DL47" s="955" t="str">
        <f>IF('ชื่อ-คะแนน'!$C46="","",IF('ชื่อ-คะแนน'!$D46="ออก","",IF('ชื่อ-คะแนน'!$D46="ย้าย","",IF('ชื่อ-คะแนน'!$D46="พัก","",IF($DL$6="?",$DL$6,$DL$6)))))</f>
        <v/>
      </c>
      <c r="DM47" s="955" t="str">
        <f>IF('ชื่อ-คะแนน'!$C46="","",IF('ชื่อ-คะแนน'!$D46="ออก","",IF('ชื่อ-คะแนน'!$D46="ย้าย","",IF('ชื่อ-คะแนน'!$D46="พัก","",IF($DM$6="?",$DM$6,$DM$6)))))</f>
        <v/>
      </c>
      <c r="DN47" s="956" t="str">
        <f>IF('ชื่อ-คะแนน'!$C46="","",IF('ชื่อ-คะแนน'!$D46="ออก","",IF('ชื่อ-คะแนน'!$D46="ย้าย","",IF('ชื่อ-คะแนน'!$D46="พัก","",IF($DN$6="?",$DN$6,$DN$6)))))</f>
        <v/>
      </c>
      <c r="DO47" s="957"/>
      <c r="DP47" s="954" t="str">
        <f>IF('ชื่อ-คะแนน'!$C46="","",IF('ชื่อ-คะแนน'!$D46="ออก","",IF('ชื่อ-คะแนน'!$D46="ย้าย","",IF('ชื่อ-คะแนน'!$D46="พัก","",IF($DP$6="?",$DP$6,$DP$6)))))</f>
        <v/>
      </c>
      <c r="DQ47" s="955" t="str">
        <f>IF('ชื่อ-คะแนน'!$C46="","",IF('ชื่อ-คะแนน'!$D46="ออก","",IF('ชื่อ-คะแนน'!$D46="ย้าย","",IF('ชื่อ-คะแนน'!$D46="พัก","",IF($DQ$6="?",$DQ$6,$DQ$6)))))</f>
        <v/>
      </c>
      <c r="DR47" s="955" t="str">
        <f>IF('ชื่อ-คะแนน'!$C46="","",IF('ชื่อ-คะแนน'!$D46="ออก","",IF('ชื่อ-คะแนน'!$D46="ย้าย","",IF('ชื่อ-คะแนน'!$D46="พัก","",IF($DR$6="?",$DR$6,$DR$6)))))</f>
        <v/>
      </c>
      <c r="DS47" s="955" t="str">
        <f>IF('ชื่อ-คะแนน'!$C46="","",IF('ชื่อ-คะแนน'!$D46="ออก","",IF('ชื่อ-คะแนน'!$D46="ย้าย","",IF('ชื่อ-คะแนน'!$D46="พัก","",IF($DS$6="?",$DS$6,$DS$6)))))</f>
        <v/>
      </c>
      <c r="DT47" s="956" t="str">
        <f>IF('ชื่อ-คะแนน'!$C46="","",IF('ชื่อ-คะแนน'!$D46="ออก","",IF('ชื่อ-คะแนน'!$D46="ย้าย","",IF('ชื่อ-คะแนน'!$D46="พัก","",IF($DT$6="?",$DT$6,$DT$6)))))</f>
        <v/>
      </c>
      <c r="DU47" s="957"/>
      <c r="DV47" s="954" t="str">
        <f>IF('ชื่อ-คะแนน'!$C46="","",IF('ชื่อ-คะแนน'!$D46="ออก","",IF('ชื่อ-คะแนน'!$D46="ย้าย","",IF('ชื่อ-คะแนน'!$D46="พัก","",IF($DV$6="?",$DV$6,$DV$6)))))</f>
        <v/>
      </c>
      <c r="DW47" s="955" t="str">
        <f>IF('ชื่อ-คะแนน'!$C46="","",IF('ชื่อ-คะแนน'!$D46="ออก","",IF('ชื่อ-คะแนน'!$D46="ย้าย","",IF('ชื่อ-คะแนน'!$D46="พัก","",IF($DW$6="?",$DW$6,$DW$6)))))</f>
        <v/>
      </c>
      <c r="DX47" s="955" t="str">
        <f>IF('ชื่อ-คะแนน'!$C46="","",IF('ชื่อ-คะแนน'!$D46="ออก","",IF('ชื่อ-คะแนน'!$D46="ย้าย","",IF('ชื่อ-คะแนน'!$D46="พัก","",IF($DX$6="?",$DX$6,$DX$6)))))</f>
        <v/>
      </c>
      <c r="DY47" s="955" t="str">
        <f>IF('ชื่อ-คะแนน'!$C46="","",IF('ชื่อ-คะแนน'!$D46="ออก","",IF('ชื่อ-คะแนน'!$D46="ย้าย","",IF('ชื่อ-คะแนน'!$D46="พัก","",IF($DY$6="?",$DY$6,$DY$6)))))</f>
        <v/>
      </c>
      <c r="DZ47" s="956" t="str">
        <f>IF('ชื่อ-คะแนน'!$C46="","",IF('ชื่อ-คะแนน'!$D46="ออก","",IF('ชื่อ-คะแนน'!$D46="ย้าย","",IF('ชื่อ-คะแนน'!$D46="พัก","",IF($DZ$6="?",$DZ$6,$DZ$6)))))</f>
        <v/>
      </c>
      <c r="EA47" s="957"/>
      <c r="EB47" s="954" t="str">
        <f>IF('ชื่อ-คะแนน'!$C46="","",IF('ชื่อ-คะแนน'!$D46="ออก","",IF('ชื่อ-คะแนน'!$D46="ย้าย","",IF('ชื่อ-คะแนน'!$D46="พัก","",IF($EB$6="?",$EB$6,$EB$6)))))</f>
        <v/>
      </c>
      <c r="EC47" s="955" t="str">
        <f>IF('ชื่อ-คะแนน'!$C46="","",IF('ชื่อ-คะแนน'!$D46="ออก","",IF('ชื่อ-คะแนน'!$D46="ย้าย","",IF('ชื่อ-คะแนน'!$D46="พัก","",IF($EC$6="?",$EC$6,$EC$6)))))</f>
        <v/>
      </c>
      <c r="ED47" s="955" t="str">
        <f>IF('ชื่อ-คะแนน'!$C46="","",IF('ชื่อ-คะแนน'!$D46="ออก","",IF('ชื่อ-คะแนน'!$D46="ย้าย","",IF('ชื่อ-คะแนน'!$D46="พัก","",IF($ED$6="?",$ED$6,$ED$6)))))</f>
        <v/>
      </c>
      <c r="EE47" s="955" t="str">
        <f>IF('ชื่อ-คะแนน'!$C46="","",IF('ชื่อ-คะแนน'!$D46="ออก","",IF('ชื่อ-คะแนน'!$D46="ย้าย","",IF('ชื่อ-คะแนน'!$D46="พัก","",IF($EE$6="?",$EE$6,$EE$6)))))</f>
        <v/>
      </c>
      <c r="EF47" s="956" t="str">
        <f>IF('ชื่อ-คะแนน'!$C46="","",IF('ชื่อ-คะแนน'!$D46="ออก","",IF('ชื่อ-คะแนน'!$D46="ย้าย","",IF('ชื่อ-คะแนน'!$D46="พัก","",IF($EF$6="?",$EF$6,$EF$6)))))</f>
        <v/>
      </c>
      <c r="EG47" s="960"/>
      <c r="EH47" s="961" t="str">
        <f>IF('ชื่อ-คะแนน'!C46="","",COUNTIF(E47:EF47,"ป")+COUNTIF(E47:EF47,"ล")+COUNTIF(E47:EF47,"ข")+COUNTIF(E47:EF47,"ร")+COUNTIF(E47:EF47,"อ")+COUNTIF(E47:EF47,"ก")+COUNTIF(E47:EF47,"ฟ")+COUNTIF(E47:EF47,"ด")+COUNTIF(E47:EF47,"ย"))&amp;IF('ชื่อ-คะแนน'!C46="","","/")&amp;IF('ชื่อ-คะแนน'!C46="","",SUM($F$6:$EF$6)-SUM(F47:EF47))</f>
        <v/>
      </c>
      <c r="EI47" s="992" t="str">
        <f>IF('ชื่อ-คะแนน'!C46="","",COUNTIF(E47:EE47,"/")+SUM(E47:EE47))</f>
        <v/>
      </c>
      <c r="EJ47" s="962" t="str">
        <f>IF('ชื่อ-คะแนน'!C46="","",COUNTIF(F47:EF47,"/")+SUM(F47:EF47)+เวลา1!EI47)</f>
        <v/>
      </c>
      <c r="EK47" s="103"/>
      <c r="EL47" s="53" t="str">
        <f>IF('ชื่อ-คะแนน'!C46="","",IF(EJ47&gt;=$EJ$3-$EJ$4,"-",$EJ$3-$EJ$4-EJ47))</f>
        <v/>
      </c>
      <c r="EM47" s="54" t="str">
        <f>IF('ชื่อ-คะแนน'!C46="","",(EJ47/$EJ$3)*100)</f>
        <v/>
      </c>
      <c r="EN47" s="53" t="str">
        <f>IF('ชื่อ-คะแนน'!CM46="ผิด","ผิด",IF('ชื่อ-คะแนน'!CM46="","",IF('ชื่อ-คะแนน'!CP46="-","-",IF(EM47&lt;79.5,"มส","-"))))</f>
        <v/>
      </c>
      <c r="EO47" s="53" t="str">
        <f>IF('ชื่อ-คะแนน'!CM46="ผิด","ผิด",IF('ชื่อ-คะแนน'!CM46="","",IF('ชื่อ-คะแนน'!CP46="-","-",IF(EM47&lt;59.5,"ซ้ำ",IF(EM47&lt;79.5,EL47,"-")))))</f>
        <v/>
      </c>
    </row>
    <row r="48" spans="1:145" s="24" customFormat="1" ht="18" customHeight="1" thickBot="1" x14ac:dyDescent="0.55000000000000004">
      <c r="A48" s="1000" t="str">
        <f>'ชื่อ-คะแนน'!A47</f>
        <v/>
      </c>
      <c r="B48" s="894">
        <f>'ชื่อ-คะแนน'!B47</f>
        <v>0</v>
      </c>
      <c r="C48" s="895" t="str">
        <f>'ชื่อ-คะแนน'!DB47</f>
        <v/>
      </c>
      <c r="D48" s="620" t="str">
        <f>'ชื่อ-คะแนน'!D47</f>
        <v/>
      </c>
      <c r="E48" s="621" t="str">
        <f t="shared" si="0"/>
        <v/>
      </c>
      <c r="F48" s="958" t="str">
        <f>IF('ชื่อ-คะแนน'!$C47="","",IF('ชื่อ-คะแนน'!$D47="ออก","",IF('ชื่อ-คะแนน'!$D47="ย้าย","",IF('ชื่อ-คะแนน'!$D47="พัก","",IF(F$6="?",F$6,F$6)))))</f>
        <v/>
      </c>
      <c r="G48" s="967" t="str">
        <f>IF('ชื่อ-คะแนน'!C47="","",IF('ชื่อ-คะแนน'!$D47="ออก","",IF('ชื่อ-คะแนน'!$D47="ย้าย","",IF('ชื่อ-คะแนน'!$D47="พัก","",IF(G$6="?",G$6,G$6)))))</f>
        <v/>
      </c>
      <c r="H48" s="967" t="str">
        <f>IF('ชื่อ-คะแนน'!C47="","",IF('ชื่อ-คะแนน'!$D47="ออก","",IF('ชื่อ-คะแนน'!$D47="ย้าย","",IF('ชื่อ-คะแนน'!$D47="พัก","",IF(H$6="?",H$6,H$6)))))</f>
        <v/>
      </c>
      <c r="I48" s="967" t="str">
        <f>IF('ชื่อ-คะแนน'!G47="","",IF('ชื่อ-คะแนน'!$D47="ออก","",IF('ชื่อ-คะแนน'!$D47="ย้าย","",IF('ชื่อ-คะแนน'!$D47="พัก","",IF(I$6="?",I$6,$I$6)))))</f>
        <v/>
      </c>
      <c r="J48" s="968" t="str">
        <f>IF('ชื่อ-คะแนน'!$C47="","",IF('ชื่อ-คะแนน'!$D47="ออก","",IF('ชื่อ-คะแนน'!$D47="ย้าย","",IF('ชื่อ-คะแนน'!$D47="พัก","",IF(J$6="?",J$6,J$6)))))</f>
        <v/>
      </c>
      <c r="K48" s="959"/>
      <c r="L48" s="958" t="str">
        <f>IF('ชื่อ-คะแนน'!$C47="","",IF('ชื่อ-คะแนน'!$D47="ออก","",IF('ชื่อ-คะแนน'!$D47="ย้าย","",IF('ชื่อ-คะแนน'!$D47="พัก","",IF(L$6="?",L$6,L$6)))))</f>
        <v/>
      </c>
      <c r="M48" s="967" t="str">
        <f>IF('ชื่อ-คะแนน'!$C47="","",IF('ชื่อ-คะแนน'!$D47="ออก","",IF('ชื่อ-คะแนน'!$D47="ย้าย","",IF('ชื่อ-คะแนน'!$D47="พัก","",IF(M$6="?",M$6,M$6)))))</f>
        <v/>
      </c>
      <c r="N48" s="967" t="str">
        <f>IF('ชื่อ-คะแนน'!$C47="","",IF('ชื่อ-คะแนน'!$D47="ออก","",IF('ชื่อ-คะแนน'!$D47="ย้าย","",IF('ชื่อ-คะแนน'!$D47="พัก","",IF(N$6="?",N$6,N$6)))))</f>
        <v/>
      </c>
      <c r="O48" s="967" t="str">
        <f>IF('ชื่อ-คะแนน'!$C47="","",IF('ชื่อ-คะแนน'!$D47="ออก","",IF('ชื่อ-คะแนน'!$D47="ย้าย","",IF('ชื่อ-คะแนน'!$D47="พัก","",IF(O$6="?",O$6,O$6)))))</f>
        <v/>
      </c>
      <c r="P48" s="968" t="str">
        <f>IF('ชื่อ-คะแนน'!$C47="","",IF('ชื่อ-คะแนน'!$D47="ออก","",IF('ชื่อ-คะแนน'!$D47="ย้าย","",IF('ชื่อ-คะแนน'!$D47="พัก","",IF(P$6="?",P$6,P$6)))))</f>
        <v/>
      </c>
      <c r="Q48" s="959"/>
      <c r="R48" s="958" t="str">
        <f>IF('ชื่อ-คะแนน'!$C47="","",IF('ชื่อ-คะแนน'!$D47="ออก","",IF('ชื่อ-คะแนน'!$D47="ย้าย","",IF('ชื่อ-คะแนน'!$D47="พัก","",IF(R$6="?",R$6,R$6)))))</f>
        <v/>
      </c>
      <c r="S48" s="967" t="str">
        <f>IF('ชื่อ-คะแนน'!$C47="","",IF('ชื่อ-คะแนน'!$D47="ออก","",IF('ชื่อ-คะแนน'!$D47="ย้าย","",IF('ชื่อ-คะแนน'!$D47="พัก","",IF(S$6="?",S$6,S$6)))))</f>
        <v/>
      </c>
      <c r="T48" s="967" t="str">
        <f>IF('ชื่อ-คะแนน'!$C47="","",IF('ชื่อ-คะแนน'!$D47="ออก","",IF('ชื่อ-คะแนน'!$D47="ย้าย","",IF('ชื่อ-คะแนน'!$D47="พัก","",IF(T$6="?",T$6,T$6)))))</f>
        <v/>
      </c>
      <c r="U48" s="967" t="str">
        <f>IF('ชื่อ-คะแนน'!$C47="","",IF('ชื่อ-คะแนน'!$D47="ออก","",IF('ชื่อ-คะแนน'!$D47="ย้าย","",IF('ชื่อ-คะแนน'!$D47="พัก","",IF(U$6="?",U$6,U$6)))))</f>
        <v/>
      </c>
      <c r="V48" s="968" t="str">
        <f>IF('ชื่อ-คะแนน'!$C47="","",IF('ชื่อ-คะแนน'!$D47="ออก","",IF('ชื่อ-คะแนน'!$D47="ย้าย","",IF('ชื่อ-คะแนน'!$D47="พัก","",IF(V$6="?",V$6,V$6)))))</f>
        <v/>
      </c>
      <c r="W48" s="959"/>
      <c r="X48" s="958" t="str">
        <f>IF('ชื่อ-คะแนน'!$C47="","",IF('ชื่อ-คะแนน'!$D47="ออก","",IF('ชื่อ-คะแนน'!$D47="ย้าย","",IF('ชื่อ-คะแนน'!$D47="พัก","",IF(X$6="?",X$6,X$6)))))</f>
        <v/>
      </c>
      <c r="Y48" s="967" t="str">
        <f>IF('ชื่อ-คะแนน'!$C47="","",IF('ชื่อ-คะแนน'!$D47="ออก","",IF('ชื่อ-คะแนน'!$D47="ย้าย","",IF('ชื่อ-คะแนน'!$D47="พัก","",IF(Y$6="?",Y$6,Y$6)))))</f>
        <v/>
      </c>
      <c r="Z48" s="967" t="str">
        <f>IF('ชื่อ-คะแนน'!$C47="","",IF('ชื่อ-คะแนน'!$D47="ออก","",IF('ชื่อ-คะแนน'!$D47="ย้าย","",IF('ชื่อ-คะแนน'!$D47="พัก","",IF(Z$6="?",Z$6,Z$6)))))</f>
        <v/>
      </c>
      <c r="AA48" s="967" t="str">
        <f>IF('ชื่อ-คะแนน'!$C47="","",IF('ชื่อ-คะแนน'!$D47="ออก","",IF('ชื่อ-คะแนน'!$D47="ย้าย","",IF('ชื่อ-คะแนน'!$D47="พัก","",IF(AA$6="?",AA$6,AA$6)))))</f>
        <v/>
      </c>
      <c r="AB48" s="968" t="str">
        <f>IF('ชื่อ-คะแนน'!$C47="","",IF('ชื่อ-คะแนน'!$D47="ออก","",IF('ชื่อ-คะแนน'!$D47="ย้าย","",IF('ชื่อ-คะแนน'!$D47="พัก","",IF(AB$6="?",AB$6,AB$6)))))</f>
        <v/>
      </c>
      <c r="AC48" s="959"/>
      <c r="AD48" s="958" t="str">
        <f>IF('ชื่อ-คะแนน'!$C47="","",IF('ชื่อ-คะแนน'!$D47="ออก","",IF('ชื่อ-คะแนน'!$D47="ย้าย","",IF('ชื่อ-คะแนน'!$D47="พัก","",IF(AD$6="?",AD$6,AD$6)))))</f>
        <v/>
      </c>
      <c r="AE48" s="967" t="str">
        <f>IF('ชื่อ-คะแนน'!$C47="","",IF('ชื่อ-คะแนน'!$D47="ออก","",IF('ชื่อ-คะแนน'!$D47="ย้าย","",IF('ชื่อ-คะแนน'!$D47="พัก","",IF(AE$6="?",AE$6,AE$6)))))</f>
        <v/>
      </c>
      <c r="AF48" s="967" t="str">
        <f>IF('ชื่อ-คะแนน'!$C47="","",IF('ชื่อ-คะแนน'!$D47="ออก","",IF('ชื่อ-คะแนน'!$D47="ย้าย","",IF('ชื่อ-คะแนน'!$D47="พัก","",IF(AF$6="?",AF$6,AF$6)))))</f>
        <v/>
      </c>
      <c r="AG48" s="967" t="str">
        <f>IF('ชื่อ-คะแนน'!$C47="","",IF('ชื่อ-คะแนน'!$D47="ออก","",IF('ชื่อ-คะแนน'!$D47="ย้าย","",IF('ชื่อ-คะแนน'!$D47="พัก","",IF($AG$6="?",$AG$6,$AG$6)))))</f>
        <v/>
      </c>
      <c r="AH48" s="968" t="str">
        <f>IF('ชื่อ-คะแนน'!$C47="","",IF('ชื่อ-คะแนน'!$D47="ออก","",IF('ชื่อ-คะแนน'!$D47="ย้าย","",IF('ชื่อ-คะแนน'!$D47="พัก","",IF($AH$6="?",$AH$6,$AH$6)))))</f>
        <v/>
      </c>
      <c r="AI48" s="959"/>
      <c r="AJ48" s="958" t="str">
        <f>IF('ชื่อ-คะแนน'!$C47="","",IF('ชื่อ-คะแนน'!$D47="ออก","",IF('ชื่อ-คะแนน'!$D47="ย้าย","",IF('ชื่อ-คะแนน'!$D47="พัก","",IF($AJ$6="?",$AJ$6,$AJ$6)))))</f>
        <v/>
      </c>
      <c r="AK48" s="967" t="str">
        <f>IF('ชื่อ-คะแนน'!$C47="","",IF('ชื่อ-คะแนน'!$D47="ออก","",IF('ชื่อ-คะแนน'!$D47="ย้าย","",IF('ชื่อ-คะแนน'!$D47="พัก","",IF($AK$6="?",$AK$6,$AK$6)))))</f>
        <v/>
      </c>
      <c r="AL48" s="967" t="str">
        <f>IF('ชื่อ-คะแนน'!$C47="","",IF('ชื่อ-คะแนน'!$D47="ออก","",IF('ชื่อ-คะแนน'!$D47="ย้าย","",IF('ชื่อ-คะแนน'!$D47="พัก","",IF($AL$6="?",$AL$6,$AL$6)))))</f>
        <v/>
      </c>
      <c r="AM48" s="967" t="str">
        <f>IF('ชื่อ-คะแนน'!$C47="","",IF('ชื่อ-คะแนน'!$D47="ออก","",IF('ชื่อ-คะแนน'!$D47="ย้าย","",IF('ชื่อ-คะแนน'!$D47="พัก","",IF($AM$6="?",$AM$6,$AM$6)))))</f>
        <v/>
      </c>
      <c r="AN48" s="968" t="str">
        <f>IF('ชื่อ-คะแนน'!$C47="","",IF('ชื่อ-คะแนน'!$D47="ออก","",IF('ชื่อ-คะแนน'!$D47="ย้าย","",IF('ชื่อ-คะแนน'!$D47="พัก","",IF($AN$6="?",$AN$6,$AN$6)))))</f>
        <v/>
      </c>
      <c r="AO48" s="959"/>
      <c r="AP48" s="958" t="str">
        <f>IF('ชื่อ-คะแนน'!$C47="","",IF('ชื่อ-คะแนน'!$D47="ออก","",IF('ชื่อ-คะแนน'!$D47="ย้าย","",IF('ชื่อ-คะแนน'!$D47="พัก","",IF($AP$6="?",$AP$6,$AP$6)))))</f>
        <v/>
      </c>
      <c r="AQ48" s="967" t="str">
        <f>IF('ชื่อ-คะแนน'!$C47="","",IF('ชื่อ-คะแนน'!$D47="ออก","",IF('ชื่อ-คะแนน'!$D47="ย้าย","",IF('ชื่อ-คะแนน'!$D47="พัก","",IF($AQ$6="?",$AQ$6,$AQ$6)))))</f>
        <v/>
      </c>
      <c r="AR48" s="967" t="str">
        <f>IF('ชื่อ-คะแนน'!$C47="","",IF('ชื่อ-คะแนน'!$D47="ออก","",IF('ชื่อ-คะแนน'!$D47="ย้าย","",IF('ชื่อ-คะแนน'!$D47="พัก","",IF($AR$6="?",$AR$6,$AR$6)))))</f>
        <v/>
      </c>
      <c r="AS48" s="967" t="str">
        <f>IF('ชื่อ-คะแนน'!$C47="","",IF('ชื่อ-คะแนน'!$D47="ออก","",IF('ชื่อ-คะแนน'!$D47="ย้าย","",IF('ชื่อ-คะแนน'!$D47="พัก","",IF($AS$6="?",$AS$6,$AS$6)))))</f>
        <v/>
      </c>
      <c r="AT48" s="968" t="str">
        <f>IF('ชื่อ-คะแนน'!$C47="","",IF('ชื่อ-คะแนน'!$D47="ออก","",IF('ชื่อ-คะแนน'!$D47="ย้าย","",IF('ชื่อ-คะแนน'!$D47="พัก","",IF($AT$6="?",$AT$6,$AT$6)))))</f>
        <v/>
      </c>
      <c r="AU48" s="959"/>
      <c r="AV48" s="958" t="str">
        <f>IF('ชื่อ-คะแนน'!$C47="","",IF('ชื่อ-คะแนน'!$D47="ออก","",IF('ชื่อ-คะแนน'!$D47="ย้าย","",IF('ชื่อ-คะแนน'!$D47="พัก","",IF($AV$6="?",$AV$6,$AV$6)))))</f>
        <v/>
      </c>
      <c r="AW48" s="967" t="str">
        <f>IF('ชื่อ-คะแนน'!$C47="","",IF('ชื่อ-คะแนน'!$D47="ออก","",IF('ชื่อ-คะแนน'!$D47="ย้าย","",IF('ชื่อ-คะแนน'!$D47="พัก","",IF($AW$6="?",$AW$6,$AW$6)))))</f>
        <v/>
      </c>
      <c r="AX48" s="967" t="str">
        <f>IF('ชื่อ-คะแนน'!$C47="","",IF('ชื่อ-คะแนน'!$D47="ออก","",IF('ชื่อ-คะแนน'!$D47="ย้าย","",IF('ชื่อ-คะแนน'!$D47="พัก","",IF($AX$6="?",$AX$6,$AX$6)))))</f>
        <v/>
      </c>
      <c r="AY48" s="967" t="str">
        <f>IF('ชื่อ-คะแนน'!$C47="","",IF('ชื่อ-คะแนน'!$D47="ออก","",IF('ชื่อ-คะแนน'!$D47="ย้าย","",IF('ชื่อ-คะแนน'!$D47="พัก","",IF($AY$6="?",$AY$6,$AY$6)))))</f>
        <v/>
      </c>
      <c r="AZ48" s="968" t="str">
        <f>IF('ชื่อ-คะแนน'!$C47="","",IF('ชื่อ-คะแนน'!$D47="ออก","",IF('ชื่อ-คะแนน'!$D47="ย้าย","",IF('ชื่อ-คะแนน'!$D47="พัก","",IF($AZ$6="?",$AZ$6,$AZ$6)))))</f>
        <v/>
      </c>
      <c r="BA48" s="959"/>
      <c r="BB48" s="958" t="str">
        <f>IF('ชื่อ-คะแนน'!$C47="","",IF('ชื่อ-คะแนน'!$D47="ออก","",IF('ชื่อ-คะแนน'!$D47="ย้าย","",IF('ชื่อ-คะแนน'!$D47="พัก","",IF($BB$6="?",$BB$6,$BB$6)))))</f>
        <v/>
      </c>
      <c r="BC48" s="967" t="str">
        <f>IF('ชื่อ-คะแนน'!$C47="","",IF('ชื่อ-คะแนน'!$D47="ออก","",IF('ชื่อ-คะแนน'!$D47="ย้าย","",IF('ชื่อ-คะแนน'!$D47="พัก","",IF($BC$6="?",$BC$6,$BC$6)))))</f>
        <v/>
      </c>
      <c r="BD48" s="967" t="str">
        <f>IF('ชื่อ-คะแนน'!$C47="","",IF('ชื่อ-คะแนน'!$D47="ออก","",IF('ชื่อ-คะแนน'!$D47="ย้าย","",IF('ชื่อ-คะแนน'!$D47="พัก","",IF($BD$6="?",$BD$6,$BD$6)))))</f>
        <v/>
      </c>
      <c r="BE48" s="967" t="str">
        <f>IF('ชื่อ-คะแนน'!$C47="","",IF('ชื่อ-คะแนน'!$D47="ออก","",IF('ชื่อ-คะแนน'!$D47="ย้าย","",IF('ชื่อ-คะแนน'!$D47="พัก","",IF($BE$6="?",$BE$6,$BE$6)))))</f>
        <v/>
      </c>
      <c r="BF48" s="968" t="str">
        <f>IF('ชื่อ-คะแนน'!$C47="","",IF('ชื่อ-คะแนน'!$D47="ออก","",IF('ชื่อ-คะแนน'!$D47="ย้าย","",IF('ชื่อ-คะแนน'!$D47="พัก","",IF($BF$6="?",$BF$6,$BF$6)))))</f>
        <v/>
      </c>
      <c r="BG48" s="959"/>
      <c r="BH48" s="958" t="str">
        <f>IF('ชื่อ-คะแนน'!$C47="","",IF('ชื่อ-คะแนน'!$D47="ออก","",IF('ชื่อ-คะแนน'!$D47="ย้าย","",IF('ชื่อ-คะแนน'!$D47="พัก","",IF($BH$6="?",$BH$6,$BH$6)))))</f>
        <v/>
      </c>
      <c r="BI48" s="967" t="str">
        <f>IF('ชื่อ-คะแนน'!$C47="","",IF('ชื่อ-คะแนน'!$D47="ออก","",IF('ชื่อ-คะแนน'!$D47="ย้าย","",IF('ชื่อ-คะแนน'!$D47="พัก","",IF($BI$6="?",$BI$6,$BI$6)))))</f>
        <v/>
      </c>
      <c r="BJ48" s="967" t="str">
        <f>IF('ชื่อ-คะแนน'!$C47="","",IF('ชื่อ-คะแนน'!$D47="ออก","",IF('ชื่อ-คะแนน'!$D47="ย้าย","",IF('ชื่อ-คะแนน'!$D47="พัก","",IF($BJ$6="?",$BJ$6,$BJ$6)))))</f>
        <v/>
      </c>
      <c r="BK48" s="967" t="str">
        <f>IF('ชื่อ-คะแนน'!$C47="","",IF('ชื่อ-คะแนน'!$D47="ออก","",IF('ชื่อ-คะแนน'!$D47="ย้าย","",IF('ชื่อ-คะแนน'!$D47="พัก","",IF($BK$6="?",$BK$6,$BK$6)))))</f>
        <v/>
      </c>
      <c r="BL48" s="968" t="str">
        <f>IF('ชื่อ-คะแนน'!$C47="","",IF('ชื่อ-คะแนน'!$D47="ออก","",IF('ชื่อ-คะแนน'!$D47="ย้าย","",IF('ชื่อ-คะแนน'!$D47="พัก","",IF($BL$6="?",$BL$6,$BL$6)))))</f>
        <v/>
      </c>
      <c r="BM48" s="959"/>
      <c r="BN48" s="958" t="str">
        <f>IF('ชื่อ-คะแนน'!$C47="","",IF('ชื่อ-คะแนน'!$D47="ออก","",IF('ชื่อ-คะแนน'!$D47="ย้าย","",IF('ชื่อ-คะแนน'!$D47="พัก","",IF($BN$6="?",$BN$6,$BN$6)))))</f>
        <v/>
      </c>
      <c r="BO48" s="967" t="str">
        <f>IF('ชื่อ-คะแนน'!$C47="","",IF('ชื่อ-คะแนน'!$D47="ออก","",IF('ชื่อ-คะแนน'!$D47="ย้าย","",IF('ชื่อ-คะแนน'!$D47="พัก","",IF($BO$6="?",$BO$6,$BO$6)))))</f>
        <v/>
      </c>
      <c r="BP48" s="967" t="str">
        <f>IF('ชื่อ-คะแนน'!$C47="","",IF('ชื่อ-คะแนน'!$D47="ออก","",IF('ชื่อ-คะแนน'!$D47="ย้าย","",IF('ชื่อ-คะแนน'!$D47="พัก","",IF($BP$6="?",$BP$6,$BP$6)))))</f>
        <v/>
      </c>
      <c r="BQ48" s="967" t="str">
        <f>IF('ชื่อ-คะแนน'!$C47="","",IF('ชื่อ-คะแนน'!$D47="ออก","",IF('ชื่อ-คะแนน'!$D47="ย้าย","",IF('ชื่อ-คะแนน'!$D47="พัก","",IF($BQ$6="?",$BQ$6,$BQ$6)))))</f>
        <v/>
      </c>
      <c r="BR48" s="968" t="str">
        <f>IF('ชื่อ-คะแนน'!$C47="","",IF('ชื่อ-คะแนน'!$D47="ออก","",IF('ชื่อ-คะแนน'!$D47="ย้าย","",IF('ชื่อ-คะแนน'!$D47="พัก","",IF($BR$6="?",$BR$6,$BR$6)))))</f>
        <v/>
      </c>
      <c r="BS48" s="959"/>
      <c r="BT48" s="958" t="str">
        <f>IF('ชื่อ-คะแนน'!$C47="","",IF('ชื่อ-คะแนน'!$D47="ออก","",IF('ชื่อ-คะแนน'!$D47="ย้าย","",IF('ชื่อ-คะแนน'!$D47="พัก","",IF($BT$6="?",$BT$6,$BT$6)))))</f>
        <v/>
      </c>
      <c r="BU48" s="967" t="str">
        <f>IF('ชื่อ-คะแนน'!$C47="","",IF('ชื่อ-คะแนน'!$D47="ออก","",IF('ชื่อ-คะแนน'!$D47="ย้าย","",IF('ชื่อ-คะแนน'!$D47="พัก","",IF($BU$6="?",$BU$6,$BU$6)))))</f>
        <v/>
      </c>
      <c r="BV48" s="967" t="str">
        <f>IF('ชื่อ-คะแนน'!$C47="","",IF('ชื่อ-คะแนน'!$D47="ออก","",IF('ชื่อ-คะแนน'!$D47="ย้าย","",IF('ชื่อ-คะแนน'!$D47="พัก","",IF($BV$6="?",$BV$6,$BV$6)))))</f>
        <v/>
      </c>
      <c r="BW48" s="967" t="str">
        <f>IF('ชื่อ-คะแนน'!$C47="","",IF('ชื่อ-คะแนน'!$D47="ออก","",IF('ชื่อ-คะแนน'!$D47="ย้าย","",IF('ชื่อ-คะแนน'!$D47="พัก","",IF($BW$6="?",$BW$6,$BW$6)))))</f>
        <v/>
      </c>
      <c r="BX48" s="968" t="str">
        <f>IF('ชื่อ-คะแนน'!$C47="","",IF('ชื่อ-คะแนน'!$D47="ออก","",IF('ชื่อ-คะแนน'!$D47="ย้าย","",IF('ชื่อ-คะแนน'!$D47="พัก","",IF($BX$6="?",$BX$6,$BX$6)))))</f>
        <v/>
      </c>
      <c r="BY48" s="959"/>
      <c r="BZ48" s="958" t="str">
        <f>IF('ชื่อ-คะแนน'!$C47="","",IF('ชื่อ-คะแนน'!$D47="ออก","",IF('ชื่อ-คะแนน'!$D47="ย้าย","",IF('ชื่อ-คะแนน'!$D47="พัก","",IF($BZ$6="?",$BZ$6,$BZ$6)))))</f>
        <v/>
      </c>
      <c r="CA48" s="967" t="str">
        <f>IF('ชื่อ-คะแนน'!$C47="","",IF('ชื่อ-คะแนน'!$D47="ออก","",IF('ชื่อ-คะแนน'!$D47="ย้าย","",IF('ชื่อ-คะแนน'!$D47="พัก","",IF($CA$6="?",$CA$6,$CA$6)))))</f>
        <v/>
      </c>
      <c r="CB48" s="967" t="str">
        <f>IF('ชื่อ-คะแนน'!$C47="","",IF('ชื่อ-คะแนน'!$D47="ออก","",IF('ชื่อ-คะแนน'!$D47="ย้าย","",IF('ชื่อ-คะแนน'!$D47="พัก","",IF($CB$6="?",$CB$6,$CB$6)))))</f>
        <v/>
      </c>
      <c r="CC48" s="967" t="str">
        <f>IF('ชื่อ-คะแนน'!$C47="","",IF('ชื่อ-คะแนน'!$D47="ออก","",IF('ชื่อ-คะแนน'!$D47="ย้าย","",IF('ชื่อ-คะแนน'!$D47="พัก","",IF($CC$6="?",$CC$6,$CC$6)))))</f>
        <v/>
      </c>
      <c r="CD48" s="968" t="str">
        <f>IF('ชื่อ-คะแนน'!$C47="","",IF('ชื่อ-คะแนน'!$D47="ออก","",IF('ชื่อ-คะแนน'!$D47="ย้าย","",IF('ชื่อ-คะแนน'!$D47="พัก","",IF($CD$6="?",$CD$6,$CD$6)))))</f>
        <v/>
      </c>
      <c r="CE48" s="959"/>
      <c r="CF48" s="958" t="str">
        <f>IF('ชื่อ-คะแนน'!$C47="","",IF('ชื่อ-คะแนน'!$D47="ออก","",IF('ชื่อ-คะแนน'!$D47="ย้าย","",IF('ชื่อ-คะแนน'!$D47="พัก","",IF($CF$6="?",$CF$6,$CF$6)))))</f>
        <v/>
      </c>
      <c r="CG48" s="967" t="str">
        <f>IF('ชื่อ-คะแนน'!$C47="","",IF('ชื่อ-คะแนน'!$D47="ออก","",IF('ชื่อ-คะแนน'!$D47="ย้าย","",IF('ชื่อ-คะแนน'!$D47="พัก","",IF($CG$6="?",$CG$6,$CG$6)))))</f>
        <v/>
      </c>
      <c r="CH48" s="967" t="str">
        <f>IF('ชื่อ-คะแนน'!$C47="","",IF('ชื่อ-คะแนน'!$D47="ออก","",IF('ชื่อ-คะแนน'!$D47="ย้าย","",IF('ชื่อ-คะแนน'!$D47="พัก","",IF($CH$6="?",$CH$6,$CH$6)))))</f>
        <v/>
      </c>
      <c r="CI48" s="967" t="str">
        <f>IF('ชื่อ-คะแนน'!$C47="","",IF('ชื่อ-คะแนน'!$D47="ออก","",IF('ชื่อ-คะแนน'!$D47="ย้าย","",IF('ชื่อ-คะแนน'!$D47="พัก","",IF($CI$6="?",$CI$6,$CI$6)))))</f>
        <v/>
      </c>
      <c r="CJ48" s="968" t="str">
        <f>IF('ชื่อ-คะแนน'!$C47="","",IF('ชื่อ-คะแนน'!$D47="ออก","",IF('ชื่อ-คะแนน'!$D47="ย้าย","",IF('ชื่อ-คะแนน'!$D47="พัก","",IF($CJ$6="?",$CJ$6,$CJ$6)))))</f>
        <v/>
      </c>
      <c r="CK48" s="959"/>
      <c r="CL48" s="958" t="str">
        <f>IF('ชื่อ-คะแนน'!$C47="","",IF('ชื่อ-คะแนน'!$D47="ออก","",IF('ชื่อ-คะแนน'!$D47="ย้าย","",IF('ชื่อ-คะแนน'!$D47="พัก","",IF($CL$6="?",$CL$6,$CL$6)))))</f>
        <v/>
      </c>
      <c r="CM48" s="967" t="str">
        <f>IF('ชื่อ-คะแนน'!$C47="","",IF('ชื่อ-คะแนน'!$D47="ออก","",IF('ชื่อ-คะแนน'!$D47="ย้าย","",IF('ชื่อ-คะแนน'!$D47="พัก","",IF($CM$6="?",$CM$6,$CM$6)))))</f>
        <v/>
      </c>
      <c r="CN48" s="967" t="str">
        <f>IF('ชื่อ-คะแนน'!$C47="","",IF('ชื่อ-คะแนน'!$D47="ออก","",IF('ชื่อ-คะแนน'!$D47="ย้าย","",IF('ชื่อ-คะแนน'!$D47="พัก","",IF($CN$6="?",$CN$6,$CN$6)))))</f>
        <v/>
      </c>
      <c r="CO48" s="967" t="str">
        <f>IF('ชื่อ-คะแนน'!$C47="","",IF('ชื่อ-คะแนน'!$D47="ออก","",IF('ชื่อ-คะแนน'!$D47="ย้าย","",IF('ชื่อ-คะแนน'!$D47="พัก","",IF($CO$6="?",$CO$6,$CO$6)))))</f>
        <v/>
      </c>
      <c r="CP48" s="968" t="str">
        <f>IF('ชื่อ-คะแนน'!$C47="","",IF('ชื่อ-คะแนน'!$D47="ออก","",IF('ชื่อ-คะแนน'!$D47="ย้าย","",IF('ชื่อ-คะแนน'!$D47="พัก","",IF($CP$6="?",$CP$6,$CP$6)))))</f>
        <v/>
      </c>
      <c r="CQ48" s="959"/>
      <c r="CR48" s="958" t="str">
        <f>IF('ชื่อ-คะแนน'!$C47="","",IF('ชื่อ-คะแนน'!$D47="ออก","",IF('ชื่อ-คะแนน'!$D47="ย้าย","",IF('ชื่อ-คะแนน'!$D47="พัก","",IF($CR$6="?",$CR$6,$CR$6)))))</f>
        <v/>
      </c>
      <c r="CS48" s="967" t="str">
        <f>IF('ชื่อ-คะแนน'!$C47="","",IF('ชื่อ-คะแนน'!$D47="ออก","",IF('ชื่อ-คะแนน'!$D47="ย้าย","",IF('ชื่อ-คะแนน'!$D47="พัก","",IF($CS$6="?",$CS$6,$CS$6)))))</f>
        <v/>
      </c>
      <c r="CT48" s="967" t="str">
        <f>IF('ชื่อ-คะแนน'!$C47="","",IF('ชื่อ-คะแนน'!$D47="ออก","",IF('ชื่อ-คะแนน'!$D47="ย้าย","",IF('ชื่อ-คะแนน'!$D47="พัก","",IF($CT$6="?",$CT$6,$CT$6)))))</f>
        <v/>
      </c>
      <c r="CU48" s="967" t="str">
        <f>IF('ชื่อ-คะแนน'!$C47="","",IF('ชื่อ-คะแนน'!$D47="ออก","",IF('ชื่อ-คะแนน'!$D47="ย้าย","",IF('ชื่อ-คะแนน'!$D47="พัก","",IF($CU$6="?",$CU$6,$CU$6)))))</f>
        <v/>
      </c>
      <c r="CV48" s="968" t="str">
        <f>IF('ชื่อ-คะแนน'!$C47="","",IF('ชื่อ-คะแนน'!$D47="ออก","",IF('ชื่อ-คะแนน'!$D47="ย้าย","",IF('ชื่อ-คะแนน'!$D47="พัก","",IF($CV$6="?",$CV$6,$CV$6)))))</f>
        <v/>
      </c>
      <c r="CW48" s="959"/>
      <c r="CX48" s="958" t="str">
        <f>IF('ชื่อ-คะแนน'!$C47="","",IF('ชื่อ-คะแนน'!$D47="ออก","",IF('ชื่อ-คะแนน'!$D47="ย้าย","",IF('ชื่อ-คะแนน'!$D47="พัก","",IF($CX$6="?",$CX$6,$CX$6)))))</f>
        <v/>
      </c>
      <c r="CY48" s="967" t="str">
        <f>IF('ชื่อ-คะแนน'!$C47="","",IF('ชื่อ-คะแนน'!$D47="ออก","",IF('ชื่อ-คะแนน'!$D47="ย้าย","",IF('ชื่อ-คะแนน'!$D47="พัก","",IF($CY$6="?",$CY$6,$CY$6)))))</f>
        <v/>
      </c>
      <c r="CZ48" s="967" t="str">
        <f>IF('ชื่อ-คะแนน'!$C47="","",IF('ชื่อ-คะแนน'!$D47="ออก","",IF('ชื่อ-คะแนน'!$D47="ย้าย","",IF('ชื่อ-คะแนน'!$D47="พัก","",IF($CZ$6="?",$CZ$6,$CZ$6)))))</f>
        <v/>
      </c>
      <c r="DA48" s="967" t="str">
        <f>IF('ชื่อ-คะแนน'!$C47="","",IF('ชื่อ-คะแนน'!$D47="ออก","",IF('ชื่อ-คะแนน'!$D47="ย้าย","",IF('ชื่อ-คะแนน'!$D47="พัก","",IF($DA$6="?",$DA$6,$DA$6)))))</f>
        <v/>
      </c>
      <c r="DB48" s="968" t="str">
        <f>IF('ชื่อ-คะแนน'!$C47="","",IF('ชื่อ-คะแนน'!$D47="ออก","",IF('ชื่อ-คะแนน'!$D47="ย้าย","",IF('ชื่อ-คะแนน'!$D47="พัก","",IF($DB$6="?",$DB$6,$DB$6)))))</f>
        <v/>
      </c>
      <c r="DC48" s="959"/>
      <c r="DD48" s="958" t="str">
        <f>IF('ชื่อ-คะแนน'!$C47="","",IF('ชื่อ-คะแนน'!$D47="ออก","",IF('ชื่อ-คะแนน'!$D47="ย้าย","",IF('ชื่อ-คะแนน'!$D47="พัก","",IF($DD$6="?",$DD$6,$DD$6)))))</f>
        <v/>
      </c>
      <c r="DE48" s="967" t="str">
        <f>IF('ชื่อ-คะแนน'!$C47="","",IF('ชื่อ-คะแนน'!$D47="ออก","",IF('ชื่อ-คะแนน'!$D47="ย้าย","",IF('ชื่อ-คะแนน'!$D47="พัก","",IF($DE$6="?",$DE$6,$DE$6)))))</f>
        <v/>
      </c>
      <c r="DF48" s="967" t="str">
        <f>IF('ชื่อ-คะแนน'!$C47="","",IF('ชื่อ-คะแนน'!$D47="ออก","",IF('ชื่อ-คะแนน'!$D47="ย้าย","",IF('ชื่อ-คะแนน'!$D47="พัก","",IF($DF$6="?",$DF$6,$DF$6)))))</f>
        <v/>
      </c>
      <c r="DG48" s="967" t="str">
        <f>IF('ชื่อ-คะแนน'!$C47="","",IF('ชื่อ-คะแนน'!$D47="ออก","",IF('ชื่อ-คะแนน'!$D47="ย้าย","",IF('ชื่อ-คะแนน'!$D47="พัก","",IF($DG$6="?",$DG$6,$DG$6)))))</f>
        <v/>
      </c>
      <c r="DH48" s="968" t="str">
        <f>IF('ชื่อ-คะแนน'!$C47="","",IF('ชื่อ-คะแนน'!$D47="ออก","",IF('ชื่อ-คะแนน'!$D47="ย้าย","",IF('ชื่อ-คะแนน'!$D47="พัก","",IF($DH$6="?",$DH$6,$DH$6)))))</f>
        <v/>
      </c>
      <c r="DI48" s="959"/>
      <c r="DJ48" s="958" t="str">
        <f>IF('ชื่อ-คะแนน'!$C47="","",IF('ชื่อ-คะแนน'!$D47="ออก","",IF('ชื่อ-คะแนน'!$D47="ย้าย","",IF('ชื่อ-คะแนน'!$D47="พัก","",IF($DJ$6="?",$DJ$6,$DJ$6)))))</f>
        <v/>
      </c>
      <c r="DK48" s="967" t="str">
        <f>IF('ชื่อ-คะแนน'!$C47="","",IF('ชื่อ-คะแนน'!$D47="ออก","",IF('ชื่อ-คะแนน'!$D47="ย้าย","",IF('ชื่อ-คะแนน'!$D47="พัก","",IF($DK$6="?",$DK$6,$DK$6)))))</f>
        <v/>
      </c>
      <c r="DL48" s="967" t="str">
        <f>IF('ชื่อ-คะแนน'!$C47="","",IF('ชื่อ-คะแนน'!$D47="ออก","",IF('ชื่อ-คะแนน'!$D47="ย้าย","",IF('ชื่อ-คะแนน'!$D47="พัก","",IF($DL$6="?",$DL$6,$DL$6)))))</f>
        <v/>
      </c>
      <c r="DM48" s="967" t="str">
        <f>IF('ชื่อ-คะแนน'!$C47="","",IF('ชื่อ-คะแนน'!$D47="ออก","",IF('ชื่อ-คะแนน'!$D47="ย้าย","",IF('ชื่อ-คะแนน'!$D47="พัก","",IF($DM$6="?",$DM$6,$DM$6)))))</f>
        <v/>
      </c>
      <c r="DN48" s="968" t="str">
        <f>IF('ชื่อ-คะแนน'!$C47="","",IF('ชื่อ-คะแนน'!$D47="ออก","",IF('ชื่อ-คะแนน'!$D47="ย้าย","",IF('ชื่อ-คะแนน'!$D47="พัก","",IF($DN$6="?",$DN$6,$DN$6)))))</f>
        <v/>
      </c>
      <c r="DO48" s="959"/>
      <c r="DP48" s="958" t="str">
        <f>IF('ชื่อ-คะแนน'!$C47="","",IF('ชื่อ-คะแนน'!$D47="ออก","",IF('ชื่อ-คะแนน'!$D47="ย้าย","",IF('ชื่อ-คะแนน'!$D47="พัก","",IF($DP$6="?",$DP$6,$DP$6)))))</f>
        <v/>
      </c>
      <c r="DQ48" s="967" t="str">
        <f>IF('ชื่อ-คะแนน'!$C47="","",IF('ชื่อ-คะแนน'!$D47="ออก","",IF('ชื่อ-คะแนน'!$D47="ย้าย","",IF('ชื่อ-คะแนน'!$D47="พัก","",IF($DQ$6="?",$DQ$6,$DQ$6)))))</f>
        <v/>
      </c>
      <c r="DR48" s="967" t="str">
        <f>IF('ชื่อ-คะแนน'!$C47="","",IF('ชื่อ-คะแนน'!$D47="ออก","",IF('ชื่อ-คะแนน'!$D47="ย้าย","",IF('ชื่อ-คะแนน'!$D47="พัก","",IF($DR$6="?",$DR$6,$DR$6)))))</f>
        <v/>
      </c>
      <c r="DS48" s="967" t="str">
        <f>IF('ชื่อ-คะแนน'!$C47="","",IF('ชื่อ-คะแนน'!$D47="ออก","",IF('ชื่อ-คะแนน'!$D47="ย้าย","",IF('ชื่อ-คะแนน'!$D47="พัก","",IF($DS$6="?",$DS$6,$DS$6)))))</f>
        <v/>
      </c>
      <c r="DT48" s="968" t="str">
        <f>IF('ชื่อ-คะแนน'!$C47="","",IF('ชื่อ-คะแนน'!$D47="ออก","",IF('ชื่อ-คะแนน'!$D47="ย้าย","",IF('ชื่อ-คะแนน'!$D47="พัก","",IF($DT$6="?",$DT$6,$DT$6)))))</f>
        <v/>
      </c>
      <c r="DU48" s="959"/>
      <c r="DV48" s="958" t="str">
        <f>IF('ชื่อ-คะแนน'!$C47="","",IF('ชื่อ-คะแนน'!$D47="ออก","",IF('ชื่อ-คะแนน'!$D47="ย้าย","",IF('ชื่อ-คะแนน'!$D47="พัก","",IF($DV$6="?",$DV$6,$DV$6)))))</f>
        <v/>
      </c>
      <c r="DW48" s="967" t="str">
        <f>IF('ชื่อ-คะแนน'!$C47="","",IF('ชื่อ-คะแนน'!$D47="ออก","",IF('ชื่อ-คะแนน'!$D47="ย้าย","",IF('ชื่อ-คะแนน'!$D47="พัก","",IF($DW$6="?",$DW$6,$DW$6)))))</f>
        <v/>
      </c>
      <c r="DX48" s="967" t="str">
        <f>IF('ชื่อ-คะแนน'!$C47="","",IF('ชื่อ-คะแนน'!$D47="ออก","",IF('ชื่อ-คะแนน'!$D47="ย้าย","",IF('ชื่อ-คะแนน'!$D47="พัก","",IF($DX$6="?",$DX$6,$DX$6)))))</f>
        <v/>
      </c>
      <c r="DY48" s="967" t="str">
        <f>IF('ชื่อ-คะแนน'!$C47="","",IF('ชื่อ-คะแนน'!$D47="ออก","",IF('ชื่อ-คะแนน'!$D47="ย้าย","",IF('ชื่อ-คะแนน'!$D47="พัก","",IF($DY$6="?",$DY$6,$DY$6)))))</f>
        <v/>
      </c>
      <c r="DZ48" s="968" t="str">
        <f>IF('ชื่อ-คะแนน'!$C47="","",IF('ชื่อ-คะแนน'!$D47="ออก","",IF('ชื่อ-คะแนน'!$D47="ย้าย","",IF('ชื่อ-คะแนน'!$D47="พัก","",IF($DZ$6="?",$DZ$6,$DZ$6)))))</f>
        <v/>
      </c>
      <c r="EA48" s="959"/>
      <c r="EB48" s="958" t="str">
        <f>IF('ชื่อ-คะแนน'!$C47="","",IF('ชื่อ-คะแนน'!$D47="ออก","",IF('ชื่อ-คะแนน'!$D47="ย้าย","",IF('ชื่อ-คะแนน'!$D47="พัก","",IF($EB$6="?",$EB$6,$EB$6)))))</f>
        <v/>
      </c>
      <c r="EC48" s="967" t="str">
        <f>IF('ชื่อ-คะแนน'!$C47="","",IF('ชื่อ-คะแนน'!$D47="ออก","",IF('ชื่อ-คะแนน'!$D47="ย้าย","",IF('ชื่อ-คะแนน'!$D47="พัก","",IF($EC$6="?",$EC$6,$EC$6)))))</f>
        <v/>
      </c>
      <c r="ED48" s="967" t="str">
        <f>IF('ชื่อ-คะแนน'!$C47="","",IF('ชื่อ-คะแนน'!$D47="ออก","",IF('ชื่อ-คะแนน'!$D47="ย้าย","",IF('ชื่อ-คะแนน'!$D47="พัก","",IF($ED$6="?",$ED$6,$ED$6)))))</f>
        <v/>
      </c>
      <c r="EE48" s="967" t="str">
        <f>IF('ชื่อ-คะแนน'!$C47="","",IF('ชื่อ-คะแนน'!$D47="ออก","",IF('ชื่อ-คะแนน'!$D47="ย้าย","",IF('ชื่อ-คะแนน'!$D47="พัก","",IF($EE$6="?",$EE$6,$EE$6)))))</f>
        <v/>
      </c>
      <c r="EF48" s="968" t="str">
        <f>IF('ชื่อ-คะแนน'!$C47="","",IF('ชื่อ-คะแนน'!$D47="ออก","",IF('ชื่อ-คะแนน'!$D47="ย้าย","",IF('ชื่อ-คะแนน'!$D47="พัก","",IF($EF$6="?",$EF$6,$EF$6)))))</f>
        <v/>
      </c>
      <c r="EG48" s="969"/>
      <c r="EH48" s="963" t="str">
        <f>IF('ชื่อ-คะแนน'!C47="","",COUNTIF(E48:EF48,"ป")+COUNTIF(E48:EF48,"ล")+COUNTIF(E48:EF48,"ข")+COUNTIF(E48:EF48,"ร")+COUNTIF(E48:EF48,"อ")+COUNTIF(E48:EF48,"ก")+COUNTIF(E48:EF48,"ฟ")+COUNTIF(E48:EF48,"ด")+COUNTIF(E48:EF48,"ย"))&amp;IF('ชื่อ-คะแนน'!C47="","","/")&amp;IF('ชื่อ-คะแนน'!C47="","",SUM($F$6:$EF$6)-SUM(F48:EF48))</f>
        <v/>
      </c>
      <c r="EI48" s="994" t="str">
        <f>IF('ชื่อ-คะแนน'!C47="","",COUNTIF(E48:EE48,"/")+SUM(E48:EE48))</f>
        <v/>
      </c>
      <c r="EJ48" s="995" t="str">
        <f>IF('ชื่อ-คะแนน'!C47="","",COUNTIF(F48:EF48,"/")+SUM(F48:EF48)+เวลา1!EI48)</f>
        <v/>
      </c>
      <c r="EK48" s="103"/>
      <c r="EL48" s="53" t="str">
        <f>IF('ชื่อ-คะแนน'!C47="","",IF(EJ48&gt;=$EJ$3-$EJ$4,"-",$EJ$3-$EJ$4-EJ48))</f>
        <v/>
      </c>
      <c r="EM48" s="54" t="str">
        <f>IF('ชื่อ-คะแนน'!C47="","",(EJ48/$EJ$3)*100)</f>
        <v/>
      </c>
      <c r="EN48" s="53" t="str">
        <f>IF('ชื่อ-คะแนน'!CM47="ผิด","ผิด",IF('ชื่อ-คะแนน'!CM47="","",IF('ชื่อ-คะแนน'!CP47="-","-",IF(EM48&lt;79.5,"มส","-"))))</f>
        <v/>
      </c>
      <c r="EO48" s="53" t="str">
        <f>IF('ชื่อ-คะแนน'!CM47="ผิด","ผิด",IF('ชื่อ-คะแนน'!CM47="","",IF('ชื่อ-คะแนน'!CP47="-","-",IF(EM48&lt;59.5,"ซ้ำ",IF(EM48&lt;79.5,EL48,"-")))))</f>
        <v/>
      </c>
    </row>
    <row r="49" spans="1:145" s="24" customFormat="1" ht="18" customHeight="1" thickBot="1" x14ac:dyDescent="0.55000000000000004">
      <c r="A49" s="1000" t="str">
        <f>'ชื่อ-คะแนน'!A48</f>
        <v/>
      </c>
      <c r="B49" s="894">
        <f>'ชื่อ-คะแนน'!B48</f>
        <v>0</v>
      </c>
      <c r="C49" s="895" t="str">
        <f>'ชื่อ-คะแนน'!DB48</f>
        <v/>
      </c>
      <c r="D49" s="620" t="str">
        <f>'ชื่อ-คะแนน'!D48</f>
        <v/>
      </c>
      <c r="E49" s="621" t="str">
        <f t="shared" si="0"/>
        <v/>
      </c>
      <c r="F49" s="958" t="str">
        <f>IF('ชื่อ-คะแนน'!$C48="","",IF('ชื่อ-คะแนน'!$D48="ออก","",IF('ชื่อ-คะแนน'!$D48="ย้าย","",IF('ชื่อ-คะแนน'!$D48="พัก","",IF(F$6="?",F$6,F$6)))))</f>
        <v/>
      </c>
      <c r="G49" s="967" t="str">
        <f>IF('ชื่อ-คะแนน'!C48="","",IF('ชื่อ-คะแนน'!$D48="ออก","",IF('ชื่อ-คะแนน'!$D48="ย้าย","",IF('ชื่อ-คะแนน'!$D48="พัก","",IF(G$6="?",G$6,G$6)))))</f>
        <v/>
      </c>
      <c r="H49" s="967" t="str">
        <f>IF('ชื่อ-คะแนน'!C48="","",IF('ชื่อ-คะแนน'!$D48="ออก","",IF('ชื่อ-คะแนน'!$D48="ย้าย","",IF('ชื่อ-คะแนน'!$D48="พัก","",IF(H$6="?",H$6,H$6)))))</f>
        <v/>
      </c>
      <c r="I49" s="967" t="str">
        <f>IF('ชื่อ-คะแนน'!G48="","",IF('ชื่อ-คะแนน'!$D48="ออก","",IF('ชื่อ-คะแนน'!$D48="ย้าย","",IF('ชื่อ-คะแนน'!$D48="พัก","",IF(I$6="?",I$6,$I$6)))))</f>
        <v/>
      </c>
      <c r="J49" s="968" t="str">
        <f>IF('ชื่อ-คะแนน'!$C48="","",IF('ชื่อ-คะแนน'!$D48="ออก","",IF('ชื่อ-คะแนน'!$D48="ย้าย","",IF('ชื่อ-คะแนน'!$D48="พัก","",IF(J$6="?",J$6,J$6)))))</f>
        <v/>
      </c>
      <c r="K49" s="959"/>
      <c r="L49" s="958" t="str">
        <f>IF('ชื่อ-คะแนน'!$C48="","",IF('ชื่อ-คะแนน'!$D48="ออก","",IF('ชื่อ-คะแนน'!$D48="ย้าย","",IF('ชื่อ-คะแนน'!$D48="พัก","",IF(L$6="?",L$6,L$6)))))</f>
        <v/>
      </c>
      <c r="M49" s="967" t="str">
        <f>IF('ชื่อ-คะแนน'!$C48="","",IF('ชื่อ-คะแนน'!$D48="ออก","",IF('ชื่อ-คะแนน'!$D48="ย้าย","",IF('ชื่อ-คะแนน'!$D48="พัก","",IF(M$6="?",M$6,M$6)))))</f>
        <v/>
      </c>
      <c r="N49" s="967" t="str">
        <f>IF('ชื่อ-คะแนน'!$C48="","",IF('ชื่อ-คะแนน'!$D48="ออก","",IF('ชื่อ-คะแนน'!$D48="ย้าย","",IF('ชื่อ-คะแนน'!$D48="พัก","",IF(N$6="?",N$6,N$6)))))</f>
        <v/>
      </c>
      <c r="O49" s="967" t="str">
        <f>IF('ชื่อ-คะแนน'!$C48="","",IF('ชื่อ-คะแนน'!$D48="ออก","",IF('ชื่อ-คะแนน'!$D48="ย้าย","",IF('ชื่อ-คะแนน'!$D48="พัก","",IF(O$6="?",O$6,O$6)))))</f>
        <v/>
      </c>
      <c r="P49" s="968" t="str">
        <f>IF('ชื่อ-คะแนน'!$C48="","",IF('ชื่อ-คะแนน'!$D48="ออก","",IF('ชื่อ-คะแนน'!$D48="ย้าย","",IF('ชื่อ-คะแนน'!$D48="พัก","",IF(P$6="?",P$6,P$6)))))</f>
        <v/>
      </c>
      <c r="Q49" s="959"/>
      <c r="R49" s="958" t="str">
        <f>IF('ชื่อ-คะแนน'!$C48="","",IF('ชื่อ-คะแนน'!$D48="ออก","",IF('ชื่อ-คะแนน'!$D48="ย้าย","",IF('ชื่อ-คะแนน'!$D48="พัก","",IF(R$6="?",R$6,R$6)))))</f>
        <v/>
      </c>
      <c r="S49" s="967" t="str">
        <f>IF('ชื่อ-คะแนน'!$C48="","",IF('ชื่อ-คะแนน'!$D48="ออก","",IF('ชื่อ-คะแนน'!$D48="ย้าย","",IF('ชื่อ-คะแนน'!$D48="พัก","",IF(S$6="?",S$6,S$6)))))</f>
        <v/>
      </c>
      <c r="T49" s="967" t="str">
        <f>IF('ชื่อ-คะแนน'!$C48="","",IF('ชื่อ-คะแนน'!$D48="ออก","",IF('ชื่อ-คะแนน'!$D48="ย้าย","",IF('ชื่อ-คะแนน'!$D48="พัก","",IF(T$6="?",T$6,T$6)))))</f>
        <v/>
      </c>
      <c r="U49" s="967" t="str">
        <f>IF('ชื่อ-คะแนน'!$C48="","",IF('ชื่อ-คะแนน'!$D48="ออก","",IF('ชื่อ-คะแนน'!$D48="ย้าย","",IF('ชื่อ-คะแนน'!$D48="พัก","",IF(U$6="?",U$6,U$6)))))</f>
        <v/>
      </c>
      <c r="V49" s="968" t="str">
        <f>IF('ชื่อ-คะแนน'!$C48="","",IF('ชื่อ-คะแนน'!$D48="ออก","",IF('ชื่อ-คะแนน'!$D48="ย้าย","",IF('ชื่อ-คะแนน'!$D48="พัก","",IF(V$6="?",V$6,V$6)))))</f>
        <v/>
      </c>
      <c r="W49" s="959"/>
      <c r="X49" s="958" t="str">
        <f>IF('ชื่อ-คะแนน'!$C48="","",IF('ชื่อ-คะแนน'!$D48="ออก","",IF('ชื่อ-คะแนน'!$D48="ย้าย","",IF('ชื่อ-คะแนน'!$D48="พัก","",IF(X$6="?",X$6,X$6)))))</f>
        <v/>
      </c>
      <c r="Y49" s="967" t="str">
        <f>IF('ชื่อ-คะแนน'!$C48="","",IF('ชื่อ-คะแนน'!$D48="ออก","",IF('ชื่อ-คะแนน'!$D48="ย้าย","",IF('ชื่อ-คะแนน'!$D48="พัก","",IF(Y$6="?",Y$6,Y$6)))))</f>
        <v/>
      </c>
      <c r="Z49" s="967" t="str">
        <f>IF('ชื่อ-คะแนน'!$C48="","",IF('ชื่อ-คะแนน'!$D48="ออก","",IF('ชื่อ-คะแนน'!$D48="ย้าย","",IF('ชื่อ-คะแนน'!$D48="พัก","",IF(Z$6="?",Z$6,Z$6)))))</f>
        <v/>
      </c>
      <c r="AA49" s="967" t="str">
        <f>IF('ชื่อ-คะแนน'!$C48="","",IF('ชื่อ-คะแนน'!$D48="ออก","",IF('ชื่อ-คะแนน'!$D48="ย้าย","",IF('ชื่อ-คะแนน'!$D48="พัก","",IF(AA$6="?",AA$6,AA$6)))))</f>
        <v/>
      </c>
      <c r="AB49" s="968" t="str">
        <f>IF('ชื่อ-คะแนน'!$C48="","",IF('ชื่อ-คะแนน'!$D48="ออก","",IF('ชื่อ-คะแนน'!$D48="ย้าย","",IF('ชื่อ-คะแนน'!$D48="พัก","",IF(AB$6="?",AB$6,AB$6)))))</f>
        <v/>
      </c>
      <c r="AC49" s="959"/>
      <c r="AD49" s="958" t="str">
        <f>IF('ชื่อ-คะแนน'!$C48="","",IF('ชื่อ-คะแนน'!$D48="ออก","",IF('ชื่อ-คะแนน'!$D48="ย้าย","",IF('ชื่อ-คะแนน'!$D48="พัก","",IF(AD$6="?",AD$6,AD$6)))))</f>
        <v/>
      </c>
      <c r="AE49" s="967" t="str">
        <f>IF('ชื่อ-คะแนน'!$C48="","",IF('ชื่อ-คะแนน'!$D48="ออก","",IF('ชื่อ-คะแนน'!$D48="ย้าย","",IF('ชื่อ-คะแนน'!$D48="พัก","",IF(AE$6="?",AE$6,AE$6)))))</f>
        <v/>
      </c>
      <c r="AF49" s="967" t="str">
        <f>IF('ชื่อ-คะแนน'!$C48="","",IF('ชื่อ-คะแนน'!$D48="ออก","",IF('ชื่อ-คะแนน'!$D48="ย้าย","",IF('ชื่อ-คะแนน'!$D48="พัก","",IF(AF$6="?",AF$6,AF$6)))))</f>
        <v/>
      </c>
      <c r="AG49" s="967" t="str">
        <f>IF('ชื่อ-คะแนน'!$C48="","",IF('ชื่อ-คะแนน'!$D48="ออก","",IF('ชื่อ-คะแนน'!$D48="ย้าย","",IF('ชื่อ-คะแนน'!$D48="พัก","",IF($AG$6="?",$AG$6,$AG$6)))))</f>
        <v/>
      </c>
      <c r="AH49" s="968" t="str">
        <f>IF('ชื่อ-คะแนน'!$C48="","",IF('ชื่อ-คะแนน'!$D48="ออก","",IF('ชื่อ-คะแนน'!$D48="ย้าย","",IF('ชื่อ-คะแนน'!$D48="พัก","",IF($AH$6="?",$AH$6,$AH$6)))))</f>
        <v/>
      </c>
      <c r="AI49" s="959"/>
      <c r="AJ49" s="958" t="str">
        <f>IF('ชื่อ-คะแนน'!$C48="","",IF('ชื่อ-คะแนน'!$D48="ออก","",IF('ชื่อ-คะแนน'!$D48="ย้าย","",IF('ชื่อ-คะแนน'!$D48="พัก","",IF($AJ$6="?",$AJ$6,$AJ$6)))))</f>
        <v/>
      </c>
      <c r="AK49" s="967" t="str">
        <f>IF('ชื่อ-คะแนน'!$C48="","",IF('ชื่อ-คะแนน'!$D48="ออก","",IF('ชื่อ-คะแนน'!$D48="ย้าย","",IF('ชื่อ-คะแนน'!$D48="พัก","",IF($AK$6="?",$AK$6,$AK$6)))))</f>
        <v/>
      </c>
      <c r="AL49" s="967" t="str">
        <f>IF('ชื่อ-คะแนน'!$C48="","",IF('ชื่อ-คะแนน'!$D48="ออก","",IF('ชื่อ-คะแนน'!$D48="ย้าย","",IF('ชื่อ-คะแนน'!$D48="พัก","",IF($AL$6="?",$AL$6,$AL$6)))))</f>
        <v/>
      </c>
      <c r="AM49" s="967" t="str">
        <f>IF('ชื่อ-คะแนน'!$C48="","",IF('ชื่อ-คะแนน'!$D48="ออก","",IF('ชื่อ-คะแนน'!$D48="ย้าย","",IF('ชื่อ-คะแนน'!$D48="พัก","",IF($AM$6="?",$AM$6,$AM$6)))))</f>
        <v/>
      </c>
      <c r="AN49" s="968" t="str">
        <f>IF('ชื่อ-คะแนน'!$C48="","",IF('ชื่อ-คะแนน'!$D48="ออก","",IF('ชื่อ-คะแนน'!$D48="ย้าย","",IF('ชื่อ-คะแนน'!$D48="พัก","",IF($AN$6="?",$AN$6,$AN$6)))))</f>
        <v/>
      </c>
      <c r="AO49" s="959"/>
      <c r="AP49" s="958" t="str">
        <f>IF('ชื่อ-คะแนน'!$C48="","",IF('ชื่อ-คะแนน'!$D48="ออก","",IF('ชื่อ-คะแนน'!$D48="ย้าย","",IF('ชื่อ-คะแนน'!$D48="พัก","",IF($AP$6="?",$AP$6,$AP$6)))))</f>
        <v/>
      </c>
      <c r="AQ49" s="967" t="str">
        <f>IF('ชื่อ-คะแนน'!$C48="","",IF('ชื่อ-คะแนน'!$D48="ออก","",IF('ชื่อ-คะแนน'!$D48="ย้าย","",IF('ชื่อ-คะแนน'!$D48="พัก","",IF($AQ$6="?",$AQ$6,$AQ$6)))))</f>
        <v/>
      </c>
      <c r="AR49" s="967" t="str">
        <f>IF('ชื่อ-คะแนน'!$C48="","",IF('ชื่อ-คะแนน'!$D48="ออก","",IF('ชื่อ-คะแนน'!$D48="ย้าย","",IF('ชื่อ-คะแนน'!$D48="พัก","",IF($AR$6="?",$AR$6,$AR$6)))))</f>
        <v/>
      </c>
      <c r="AS49" s="967" t="str">
        <f>IF('ชื่อ-คะแนน'!$C48="","",IF('ชื่อ-คะแนน'!$D48="ออก","",IF('ชื่อ-คะแนน'!$D48="ย้าย","",IF('ชื่อ-คะแนน'!$D48="พัก","",IF($AS$6="?",$AS$6,$AS$6)))))</f>
        <v/>
      </c>
      <c r="AT49" s="968" t="str">
        <f>IF('ชื่อ-คะแนน'!$C48="","",IF('ชื่อ-คะแนน'!$D48="ออก","",IF('ชื่อ-คะแนน'!$D48="ย้าย","",IF('ชื่อ-คะแนน'!$D48="พัก","",IF($AT$6="?",$AT$6,$AT$6)))))</f>
        <v/>
      </c>
      <c r="AU49" s="959"/>
      <c r="AV49" s="958" t="str">
        <f>IF('ชื่อ-คะแนน'!$C48="","",IF('ชื่อ-คะแนน'!$D48="ออก","",IF('ชื่อ-คะแนน'!$D48="ย้าย","",IF('ชื่อ-คะแนน'!$D48="พัก","",IF($AV$6="?",$AV$6,$AV$6)))))</f>
        <v/>
      </c>
      <c r="AW49" s="967" t="str">
        <f>IF('ชื่อ-คะแนน'!$C48="","",IF('ชื่อ-คะแนน'!$D48="ออก","",IF('ชื่อ-คะแนน'!$D48="ย้าย","",IF('ชื่อ-คะแนน'!$D48="พัก","",IF($AW$6="?",$AW$6,$AW$6)))))</f>
        <v/>
      </c>
      <c r="AX49" s="967" t="str">
        <f>IF('ชื่อ-คะแนน'!$C48="","",IF('ชื่อ-คะแนน'!$D48="ออก","",IF('ชื่อ-คะแนน'!$D48="ย้าย","",IF('ชื่อ-คะแนน'!$D48="พัก","",IF($AX$6="?",$AX$6,$AX$6)))))</f>
        <v/>
      </c>
      <c r="AY49" s="967" t="str">
        <f>IF('ชื่อ-คะแนน'!$C48="","",IF('ชื่อ-คะแนน'!$D48="ออก","",IF('ชื่อ-คะแนน'!$D48="ย้าย","",IF('ชื่อ-คะแนน'!$D48="พัก","",IF($AY$6="?",$AY$6,$AY$6)))))</f>
        <v/>
      </c>
      <c r="AZ49" s="968" t="str">
        <f>IF('ชื่อ-คะแนน'!$C48="","",IF('ชื่อ-คะแนน'!$D48="ออก","",IF('ชื่อ-คะแนน'!$D48="ย้าย","",IF('ชื่อ-คะแนน'!$D48="พัก","",IF($AZ$6="?",$AZ$6,$AZ$6)))))</f>
        <v/>
      </c>
      <c r="BA49" s="959"/>
      <c r="BB49" s="958" t="str">
        <f>IF('ชื่อ-คะแนน'!$C48="","",IF('ชื่อ-คะแนน'!$D48="ออก","",IF('ชื่อ-คะแนน'!$D48="ย้าย","",IF('ชื่อ-คะแนน'!$D48="พัก","",IF($BB$6="?",$BB$6,$BB$6)))))</f>
        <v/>
      </c>
      <c r="BC49" s="967" t="str">
        <f>IF('ชื่อ-คะแนน'!$C48="","",IF('ชื่อ-คะแนน'!$D48="ออก","",IF('ชื่อ-คะแนน'!$D48="ย้าย","",IF('ชื่อ-คะแนน'!$D48="พัก","",IF($BC$6="?",$BC$6,$BC$6)))))</f>
        <v/>
      </c>
      <c r="BD49" s="967" t="str">
        <f>IF('ชื่อ-คะแนน'!$C48="","",IF('ชื่อ-คะแนน'!$D48="ออก","",IF('ชื่อ-คะแนน'!$D48="ย้าย","",IF('ชื่อ-คะแนน'!$D48="พัก","",IF($BD$6="?",$BD$6,$BD$6)))))</f>
        <v/>
      </c>
      <c r="BE49" s="967" t="str">
        <f>IF('ชื่อ-คะแนน'!$C48="","",IF('ชื่อ-คะแนน'!$D48="ออก","",IF('ชื่อ-คะแนน'!$D48="ย้าย","",IF('ชื่อ-คะแนน'!$D48="พัก","",IF($BE$6="?",$BE$6,$BE$6)))))</f>
        <v/>
      </c>
      <c r="BF49" s="968" t="str">
        <f>IF('ชื่อ-คะแนน'!$C48="","",IF('ชื่อ-คะแนน'!$D48="ออก","",IF('ชื่อ-คะแนน'!$D48="ย้าย","",IF('ชื่อ-คะแนน'!$D48="พัก","",IF($BF$6="?",$BF$6,$BF$6)))))</f>
        <v/>
      </c>
      <c r="BG49" s="959"/>
      <c r="BH49" s="958" t="str">
        <f>IF('ชื่อ-คะแนน'!$C48="","",IF('ชื่อ-คะแนน'!$D48="ออก","",IF('ชื่อ-คะแนน'!$D48="ย้าย","",IF('ชื่อ-คะแนน'!$D48="พัก","",IF($BH$6="?",$BH$6,$BH$6)))))</f>
        <v/>
      </c>
      <c r="BI49" s="967" t="str">
        <f>IF('ชื่อ-คะแนน'!$C48="","",IF('ชื่อ-คะแนน'!$D48="ออก","",IF('ชื่อ-คะแนน'!$D48="ย้าย","",IF('ชื่อ-คะแนน'!$D48="พัก","",IF($BI$6="?",$BI$6,$BI$6)))))</f>
        <v/>
      </c>
      <c r="BJ49" s="967" t="str">
        <f>IF('ชื่อ-คะแนน'!$C48="","",IF('ชื่อ-คะแนน'!$D48="ออก","",IF('ชื่อ-คะแนน'!$D48="ย้าย","",IF('ชื่อ-คะแนน'!$D48="พัก","",IF($BJ$6="?",$BJ$6,$BJ$6)))))</f>
        <v/>
      </c>
      <c r="BK49" s="967" t="str">
        <f>IF('ชื่อ-คะแนน'!$C48="","",IF('ชื่อ-คะแนน'!$D48="ออก","",IF('ชื่อ-คะแนน'!$D48="ย้าย","",IF('ชื่อ-คะแนน'!$D48="พัก","",IF($BK$6="?",$BK$6,$BK$6)))))</f>
        <v/>
      </c>
      <c r="BL49" s="968" t="str">
        <f>IF('ชื่อ-คะแนน'!$C48="","",IF('ชื่อ-คะแนน'!$D48="ออก","",IF('ชื่อ-คะแนน'!$D48="ย้าย","",IF('ชื่อ-คะแนน'!$D48="พัก","",IF($BL$6="?",$BL$6,$BL$6)))))</f>
        <v/>
      </c>
      <c r="BM49" s="959"/>
      <c r="BN49" s="958" t="str">
        <f>IF('ชื่อ-คะแนน'!$C48="","",IF('ชื่อ-คะแนน'!$D48="ออก","",IF('ชื่อ-คะแนน'!$D48="ย้าย","",IF('ชื่อ-คะแนน'!$D48="พัก","",IF($BN$6="?",$BN$6,$BN$6)))))</f>
        <v/>
      </c>
      <c r="BO49" s="967" t="str">
        <f>IF('ชื่อ-คะแนน'!$C48="","",IF('ชื่อ-คะแนน'!$D48="ออก","",IF('ชื่อ-คะแนน'!$D48="ย้าย","",IF('ชื่อ-คะแนน'!$D48="พัก","",IF($BO$6="?",$BO$6,$BO$6)))))</f>
        <v/>
      </c>
      <c r="BP49" s="967" t="str">
        <f>IF('ชื่อ-คะแนน'!$C48="","",IF('ชื่อ-คะแนน'!$D48="ออก","",IF('ชื่อ-คะแนน'!$D48="ย้าย","",IF('ชื่อ-คะแนน'!$D48="พัก","",IF($BP$6="?",$BP$6,$BP$6)))))</f>
        <v/>
      </c>
      <c r="BQ49" s="967" t="str">
        <f>IF('ชื่อ-คะแนน'!$C48="","",IF('ชื่อ-คะแนน'!$D48="ออก","",IF('ชื่อ-คะแนน'!$D48="ย้าย","",IF('ชื่อ-คะแนน'!$D48="พัก","",IF($BQ$6="?",$BQ$6,$BQ$6)))))</f>
        <v/>
      </c>
      <c r="BR49" s="968" t="str">
        <f>IF('ชื่อ-คะแนน'!$C48="","",IF('ชื่อ-คะแนน'!$D48="ออก","",IF('ชื่อ-คะแนน'!$D48="ย้าย","",IF('ชื่อ-คะแนน'!$D48="พัก","",IF($BR$6="?",$BR$6,$BR$6)))))</f>
        <v/>
      </c>
      <c r="BS49" s="959"/>
      <c r="BT49" s="958" t="str">
        <f>IF('ชื่อ-คะแนน'!$C48="","",IF('ชื่อ-คะแนน'!$D48="ออก","",IF('ชื่อ-คะแนน'!$D48="ย้าย","",IF('ชื่อ-คะแนน'!$D48="พัก","",IF($BT$6="?",$BT$6,$BT$6)))))</f>
        <v/>
      </c>
      <c r="BU49" s="967" t="str">
        <f>IF('ชื่อ-คะแนน'!$C48="","",IF('ชื่อ-คะแนน'!$D48="ออก","",IF('ชื่อ-คะแนน'!$D48="ย้าย","",IF('ชื่อ-คะแนน'!$D48="พัก","",IF($BU$6="?",$BU$6,$BU$6)))))</f>
        <v/>
      </c>
      <c r="BV49" s="967" t="str">
        <f>IF('ชื่อ-คะแนน'!$C48="","",IF('ชื่อ-คะแนน'!$D48="ออก","",IF('ชื่อ-คะแนน'!$D48="ย้าย","",IF('ชื่อ-คะแนน'!$D48="พัก","",IF($BV$6="?",$BV$6,$BV$6)))))</f>
        <v/>
      </c>
      <c r="BW49" s="967" t="str">
        <f>IF('ชื่อ-คะแนน'!$C48="","",IF('ชื่อ-คะแนน'!$D48="ออก","",IF('ชื่อ-คะแนน'!$D48="ย้าย","",IF('ชื่อ-คะแนน'!$D48="พัก","",IF($BW$6="?",$BW$6,$BW$6)))))</f>
        <v/>
      </c>
      <c r="BX49" s="968" t="str">
        <f>IF('ชื่อ-คะแนน'!$C48="","",IF('ชื่อ-คะแนน'!$D48="ออก","",IF('ชื่อ-คะแนน'!$D48="ย้าย","",IF('ชื่อ-คะแนน'!$D48="พัก","",IF($BX$6="?",$BX$6,$BX$6)))))</f>
        <v/>
      </c>
      <c r="BY49" s="959"/>
      <c r="BZ49" s="958" t="str">
        <f>IF('ชื่อ-คะแนน'!$C48="","",IF('ชื่อ-คะแนน'!$D48="ออก","",IF('ชื่อ-คะแนน'!$D48="ย้าย","",IF('ชื่อ-คะแนน'!$D48="พัก","",IF($BZ$6="?",$BZ$6,$BZ$6)))))</f>
        <v/>
      </c>
      <c r="CA49" s="967" t="str">
        <f>IF('ชื่อ-คะแนน'!$C48="","",IF('ชื่อ-คะแนน'!$D48="ออก","",IF('ชื่อ-คะแนน'!$D48="ย้าย","",IF('ชื่อ-คะแนน'!$D48="พัก","",IF($CA$6="?",$CA$6,$CA$6)))))</f>
        <v/>
      </c>
      <c r="CB49" s="967" t="str">
        <f>IF('ชื่อ-คะแนน'!$C48="","",IF('ชื่อ-คะแนน'!$D48="ออก","",IF('ชื่อ-คะแนน'!$D48="ย้าย","",IF('ชื่อ-คะแนน'!$D48="พัก","",IF($CB$6="?",$CB$6,$CB$6)))))</f>
        <v/>
      </c>
      <c r="CC49" s="967" t="str">
        <f>IF('ชื่อ-คะแนน'!$C48="","",IF('ชื่อ-คะแนน'!$D48="ออก","",IF('ชื่อ-คะแนน'!$D48="ย้าย","",IF('ชื่อ-คะแนน'!$D48="พัก","",IF($CC$6="?",$CC$6,$CC$6)))))</f>
        <v/>
      </c>
      <c r="CD49" s="968" t="str">
        <f>IF('ชื่อ-คะแนน'!$C48="","",IF('ชื่อ-คะแนน'!$D48="ออก","",IF('ชื่อ-คะแนน'!$D48="ย้าย","",IF('ชื่อ-คะแนน'!$D48="พัก","",IF($CD$6="?",$CD$6,$CD$6)))))</f>
        <v/>
      </c>
      <c r="CE49" s="959"/>
      <c r="CF49" s="958" t="str">
        <f>IF('ชื่อ-คะแนน'!$C48="","",IF('ชื่อ-คะแนน'!$D48="ออก","",IF('ชื่อ-คะแนน'!$D48="ย้าย","",IF('ชื่อ-คะแนน'!$D48="พัก","",IF($CF$6="?",$CF$6,$CF$6)))))</f>
        <v/>
      </c>
      <c r="CG49" s="967" t="str">
        <f>IF('ชื่อ-คะแนน'!$C48="","",IF('ชื่อ-คะแนน'!$D48="ออก","",IF('ชื่อ-คะแนน'!$D48="ย้าย","",IF('ชื่อ-คะแนน'!$D48="พัก","",IF($CG$6="?",$CG$6,$CG$6)))))</f>
        <v/>
      </c>
      <c r="CH49" s="967" t="str">
        <f>IF('ชื่อ-คะแนน'!$C48="","",IF('ชื่อ-คะแนน'!$D48="ออก","",IF('ชื่อ-คะแนน'!$D48="ย้าย","",IF('ชื่อ-คะแนน'!$D48="พัก","",IF($CH$6="?",$CH$6,$CH$6)))))</f>
        <v/>
      </c>
      <c r="CI49" s="967" t="str">
        <f>IF('ชื่อ-คะแนน'!$C48="","",IF('ชื่อ-คะแนน'!$D48="ออก","",IF('ชื่อ-คะแนน'!$D48="ย้าย","",IF('ชื่อ-คะแนน'!$D48="พัก","",IF($CI$6="?",$CI$6,$CI$6)))))</f>
        <v/>
      </c>
      <c r="CJ49" s="968" t="str">
        <f>IF('ชื่อ-คะแนน'!$C48="","",IF('ชื่อ-คะแนน'!$D48="ออก","",IF('ชื่อ-คะแนน'!$D48="ย้าย","",IF('ชื่อ-คะแนน'!$D48="พัก","",IF($CJ$6="?",$CJ$6,$CJ$6)))))</f>
        <v/>
      </c>
      <c r="CK49" s="959"/>
      <c r="CL49" s="958" t="str">
        <f>IF('ชื่อ-คะแนน'!$C48="","",IF('ชื่อ-คะแนน'!$D48="ออก","",IF('ชื่อ-คะแนน'!$D48="ย้าย","",IF('ชื่อ-คะแนน'!$D48="พัก","",IF($CL$6="?",$CL$6,$CL$6)))))</f>
        <v/>
      </c>
      <c r="CM49" s="967" t="str">
        <f>IF('ชื่อ-คะแนน'!$C48="","",IF('ชื่อ-คะแนน'!$D48="ออก","",IF('ชื่อ-คะแนน'!$D48="ย้าย","",IF('ชื่อ-คะแนน'!$D48="พัก","",IF($CM$6="?",$CM$6,$CM$6)))))</f>
        <v/>
      </c>
      <c r="CN49" s="967" t="str">
        <f>IF('ชื่อ-คะแนน'!$C48="","",IF('ชื่อ-คะแนน'!$D48="ออก","",IF('ชื่อ-คะแนน'!$D48="ย้าย","",IF('ชื่อ-คะแนน'!$D48="พัก","",IF($CN$6="?",$CN$6,$CN$6)))))</f>
        <v/>
      </c>
      <c r="CO49" s="967" t="str">
        <f>IF('ชื่อ-คะแนน'!$C48="","",IF('ชื่อ-คะแนน'!$D48="ออก","",IF('ชื่อ-คะแนน'!$D48="ย้าย","",IF('ชื่อ-คะแนน'!$D48="พัก","",IF($CO$6="?",$CO$6,$CO$6)))))</f>
        <v/>
      </c>
      <c r="CP49" s="968" t="str">
        <f>IF('ชื่อ-คะแนน'!$C48="","",IF('ชื่อ-คะแนน'!$D48="ออก","",IF('ชื่อ-คะแนน'!$D48="ย้าย","",IF('ชื่อ-คะแนน'!$D48="พัก","",IF($CP$6="?",$CP$6,$CP$6)))))</f>
        <v/>
      </c>
      <c r="CQ49" s="959"/>
      <c r="CR49" s="958" t="str">
        <f>IF('ชื่อ-คะแนน'!$C48="","",IF('ชื่อ-คะแนน'!$D48="ออก","",IF('ชื่อ-คะแนน'!$D48="ย้าย","",IF('ชื่อ-คะแนน'!$D48="พัก","",IF($CR$6="?",$CR$6,$CR$6)))))</f>
        <v/>
      </c>
      <c r="CS49" s="967" t="str">
        <f>IF('ชื่อ-คะแนน'!$C48="","",IF('ชื่อ-คะแนน'!$D48="ออก","",IF('ชื่อ-คะแนน'!$D48="ย้าย","",IF('ชื่อ-คะแนน'!$D48="พัก","",IF($CS$6="?",$CS$6,$CS$6)))))</f>
        <v/>
      </c>
      <c r="CT49" s="967" t="str">
        <f>IF('ชื่อ-คะแนน'!$C48="","",IF('ชื่อ-คะแนน'!$D48="ออก","",IF('ชื่อ-คะแนน'!$D48="ย้าย","",IF('ชื่อ-คะแนน'!$D48="พัก","",IF($CT$6="?",$CT$6,$CT$6)))))</f>
        <v/>
      </c>
      <c r="CU49" s="967" t="str">
        <f>IF('ชื่อ-คะแนน'!$C48="","",IF('ชื่อ-คะแนน'!$D48="ออก","",IF('ชื่อ-คะแนน'!$D48="ย้าย","",IF('ชื่อ-คะแนน'!$D48="พัก","",IF($CU$6="?",$CU$6,$CU$6)))))</f>
        <v/>
      </c>
      <c r="CV49" s="968" t="str">
        <f>IF('ชื่อ-คะแนน'!$C48="","",IF('ชื่อ-คะแนน'!$D48="ออก","",IF('ชื่อ-คะแนน'!$D48="ย้าย","",IF('ชื่อ-คะแนน'!$D48="พัก","",IF($CV$6="?",$CV$6,$CV$6)))))</f>
        <v/>
      </c>
      <c r="CW49" s="959"/>
      <c r="CX49" s="958" t="str">
        <f>IF('ชื่อ-คะแนน'!$C48="","",IF('ชื่อ-คะแนน'!$D48="ออก","",IF('ชื่อ-คะแนน'!$D48="ย้าย","",IF('ชื่อ-คะแนน'!$D48="พัก","",IF($CX$6="?",$CX$6,$CX$6)))))</f>
        <v/>
      </c>
      <c r="CY49" s="967" t="str">
        <f>IF('ชื่อ-คะแนน'!$C48="","",IF('ชื่อ-คะแนน'!$D48="ออก","",IF('ชื่อ-คะแนน'!$D48="ย้าย","",IF('ชื่อ-คะแนน'!$D48="พัก","",IF($CY$6="?",$CY$6,$CY$6)))))</f>
        <v/>
      </c>
      <c r="CZ49" s="967" t="str">
        <f>IF('ชื่อ-คะแนน'!$C48="","",IF('ชื่อ-คะแนน'!$D48="ออก","",IF('ชื่อ-คะแนน'!$D48="ย้าย","",IF('ชื่อ-คะแนน'!$D48="พัก","",IF($CZ$6="?",$CZ$6,$CZ$6)))))</f>
        <v/>
      </c>
      <c r="DA49" s="967" t="str">
        <f>IF('ชื่อ-คะแนน'!$C48="","",IF('ชื่อ-คะแนน'!$D48="ออก","",IF('ชื่อ-คะแนน'!$D48="ย้าย","",IF('ชื่อ-คะแนน'!$D48="พัก","",IF($DA$6="?",$DA$6,$DA$6)))))</f>
        <v/>
      </c>
      <c r="DB49" s="968" t="str">
        <f>IF('ชื่อ-คะแนน'!$C48="","",IF('ชื่อ-คะแนน'!$D48="ออก","",IF('ชื่อ-คะแนน'!$D48="ย้าย","",IF('ชื่อ-คะแนน'!$D48="พัก","",IF($DB$6="?",$DB$6,$DB$6)))))</f>
        <v/>
      </c>
      <c r="DC49" s="959"/>
      <c r="DD49" s="958" t="str">
        <f>IF('ชื่อ-คะแนน'!$C48="","",IF('ชื่อ-คะแนน'!$D48="ออก","",IF('ชื่อ-คะแนน'!$D48="ย้าย","",IF('ชื่อ-คะแนน'!$D48="พัก","",IF($DD$6="?",$DD$6,$DD$6)))))</f>
        <v/>
      </c>
      <c r="DE49" s="967" t="str">
        <f>IF('ชื่อ-คะแนน'!$C48="","",IF('ชื่อ-คะแนน'!$D48="ออก","",IF('ชื่อ-คะแนน'!$D48="ย้าย","",IF('ชื่อ-คะแนน'!$D48="พัก","",IF($DE$6="?",$DE$6,$DE$6)))))</f>
        <v/>
      </c>
      <c r="DF49" s="967" t="str">
        <f>IF('ชื่อ-คะแนน'!$C48="","",IF('ชื่อ-คะแนน'!$D48="ออก","",IF('ชื่อ-คะแนน'!$D48="ย้าย","",IF('ชื่อ-คะแนน'!$D48="พัก","",IF($DF$6="?",$DF$6,$DF$6)))))</f>
        <v/>
      </c>
      <c r="DG49" s="967" t="str">
        <f>IF('ชื่อ-คะแนน'!$C48="","",IF('ชื่อ-คะแนน'!$D48="ออก","",IF('ชื่อ-คะแนน'!$D48="ย้าย","",IF('ชื่อ-คะแนน'!$D48="พัก","",IF($DG$6="?",$DG$6,$DG$6)))))</f>
        <v/>
      </c>
      <c r="DH49" s="968" t="str">
        <f>IF('ชื่อ-คะแนน'!$C48="","",IF('ชื่อ-คะแนน'!$D48="ออก","",IF('ชื่อ-คะแนน'!$D48="ย้าย","",IF('ชื่อ-คะแนน'!$D48="พัก","",IF($DH$6="?",$DH$6,$DH$6)))))</f>
        <v/>
      </c>
      <c r="DI49" s="959"/>
      <c r="DJ49" s="958" t="str">
        <f>IF('ชื่อ-คะแนน'!$C48="","",IF('ชื่อ-คะแนน'!$D48="ออก","",IF('ชื่อ-คะแนน'!$D48="ย้าย","",IF('ชื่อ-คะแนน'!$D48="พัก","",IF($DJ$6="?",$DJ$6,$DJ$6)))))</f>
        <v/>
      </c>
      <c r="DK49" s="967" t="str">
        <f>IF('ชื่อ-คะแนน'!$C48="","",IF('ชื่อ-คะแนน'!$D48="ออก","",IF('ชื่อ-คะแนน'!$D48="ย้าย","",IF('ชื่อ-คะแนน'!$D48="พัก","",IF($DK$6="?",$DK$6,$DK$6)))))</f>
        <v/>
      </c>
      <c r="DL49" s="967" t="str">
        <f>IF('ชื่อ-คะแนน'!$C48="","",IF('ชื่อ-คะแนน'!$D48="ออก","",IF('ชื่อ-คะแนน'!$D48="ย้าย","",IF('ชื่อ-คะแนน'!$D48="พัก","",IF($DL$6="?",$DL$6,$DL$6)))))</f>
        <v/>
      </c>
      <c r="DM49" s="967" t="str">
        <f>IF('ชื่อ-คะแนน'!$C48="","",IF('ชื่อ-คะแนน'!$D48="ออก","",IF('ชื่อ-คะแนน'!$D48="ย้าย","",IF('ชื่อ-คะแนน'!$D48="พัก","",IF($DM$6="?",$DM$6,$DM$6)))))</f>
        <v/>
      </c>
      <c r="DN49" s="968" t="str">
        <f>IF('ชื่อ-คะแนน'!$C48="","",IF('ชื่อ-คะแนน'!$D48="ออก","",IF('ชื่อ-คะแนน'!$D48="ย้าย","",IF('ชื่อ-คะแนน'!$D48="พัก","",IF($DN$6="?",$DN$6,$DN$6)))))</f>
        <v/>
      </c>
      <c r="DO49" s="959"/>
      <c r="DP49" s="958" t="str">
        <f>IF('ชื่อ-คะแนน'!$C48="","",IF('ชื่อ-คะแนน'!$D48="ออก","",IF('ชื่อ-คะแนน'!$D48="ย้าย","",IF('ชื่อ-คะแนน'!$D48="พัก","",IF($DP$6="?",$DP$6,$DP$6)))))</f>
        <v/>
      </c>
      <c r="DQ49" s="967" t="str">
        <f>IF('ชื่อ-คะแนน'!$C48="","",IF('ชื่อ-คะแนน'!$D48="ออก","",IF('ชื่อ-คะแนน'!$D48="ย้าย","",IF('ชื่อ-คะแนน'!$D48="พัก","",IF($DQ$6="?",$DQ$6,$DQ$6)))))</f>
        <v/>
      </c>
      <c r="DR49" s="967" t="str">
        <f>IF('ชื่อ-คะแนน'!$C48="","",IF('ชื่อ-คะแนน'!$D48="ออก","",IF('ชื่อ-คะแนน'!$D48="ย้าย","",IF('ชื่อ-คะแนน'!$D48="พัก","",IF($DR$6="?",$DR$6,$DR$6)))))</f>
        <v/>
      </c>
      <c r="DS49" s="967" t="str">
        <f>IF('ชื่อ-คะแนน'!$C48="","",IF('ชื่อ-คะแนน'!$D48="ออก","",IF('ชื่อ-คะแนน'!$D48="ย้าย","",IF('ชื่อ-คะแนน'!$D48="พัก","",IF($DS$6="?",$DS$6,$DS$6)))))</f>
        <v/>
      </c>
      <c r="DT49" s="968" t="str">
        <f>IF('ชื่อ-คะแนน'!$C48="","",IF('ชื่อ-คะแนน'!$D48="ออก","",IF('ชื่อ-คะแนน'!$D48="ย้าย","",IF('ชื่อ-คะแนน'!$D48="พัก","",IF($DT$6="?",$DT$6,$DT$6)))))</f>
        <v/>
      </c>
      <c r="DU49" s="959"/>
      <c r="DV49" s="958" t="str">
        <f>IF('ชื่อ-คะแนน'!$C48="","",IF('ชื่อ-คะแนน'!$D48="ออก","",IF('ชื่อ-คะแนน'!$D48="ย้าย","",IF('ชื่อ-คะแนน'!$D48="พัก","",IF($DV$6="?",$DV$6,$DV$6)))))</f>
        <v/>
      </c>
      <c r="DW49" s="967" t="str">
        <f>IF('ชื่อ-คะแนน'!$C48="","",IF('ชื่อ-คะแนน'!$D48="ออก","",IF('ชื่อ-คะแนน'!$D48="ย้าย","",IF('ชื่อ-คะแนน'!$D48="พัก","",IF($DW$6="?",$DW$6,$DW$6)))))</f>
        <v/>
      </c>
      <c r="DX49" s="967" t="str">
        <f>IF('ชื่อ-คะแนน'!$C48="","",IF('ชื่อ-คะแนน'!$D48="ออก","",IF('ชื่อ-คะแนน'!$D48="ย้าย","",IF('ชื่อ-คะแนน'!$D48="พัก","",IF($DX$6="?",$DX$6,$DX$6)))))</f>
        <v/>
      </c>
      <c r="DY49" s="967" t="str">
        <f>IF('ชื่อ-คะแนน'!$C48="","",IF('ชื่อ-คะแนน'!$D48="ออก","",IF('ชื่อ-คะแนน'!$D48="ย้าย","",IF('ชื่อ-คะแนน'!$D48="พัก","",IF($DY$6="?",$DY$6,$DY$6)))))</f>
        <v/>
      </c>
      <c r="DZ49" s="968" t="str">
        <f>IF('ชื่อ-คะแนน'!$C48="","",IF('ชื่อ-คะแนน'!$D48="ออก","",IF('ชื่อ-คะแนน'!$D48="ย้าย","",IF('ชื่อ-คะแนน'!$D48="พัก","",IF($DZ$6="?",$DZ$6,$DZ$6)))))</f>
        <v/>
      </c>
      <c r="EA49" s="959"/>
      <c r="EB49" s="958" t="str">
        <f>IF('ชื่อ-คะแนน'!$C48="","",IF('ชื่อ-คะแนน'!$D48="ออก","",IF('ชื่อ-คะแนน'!$D48="ย้าย","",IF('ชื่อ-คะแนน'!$D48="พัก","",IF($EB$6="?",$EB$6,$EB$6)))))</f>
        <v/>
      </c>
      <c r="EC49" s="967" t="str">
        <f>IF('ชื่อ-คะแนน'!$C48="","",IF('ชื่อ-คะแนน'!$D48="ออก","",IF('ชื่อ-คะแนน'!$D48="ย้าย","",IF('ชื่อ-คะแนน'!$D48="พัก","",IF($EC$6="?",$EC$6,$EC$6)))))</f>
        <v/>
      </c>
      <c r="ED49" s="967" t="str">
        <f>IF('ชื่อ-คะแนน'!$C48="","",IF('ชื่อ-คะแนน'!$D48="ออก","",IF('ชื่อ-คะแนน'!$D48="ย้าย","",IF('ชื่อ-คะแนน'!$D48="พัก","",IF($ED$6="?",$ED$6,$ED$6)))))</f>
        <v/>
      </c>
      <c r="EE49" s="967" t="str">
        <f>IF('ชื่อ-คะแนน'!$C48="","",IF('ชื่อ-คะแนน'!$D48="ออก","",IF('ชื่อ-คะแนน'!$D48="ย้าย","",IF('ชื่อ-คะแนน'!$D48="พัก","",IF($EE$6="?",$EE$6,$EE$6)))))</f>
        <v/>
      </c>
      <c r="EF49" s="968" t="str">
        <f>IF('ชื่อ-คะแนน'!$C48="","",IF('ชื่อ-คะแนน'!$D48="ออก","",IF('ชื่อ-คะแนน'!$D48="ย้าย","",IF('ชื่อ-คะแนน'!$D48="พัก","",IF($EF$6="?",$EF$6,$EF$6)))))</f>
        <v/>
      </c>
      <c r="EG49" s="969"/>
      <c r="EH49" s="963" t="str">
        <f>IF('ชื่อ-คะแนน'!C48="","",COUNTIF(E49:EF49,"ป")+COUNTIF(E49:EF49,"ล")+COUNTIF(E49:EF49,"ข")+COUNTIF(E49:EF49,"ร")+COUNTIF(E49:EF49,"อ")+COUNTIF(E49:EF49,"ก")+COUNTIF(E49:EF49,"ฟ")+COUNTIF(E49:EF49,"ด")+COUNTIF(E49:EF49,"ย"))&amp;IF('ชื่อ-คะแนน'!C48="","","/")&amp;IF('ชื่อ-คะแนน'!C48="","",SUM($F$6:$EF$6)-SUM(F49:EF49))</f>
        <v/>
      </c>
      <c r="EI49" s="994" t="str">
        <f>IF('ชื่อ-คะแนน'!C48="","",COUNTIF(E49:EE49,"/")+SUM(E49:EE49))</f>
        <v/>
      </c>
      <c r="EJ49" s="995" t="str">
        <f>IF('ชื่อ-คะแนน'!C48="","",COUNTIF(F49:EF49,"/")+SUM(F49:EF49)+เวลา1!EI49)</f>
        <v/>
      </c>
      <c r="EK49" s="103"/>
      <c r="EL49" s="53" t="str">
        <f>IF('ชื่อ-คะแนน'!C48="","",IF(EJ49&gt;=$EJ$3-$EJ$4,"-",$EJ$3-$EJ$4-EJ49))</f>
        <v/>
      </c>
      <c r="EM49" s="54" t="str">
        <f>IF('ชื่อ-คะแนน'!C48="","",(EJ49/$EJ$3)*100)</f>
        <v/>
      </c>
      <c r="EN49" s="53" t="str">
        <f>IF('ชื่อ-คะแนน'!CM48="ผิด","ผิด",IF('ชื่อ-คะแนน'!CM48="","",IF('ชื่อ-คะแนน'!CP48="-","-",IF(EM49&lt;79.5,"มส","-"))))</f>
        <v/>
      </c>
      <c r="EO49" s="53" t="str">
        <f>IF('ชื่อ-คะแนน'!CM48="ผิด","ผิด",IF('ชื่อ-คะแนน'!CM48="","",IF('ชื่อ-คะแนน'!CP48="-","-",IF(EM49&lt;59.5,"ซ้ำ",IF(EM49&lt;79.5,EL49,"-")))))</f>
        <v/>
      </c>
    </row>
    <row r="50" spans="1:145" s="24" customFormat="1" ht="18" customHeight="1" thickBot="1" x14ac:dyDescent="0.55000000000000004">
      <c r="A50" s="1000" t="str">
        <f>'ชื่อ-คะแนน'!A49</f>
        <v/>
      </c>
      <c r="B50" s="894">
        <f>'ชื่อ-คะแนน'!B49</f>
        <v>0</v>
      </c>
      <c r="C50" s="895" t="str">
        <f>'ชื่อ-คะแนน'!DB49</f>
        <v/>
      </c>
      <c r="D50" s="620" t="str">
        <f>'ชื่อ-คะแนน'!D49</f>
        <v/>
      </c>
      <c r="E50" s="621" t="str">
        <f t="shared" si="0"/>
        <v/>
      </c>
      <c r="F50" s="958" t="str">
        <f>IF('ชื่อ-คะแนน'!$C49="","",IF('ชื่อ-คะแนน'!$D49="ออก","",IF('ชื่อ-คะแนน'!$D49="ย้าย","",IF('ชื่อ-คะแนน'!$D49="พัก","",IF(F$6="?",F$6,F$6)))))</f>
        <v/>
      </c>
      <c r="G50" s="967" t="str">
        <f>IF('ชื่อ-คะแนน'!C49="","",IF('ชื่อ-คะแนน'!$D49="ออก","",IF('ชื่อ-คะแนน'!$D49="ย้าย","",IF('ชื่อ-คะแนน'!$D49="พัก","",IF(G$6="?",G$6,G$6)))))</f>
        <v/>
      </c>
      <c r="H50" s="967" t="str">
        <f>IF('ชื่อ-คะแนน'!C49="","",IF('ชื่อ-คะแนน'!$D49="ออก","",IF('ชื่อ-คะแนน'!$D49="ย้าย","",IF('ชื่อ-คะแนน'!$D49="พัก","",IF(H$6="?",H$6,H$6)))))</f>
        <v/>
      </c>
      <c r="I50" s="967" t="str">
        <f>IF('ชื่อ-คะแนน'!G49="","",IF('ชื่อ-คะแนน'!$D49="ออก","",IF('ชื่อ-คะแนน'!$D49="ย้าย","",IF('ชื่อ-คะแนน'!$D49="พัก","",IF(I$6="?",I$6,$I$6)))))</f>
        <v/>
      </c>
      <c r="J50" s="968" t="str">
        <f>IF('ชื่อ-คะแนน'!$C49="","",IF('ชื่อ-คะแนน'!$D49="ออก","",IF('ชื่อ-คะแนน'!$D49="ย้าย","",IF('ชื่อ-คะแนน'!$D49="พัก","",IF(J$6="?",J$6,J$6)))))</f>
        <v/>
      </c>
      <c r="K50" s="959"/>
      <c r="L50" s="958" t="str">
        <f>IF('ชื่อ-คะแนน'!$C49="","",IF('ชื่อ-คะแนน'!$D49="ออก","",IF('ชื่อ-คะแนน'!$D49="ย้าย","",IF('ชื่อ-คะแนน'!$D49="พัก","",IF(L$6="?",L$6,L$6)))))</f>
        <v/>
      </c>
      <c r="M50" s="967" t="str">
        <f>IF('ชื่อ-คะแนน'!$C49="","",IF('ชื่อ-คะแนน'!$D49="ออก","",IF('ชื่อ-คะแนน'!$D49="ย้าย","",IF('ชื่อ-คะแนน'!$D49="พัก","",IF(M$6="?",M$6,M$6)))))</f>
        <v/>
      </c>
      <c r="N50" s="967" t="str">
        <f>IF('ชื่อ-คะแนน'!$C49="","",IF('ชื่อ-คะแนน'!$D49="ออก","",IF('ชื่อ-คะแนน'!$D49="ย้าย","",IF('ชื่อ-คะแนน'!$D49="พัก","",IF(N$6="?",N$6,N$6)))))</f>
        <v/>
      </c>
      <c r="O50" s="967" t="str">
        <f>IF('ชื่อ-คะแนน'!$C49="","",IF('ชื่อ-คะแนน'!$D49="ออก","",IF('ชื่อ-คะแนน'!$D49="ย้าย","",IF('ชื่อ-คะแนน'!$D49="พัก","",IF(O$6="?",O$6,O$6)))))</f>
        <v/>
      </c>
      <c r="P50" s="968" t="str">
        <f>IF('ชื่อ-คะแนน'!$C49="","",IF('ชื่อ-คะแนน'!$D49="ออก","",IF('ชื่อ-คะแนน'!$D49="ย้าย","",IF('ชื่อ-คะแนน'!$D49="พัก","",IF(P$6="?",P$6,P$6)))))</f>
        <v/>
      </c>
      <c r="Q50" s="959"/>
      <c r="R50" s="958" t="str">
        <f>IF('ชื่อ-คะแนน'!$C49="","",IF('ชื่อ-คะแนน'!$D49="ออก","",IF('ชื่อ-คะแนน'!$D49="ย้าย","",IF('ชื่อ-คะแนน'!$D49="พัก","",IF(R$6="?",R$6,R$6)))))</f>
        <v/>
      </c>
      <c r="S50" s="967" t="str">
        <f>IF('ชื่อ-คะแนน'!$C49="","",IF('ชื่อ-คะแนน'!$D49="ออก","",IF('ชื่อ-คะแนน'!$D49="ย้าย","",IF('ชื่อ-คะแนน'!$D49="พัก","",IF(S$6="?",S$6,S$6)))))</f>
        <v/>
      </c>
      <c r="T50" s="967" t="str">
        <f>IF('ชื่อ-คะแนน'!$C49="","",IF('ชื่อ-คะแนน'!$D49="ออก","",IF('ชื่อ-คะแนน'!$D49="ย้าย","",IF('ชื่อ-คะแนน'!$D49="พัก","",IF(T$6="?",T$6,T$6)))))</f>
        <v/>
      </c>
      <c r="U50" s="967" t="str">
        <f>IF('ชื่อ-คะแนน'!$C49="","",IF('ชื่อ-คะแนน'!$D49="ออก","",IF('ชื่อ-คะแนน'!$D49="ย้าย","",IF('ชื่อ-คะแนน'!$D49="พัก","",IF(U$6="?",U$6,U$6)))))</f>
        <v/>
      </c>
      <c r="V50" s="968" t="str">
        <f>IF('ชื่อ-คะแนน'!$C49="","",IF('ชื่อ-คะแนน'!$D49="ออก","",IF('ชื่อ-คะแนน'!$D49="ย้าย","",IF('ชื่อ-คะแนน'!$D49="พัก","",IF(V$6="?",V$6,V$6)))))</f>
        <v/>
      </c>
      <c r="W50" s="959"/>
      <c r="X50" s="958" t="str">
        <f>IF('ชื่อ-คะแนน'!$C49="","",IF('ชื่อ-คะแนน'!$D49="ออก","",IF('ชื่อ-คะแนน'!$D49="ย้าย","",IF('ชื่อ-คะแนน'!$D49="พัก","",IF(X$6="?",X$6,X$6)))))</f>
        <v/>
      </c>
      <c r="Y50" s="967" t="str">
        <f>IF('ชื่อ-คะแนน'!$C49="","",IF('ชื่อ-คะแนน'!$D49="ออก","",IF('ชื่อ-คะแนน'!$D49="ย้าย","",IF('ชื่อ-คะแนน'!$D49="พัก","",IF(Y$6="?",Y$6,Y$6)))))</f>
        <v/>
      </c>
      <c r="Z50" s="967" t="str">
        <f>IF('ชื่อ-คะแนน'!$C49="","",IF('ชื่อ-คะแนน'!$D49="ออก","",IF('ชื่อ-คะแนน'!$D49="ย้าย","",IF('ชื่อ-คะแนน'!$D49="พัก","",IF(Z$6="?",Z$6,Z$6)))))</f>
        <v/>
      </c>
      <c r="AA50" s="967" t="str">
        <f>IF('ชื่อ-คะแนน'!$C49="","",IF('ชื่อ-คะแนน'!$D49="ออก","",IF('ชื่อ-คะแนน'!$D49="ย้าย","",IF('ชื่อ-คะแนน'!$D49="พัก","",IF(AA$6="?",AA$6,AA$6)))))</f>
        <v/>
      </c>
      <c r="AB50" s="968" t="str">
        <f>IF('ชื่อ-คะแนน'!$C49="","",IF('ชื่อ-คะแนน'!$D49="ออก","",IF('ชื่อ-คะแนน'!$D49="ย้าย","",IF('ชื่อ-คะแนน'!$D49="พัก","",IF(AB$6="?",AB$6,AB$6)))))</f>
        <v/>
      </c>
      <c r="AC50" s="959"/>
      <c r="AD50" s="958" t="str">
        <f>IF('ชื่อ-คะแนน'!$C49="","",IF('ชื่อ-คะแนน'!$D49="ออก","",IF('ชื่อ-คะแนน'!$D49="ย้าย","",IF('ชื่อ-คะแนน'!$D49="พัก","",IF(AD$6="?",AD$6,AD$6)))))</f>
        <v/>
      </c>
      <c r="AE50" s="967" t="str">
        <f>IF('ชื่อ-คะแนน'!$C49="","",IF('ชื่อ-คะแนน'!$D49="ออก","",IF('ชื่อ-คะแนน'!$D49="ย้าย","",IF('ชื่อ-คะแนน'!$D49="พัก","",IF(AE$6="?",AE$6,AE$6)))))</f>
        <v/>
      </c>
      <c r="AF50" s="967" t="str">
        <f>IF('ชื่อ-คะแนน'!$C49="","",IF('ชื่อ-คะแนน'!$D49="ออก","",IF('ชื่อ-คะแนน'!$D49="ย้าย","",IF('ชื่อ-คะแนน'!$D49="พัก","",IF(AF$6="?",AF$6,AF$6)))))</f>
        <v/>
      </c>
      <c r="AG50" s="967" t="str">
        <f>IF('ชื่อ-คะแนน'!$C49="","",IF('ชื่อ-คะแนน'!$D49="ออก","",IF('ชื่อ-คะแนน'!$D49="ย้าย","",IF('ชื่อ-คะแนน'!$D49="พัก","",IF($AG$6="?",$AG$6,$AG$6)))))</f>
        <v/>
      </c>
      <c r="AH50" s="968" t="str">
        <f>IF('ชื่อ-คะแนน'!$C49="","",IF('ชื่อ-คะแนน'!$D49="ออก","",IF('ชื่อ-คะแนน'!$D49="ย้าย","",IF('ชื่อ-คะแนน'!$D49="พัก","",IF($AH$6="?",$AH$6,$AH$6)))))</f>
        <v/>
      </c>
      <c r="AI50" s="959"/>
      <c r="AJ50" s="958" t="str">
        <f>IF('ชื่อ-คะแนน'!$C49="","",IF('ชื่อ-คะแนน'!$D49="ออก","",IF('ชื่อ-คะแนน'!$D49="ย้าย","",IF('ชื่อ-คะแนน'!$D49="พัก","",IF($AJ$6="?",$AJ$6,$AJ$6)))))</f>
        <v/>
      </c>
      <c r="AK50" s="967" t="str">
        <f>IF('ชื่อ-คะแนน'!$C49="","",IF('ชื่อ-คะแนน'!$D49="ออก","",IF('ชื่อ-คะแนน'!$D49="ย้าย","",IF('ชื่อ-คะแนน'!$D49="พัก","",IF($AK$6="?",$AK$6,$AK$6)))))</f>
        <v/>
      </c>
      <c r="AL50" s="967" t="str">
        <f>IF('ชื่อ-คะแนน'!$C49="","",IF('ชื่อ-คะแนน'!$D49="ออก","",IF('ชื่อ-คะแนน'!$D49="ย้าย","",IF('ชื่อ-คะแนน'!$D49="พัก","",IF($AL$6="?",$AL$6,$AL$6)))))</f>
        <v/>
      </c>
      <c r="AM50" s="967" t="str">
        <f>IF('ชื่อ-คะแนน'!$C49="","",IF('ชื่อ-คะแนน'!$D49="ออก","",IF('ชื่อ-คะแนน'!$D49="ย้าย","",IF('ชื่อ-คะแนน'!$D49="พัก","",IF($AM$6="?",$AM$6,$AM$6)))))</f>
        <v/>
      </c>
      <c r="AN50" s="968" t="str">
        <f>IF('ชื่อ-คะแนน'!$C49="","",IF('ชื่อ-คะแนน'!$D49="ออก","",IF('ชื่อ-คะแนน'!$D49="ย้าย","",IF('ชื่อ-คะแนน'!$D49="พัก","",IF($AN$6="?",$AN$6,$AN$6)))))</f>
        <v/>
      </c>
      <c r="AO50" s="959"/>
      <c r="AP50" s="958" t="str">
        <f>IF('ชื่อ-คะแนน'!$C49="","",IF('ชื่อ-คะแนน'!$D49="ออก","",IF('ชื่อ-คะแนน'!$D49="ย้าย","",IF('ชื่อ-คะแนน'!$D49="พัก","",IF($AP$6="?",$AP$6,$AP$6)))))</f>
        <v/>
      </c>
      <c r="AQ50" s="967" t="str">
        <f>IF('ชื่อ-คะแนน'!$C49="","",IF('ชื่อ-คะแนน'!$D49="ออก","",IF('ชื่อ-คะแนน'!$D49="ย้าย","",IF('ชื่อ-คะแนน'!$D49="พัก","",IF($AQ$6="?",$AQ$6,$AQ$6)))))</f>
        <v/>
      </c>
      <c r="AR50" s="967" t="str">
        <f>IF('ชื่อ-คะแนน'!$C49="","",IF('ชื่อ-คะแนน'!$D49="ออก","",IF('ชื่อ-คะแนน'!$D49="ย้าย","",IF('ชื่อ-คะแนน'!$D49="พัก","",IF($AR$6="?",$AR$6,$AR$6)))))</f>
        <v/>
      </c>
      <c r="AS50" s="967" t="str">
        <f>IF('ชื่อ-คะแนน'!$C49="","",IF('ชื่อ-คะแนน'!$D49="ออก","",IF('ชื่อ-คะแนน'!$D49="ย้าย","",IF('ชื่อ-คะแนน'!$D49="พัก","",IF($AS$6="?",$AS$6,$AS$6)))))</f>
        <v/>
      </c>
      <c r="AT50" s="968" t="str">
        <f>IF('ชื่อ-คะแนน'!$C49="","",IF('ชื่อ-คะแนน'!$D49="ออก","",IF('ชื่อ-คะแนน'!$D49="ย้าย","",IF('ชื่อ-คะแนน'!$D49="พัก","",IF($AT$6="?",$AT$6,$AT$6)))))</f>
        <v/>
      </c>
      <c r="AU50" s="959"/>
      <c r="AV50" s="958" t="str">
        <f>IF('ชื่อ-คะแนน'!$C49="","",IF('ชื่อ-คะแนน'!$D49="ออก","",IF('ชื่อ-คะแนน'!$D49="ย้าย","",IF('ชื่อ-คะแนน'!$D49="พัก","",IF($AV$6="?",$AV$6,$AV$6)))))</f>
        <v/>
      </c>
      <c r="AW50" s="967" t="str">
        <f>IF('ชื่อ-คะแนน'!$C49="","",IF('ชื่อ-คะแนน'!$D49="ออก","",IF('ชื่อ-คะแนน'!$D49="ย้าย","",IF('ชื่อ-คะแนน'!$D49="พัก","",IF($AW$6="?",$AW$6,$AW$6)))))</f>
        <v/>
      </c>
      <c r="AX50" s="967" t="str">
        <f>IF('ชื่อ-คะแนน'!$C49="","",IF('ชื่อ-คะแนน'!$D49="ออก","",IF('ชื่อ-คะแนน'!$D49="ย้าย","",IF('ชื่อ-คะแนน'!$D49="พัก","",IF($AX$6="?",$AX$6,$AX$6)))))</f>
        <v/>
      </c>
      <c r="AY50" s="967" t="str">
        <f>IF('ชื่อ-คะแนน'!$C49="","",IF('ชื่อ-คะแนน'!$D49="ออก","",IF('ชื่อ-คะแนน'!$D49="ย้าย","",IF('ชื่อ-คะแนน'!$D49="พัก","",IF($AY$6="?",$AY$6,$AY$6)))))</f>
        <v/>
      </c>
      <c r="AZ50" s="968" t="str">
        <f>IF('ชื่อ-คะแนน'!$C49="","",IF('ชื่อ-คะแนน'!$D49="ออก","",IF('ชื่อ-คะแนน'!$D49="ย้าย","",IF('ชื่อ-คะแนน'!$D49="พัก","",IF($AZ$6="?",$AZ$6,$AZ$6)))))</f>
        <v/>
      </c>
      <c r="BA50" s="959"/>
      <c r="BB50" s="958" t="str">
        <f>IF('ชื่อ-คะแนน'!$C49="","",IF('ชื่อ-คะแนน'!$D49="ออก","",IF('ชื่อ-คะแนน'!$D49="ย้าย","",IF('ชื่อ-คะแนน'!$D49="พัก","",IF($BB$6="?",$BB$6,$BB$6)))))</f>
        <v/>
      </c>
      <c r="BC50" s="967" t="str">
        <f>IF('ชื่อ-คะแนน'!$C49="","",IF('ชื่อ-คะแนน'!$D49="ออก","",IF('ชื่อ-คะแนน'!$D49="ย้าย","",IF('ชื่อ-คะแนน'!$D49="พัก","",IF($BC$6="?",$BC$6,$BC$6)))))</f>
        <v/>
      </c>
      <c r="BD50" s="967" t="str">
        <f>IF('ชื่อ-คะแนน'!$C49="","",IF('ชื่อ-คะแนน'!$D49="ออก","",IF('ชื่อ-คะแนน'!$D49="ย้าย","",IF('ชื่อ-คะแนน'!$D49="พัก","",IF($BD$6="?",$BD$6,$BD$6)))))</f>
        <v/>
      </c>
      <c r="BE50" s="967" t="str">
        <f>IF('ชื่อ-คะแนน'!$C49="","",IF('ชื่อ-คะแนน'!$D49="ออก","",IF('ชื่อ-คะแนน'!$D49="ย้าย","",IF('ชื่อ-คะแนน'!$D49="พัก","",IF($BE$6="?",$BE$6,$BE$6)))))</f>
        <v/>
      </c>
      <c r="BF50" s="968" t="str">
        <f>IF('ชื่อ-คะแนน'!$C49="","",IF('ชื่อ-คะแนน'!$D49="ออก","",IF('ชื่อ-คะแนน'!$D49="ย้าย","",IF('ชื่อ-คะแนน'!$D49="พัก","",IF($BF$6="?",$BF$6,$BF$6)))))</f>
        <v/>
      </c>
      <c r="BG50" s="959"/>
      <c r="BH50" s="958" t="str">
        <f>IF('ชื่อ-คะแนน'!$C49="","",IF('ชื่อ-คะแนน'!$D49="ออก","",IF('ชื่อ-คะแนน'!$D49="ย้าย","",IF('ชื่อ-คะแนน'!$D49="พัก","",IF($BH$6="?",$BH$6,$BH$6)))))</f>
        <v/>
      </c>
      <c r="BI50" s="967" t="str">
        <f>IF('ชื่อ-คะแนน'!$C49="","",IF('ชื่อ-คะแนน'!$D49="ออก","",IF('ชื่อ-คะแนน'!$D49="ย้าย","",IF('ชื่อ-คะแนน'!$D49="พัก","",IF($BI$6="?",$BI$6,$BI$6)))))</f>
        <v/>
      </c>
      <c r="BJ50" s="967" t="str">
        <f>IF('ชื่อ-คะแนน'!$C49="","",IF('ชื่อ-คะแนน'!$D49="ออก","",IF('ชื่อ-คะแนน'!$D49="ย้าย","",IF('ชื่อ-คะแนน'!$D49="พัก","",IF($BJ$6="?",$BJ$6,$BJ$6)))))</f>
        <v/>
      </c>
      <c r="BK50" s="967" t="str">
        <f>IF('ชื่อ-คะแนน'!$C49="","",IF('ชื่อ-คะแนน'!$D49="ออก","",IF('ชื่อ-คะแนน'!$D49="ย้าย","",IF('ชื่อ-คะแนน'!$D49="พัก","",IF($BK$6="?",$BK$6,$BK$6)))))</f>
        <v/>
      </c>
      <c r="BL50" s="968" t="str">
        <f>IF('ชื่อ-คะแนน'!$C49="","",IF('ชื่อ-คะแนน'!$D49="ออก","",IF('ชื่อ-คะแนน'!$D49="ย้าย","",IF('ชื่อ-คะแนน'!$D49="พัก","",IF($BL$6="?",$BL$6,$BL$6)))))</f>
        <v/>
      </c>
      <c r="BM50" s="959"/>
      <c r="BN50" s="958" t="str">
        <f>IF('ชื่อ-คะแนน'!$C49="","",IF('ชื่อ-คะแนน'!$D49="ออก","",IF('ชื่อ-คะแนน'!$D49="ย้าย","",IF('ชื่อ-คะแนน'!$D49="พัก","",IF($BN$6="?",$BN$6,$BN$6)))))</f>
        <v/>
      </c>
      <c r="BO50" s="967" t="str">
        <f>IF('ชื่อ-คะแนน'!$C49="","",IF('ชื่อ-คะแนน'!$D49="ออก","",IF('ชื่อ-คะแนน'!$D49="ย้าย","",IF('ชื่อ-คะแนน'!$D49="พัก","",IF($BO$6="?",$BO$6,$BO$6)))))</f>
        <v/>
      </c>
      <c r="BP50" s="967" t="str">
        <f>IF('ชื่อ-คะแนน'!$C49="","",IF('ชื่อ-คะแนน'!$D49="ออก","",IF('ชื่อ-คะแนน'!$D49="ย้าย","",IF('ชื่อ-คะแนน'!$D49="พัก","",IF($BP$6="?",$BP$6,$BP$6)))))</f>
        <v/>
      </c>
      <c r="BQ50" s="967" t="str">
        <f>IF('ชื่อ-คะแนน'!$C49="","",IF('ชื่อ-คะแนน'!$D49="ออก","",IF('ชื่อ-คะแนน'!$D49="ย้าย","",IF('ชื่อ-คะแนน'!$D49="พัก","",IF($BQ$6="?",$BQ$6,$BQ$6)))))</f>
        <v/>
      </c>
      <c r="BR50" s="968" t="str">
        <f>IF('ชื่อ-คะแนน'!$C49="","",IF('ชื่อ-คะแนน'!$D49="ออก","",IF('ชื่อ-คะแนน'!$D49="ย้าย","",IF('ชื่อ-คะแนน'!$D49="พัก","",IF($BR$6="?",$BR$6,$BR$6)))))</f>
        <v/>
      </c>
      <c r="BS50" s="959"/>
      <c r="BT50" s="958" t="str">
        <f>IF('ชื่อ-คะแนน'!$C49="","",IF('ชื่อ-คะแนน'!$D49="ออก","",IF('ชื่อ-คะแนน'!$D49="ย้าย","",IF('ชื่อ-คะแนน'!$D49="พัก","",IF($BT$6="?",$BT$6,$BT$6)))))</f>
        <v/>
      </c>
      <c r="BU50" s="967" t="str">
        <f>IF('ชื่อ-คะแนน'!$C49="","",IF('ชื่อ-คะแนน'!$D49="ออก","",IF('ชื่อ-คะแนน'!$D49="ย้าย","",IF('ชื่อ-คะแนน'!$D49="พัก","",IF($BU$6="?",$BU$6,$BU$6)))))</f>
        <v/>
      </c>
      <c r="BV50" s="967" t="str">
        <f>IF('ชื่อ-คะแนน'!$C49="","",IF('ชื่อ-คะแนน'!$D49="ออก","",IF('ชื่อ-คะแนน'!$D49="ย้าย","",IF('ชื่อ-คะแนน'!$D49="พัก","",IF($BV$6="?",$BV$6,$BV$6)))))</f>
        <v/>
      </c>
      <c r="BW50" s="967" t="str">
        <f>IF('ชื่อ-คะแนน'!$C49="","",IF('ชื่อ-คะแนน'!$D49="ออก","",IF('ชื่อ-คะแนน'!$D49="ย้าย","",IF('ชื่อ-คะแนน'!$D49="พัก","",IF($BW$6="?",$BW$6,$BW$6)))))</f>
        <v/>
      </c>
      <c r="BX50" s="968" t="str">
        <f>IF('ชื่อ-คะแนน'!$C49="","",IF('ชื่อ-คะแนน'!$D49="ออก","",IF('ชื่อ-คะแนน'!$D49="ย้าย","",IF('ชื่อ-คะแนน'!$D49="พัก","",IF($BX$6="?",$BX$6,$BX$6)))))</f>
        <v/>
      </c>
      <c r="BY50" s="959"/>
      <c r="BZ50" s="958" t="str">
        <f>IF('ชื่อ-คะแนน'!$C49="","",IF('ชื่อ-คะแนน'!$D49="ออก","",IF('ชื่อ-คะแนน'!$D49="ย้าย","",IF('ชื่อ-คะแนน'!$D49="พัก","",IF($BZ$6="?",$BZ$6,$BZ$6)))))</f>
        <v/>
      </c>
      <c r="CA50" s="967" t="str">
        <f>IF('ชื่อ-คะแนน'!$C49="","",IF('ชื่อ-คะแนน'!$D49="ออก","",IF('ชื่อ-คะแนน'!$D49="ย้าย","",IF('ชื่อ-คะแนน'!$D49="พัก","",IF($CA$6="?",$CA$6,$CA$6)))))</f>
        <v/>
      </c>
      <c r="CB50" s="967" t="str">
        <f>IF('ชื่อ-คะแนน'!$C49="","",IF('ชื่อ-คะแนน'!$D49="ออก","",IF('ชื่อ-คะแนน'!$D49="ย้าย","",IF('ชื่อ-คะแนน'!$D49="พัก","",IF($CB$6="?",$CB$6,$CB$6)))))</f>
        <v/>
      </c>
      <c r="CC50" s="967" t="str">
        <f>IF('ชื่อ-คะแนน'!$C49="","",IF('ชื่อ-คะแนน'!$D49="ออก","",IF('ชื่อ-คะแนน'!$D49="ย้าย","",IF('ชื่อ-คะแนน'!$D49="พัก","",IF($CC$6="?",$CC$6,$CC$6)))))</f>
        <v/>
      </c>
      <c r="CD50" s="968" t="str">
        <f>IF('ชื่อ-คะแนน'!$C49="","",IF('ชื่อ-คะแนน'!$D49="ออก","",IF('ชื่อ-คะแนน'!$D49="ย้าย","",IF('ชื่อ-คะแนน'!$D49="พัก","",IF($CD$6="?",$CD$6,$CD$6)))))</f>
        <v/>
      </c>
      <c r="CE50" s="959"/>
      <c r="CF50" s="958" t="str">
        <f>IF('ชื่อ-คะแนน'!$C49="","",IF('ชื่อ-คะแนน'!$D49="ออก","",IF('ชื่อ-คะแนน'!$D49="ย้าย","",IF('ชื่อ-คะแนน'!$D49="พัก","",IF($CF$6="?",$CF$6,$CF$6)))))</f>
        <v/>
      </c>
      <c r="CG50" s="967" t="str">
        <f>IF('ชื่อ-คะแนน'!$C49="","",IF('ชื่อ-คะแนน'!$D49="ออก","",IF('ชื่อ-คะแนน'!$D49="ย้าย","",IF('ชื่อ-คะแนน'!$D49="พัก","",IF($CG$6="?",$CG$6,$CG$6)))))</f>
        <v/>
      </c>
      <c r="CH50" s="967" t="str">
        <f>IF('ชื่อ-คะแนน'!$C49="","",IF('ชื่อ-คะแนน'!$D49="ออก","",IF('ชื่อ-คะแนน'!$D49="ย้าย","",IF('ชื่อ-คะแนน'!$D49="พัก","",IF($CH$6="?",$CH$6,$CH$6)))))</f>
        <v/>
      </c>
      <c r="CI50" s="967" t="str">
        <f>IF('ชื่อ-คะแนน'!$C49="","",IF('ชื่อ-คะแนน'!$D49="ออก","",IF('ชื่อ-คะแนน'!$D49="ย้าย","",IF('ชื่อ-คะแนน'!$D49="พัก","",IF($CI$6="?",$CI$6,$CI$6)))))</f>
        <v/>
      </c>
      <c r="CJ50" s="968" t="str">
        <f>IF('ชื่อ-คะแนน'!$C49="","",IF('ชื่อ-คะแนน'!$D49="ออก","",IF('ชื่อ-คะแนน'!$D49="ย้าย","",IF('ชื่อ-คะแนน'!$D49="พัก","",IF($CJ$6="?",$CJ$6,$CJ$6)))))</f>
        <v/>
      </c>
      <c r="CK50" s="959"/>
      <c r="CL50" s="958" t="str">
        <f>IF('ชื่อ-คะแนน'!$C49="","",IF('ชื่อ-คะแนน'!$D49="ออก","",IF('ชื่อ-คะแนน'!$D49="ย้าย","",IF('ชื่อ-คะแนน'!$D49="พัก","",IF($CL$6="?",$CL$6,$CL$6)))))</f>
        <v/>
      </c>
      <c r="CM50" s="967" t="str">
        <f>IF('ชื่อ-คะแนน'!$C49="","",IF('ชื่อ-คะแนน'!$D49="ออก","",IF('ชื่อ-คะแนน'!$D49="ย้าย","",IF('ชื่อ-คะแนน'!$D49="พัก","",IF($CM$6="?",$CM$6,$CM$6)))))</f>
        <v/>
      </c>
      <c r="CN50" s="967" t="str">
        <f>IF('ชื่อ-คะแนน'!$C49="","",IF('ชื่อ-คะแนน'!$D49="ออก","",IF('ชื่อ-คะแนน'!$D49="ย้าย","",IF('ชื่อ-คะแนน'!$D49="พัก","",IF($CN$6="?",$CN$6,$CN$6)))))</f>
        <v/>
      </c>
      <c r="CO50" s="967" t="str">
        <f>IF('ชื่อ-คะแนน'!$C49="","",IF('ชื่อ-คะแนน'!$D49="ออก","",IF('ชื่อ-คะแนน'!$D49="ย้าย","",IF('ชื่อ-คะแนน'!$D49="พัก","",IF($CO$6="?",$CO$6,$CO$6)))))</f>
        <v/>
      </c>
      <c r="CP50" s="968" t="str">
        <f>IF('ชื่อ-คะแนน'!$C49="","",IF('ชื่อ-คะแนน'!$D49="ออก","",IF('ชื่อ-คะแนน'!$D49="ย้าย","",IF('ชื่อ-คะแนน'!$D49="พัก","",IF($CP$6="?",$CP$6,$CP$6)))))</f>
        <v/>
      </c>
      <c r="CQ50" s="959"/>
      <c r="CR50" s="958" t="str">
        <f>IF('ชื่อ-คะแนน'!$C49="","",IF('ชื่อ-คะแนน'!$D49="ออก","",IF('ชื่อ-คะแนน'!$D49="ย้าย","",IF('ชื่อ-คะแนน'!$D49="พัก","",IF($CR$6="?",$CR$6,$CR$6)))))</f>
        <v/>
      </c>
      <c r="CS50" s="967" t="str">
        <f>IF('ชื่อ-คะแนน'!$C49="","",IF('ชื่อ-คะแนน'!$D49="ออก","",IF('ชื่อ-คะแนน'!$D49="ย้าย","",IF('ชื่อ-คะแนน'!$D49="พัก","",IF($CS$6="?",$CS$6,$CS$6)))))</f>
        <v/>
      </c>
      <c r="CT50" s="967" t="str">
        <f>IF('ชื่อ-คะแนน'!$C49="","",IF('ชื่อ-คะแนน'!$D49="ออก","",IF('ชื่อ-คะแนน'!$D49="ย้าย","",IF('ชื่อ-คะแนน'!$D49="พัก","",IF($CT$6="?",$CT$6,$CT$6)))))</f>
        <v/>
      </c>
      <c r="CU50" s="967" t="str">
        <f>IF('ชื่อ-คะแนน'!$C49="","",IF('ชื่อ-คะแนน'!$D49="ออก","",IF('ชื่อ-คะแนน'!$D49="ย้าย","",IF('ชื่อ-คะแนน'!$D49="พัก","",IF($CU$6="?",$CU$6,$CU$6)))))</f>
        <v/>
      </c>
      <c r="CV50" s="968" t="str">
        <f>IF('ชื่อ-คะแนน'!$C49="","",IF('ชื่อ-คะแนน'!$D49="ออก","",IF('ชื่อ-คะแนน'!$D49="ย้าย","",IF('ชื่อ-คะแนน'!$D49="พัก","",IF($CV$6="?",$CV$6,$CV$6)))))</f>
        <v/>
      </c>
      <c r="CW50" s="959"/>
      <c r="CX50" s="958" t="str">
        <f>IF('ชื่อ-คะแนน'!$C49="","",IF('ชื่อ-คะแนน'!$D49="ออก","",IF('ชื่อ-คะแนน'!$D49="ย้าย","",IF('ชื่อ-คะแนน'!$D49="พัก","",IF($CX$6="?",$CX$6,$CX$6)))))</f>
        <v/>
      </c>
      <c r="CY50" s="967" t="str">
        <f>IF('ชื่อ-คะแนน'!$C49="","",IF('ชื่อ-คะแนน'!$D49="ออก","",IF('ชื่อ-คะแนน'!$D49="ย้าย","",IF('ชื่อ-คะแนน'!$D49="พัก","",IF($CY$6="?",$CY$6,$CY$6)))))</f>
        <v/>
      </c>
      <c r="CZ50" s="967" t="str">
        <f>IF('ชื่อ-คะแนน'!$C49="","",IF('ชื่อ-คะแนน'!$D49="ออก","",IF('ชื่อ-คะแนน'!$D49="ย้าย","",IF('ชื่อ-คะแนน'!$D49="พัก","",IF($CZ$6="?",$CZ$6,$CZ$6)))))</f>
        <v/>
      </c>
      <c r="DA50" s="967" t="str">
        <f>IF('ชื่อ-คะแนน'!$C49="","",IF('ชื่อ-คะแนน'!$D49="ออก","",IF('ชื่อ-คะแนน'!$D49="ย้าย","",IF('ชื่อ-คะแนน'!$D49="พัก","",IF($DA$6="?",$DA$6,$DA$6)))))</f>
        <v/>
      </c>
      <c r="DB50" s="968" t="str">
        <f>IF('ชื่อ-คะแนน'!$C49="","",IF('ชื่อ-คะแนน'!$D49="ออก","",IF('ชื่อ-คะแนน'!$D49="ย้าย","",IF('ชื่อ-คะแนน'!$D49="พัก","",IF($DB$6="?",$DB$6,$DB$6)))))</f>
        <v/>
      </c>
      <c r="DC50" s="959"/>
      <c r="DD50" s="958" t="str">
        <f>IF('ชื่อ-คะแนน'!$C49="","",IF('ชื่อ-คะแนน'!$D49="ออก","",IF('ชื่อ-คะแนน'!$D49="ย้าย","",IF('ชื่อ-คะแนน'!$D49="พัก","",IF($DD$6="?",$DD$6,$DD$6)))))</f>
        <v/>
      </c>
      <c r="DE50" s="967" t="str">
        <f>IF('ชื่อ-คะแนน'!$C49="","",IF('ชื่อ-คะแนน'!$D49="ออก","",IF('ชื่อ-คะแนน'!$D49="ย้าย","",IF('ชื่อ-คะแนน'!$D49="พัก","",IF($DE$6="?",$DE$6,$DE$6)))))</f>
        <v/>
      </c>
      <c r="DF50" s="967" t="str">
        <f>IF('ชื่อ-คะแนน'!$C49="","",IF('ชื่อ-คะแนน'!$D49="ออก","",IF('ชื่อ-คะแนน'!$D49="ย้าย","",IF('ชื่อ-คะแนน'!$D49="พัก","",IF($DF$6="?",$DF$6,$DF$6)))))</f>
        <v/>
      </c>
      <c r="DG50" s="967" t="str">
        <f>IF('ชื่อ-คะแนน'!$C49="","",IF('ชื่อ-คะแนน'!$D49="ออก","",IF('ชื่อ-คะแนน'!$D49="ย้าย","",IF('ชื่อ-คะแนน'!$D49="พัก","",IF($DG$6="?",$DG$6,$DG$6)))))</f>
        <v/>
      </c>
      <c r="DH50" s="968" t="str">
        <f>IF('ชื่อ-คะแนน'!$C49="","",IF('ชื่อ-คะแนน'!$D49="ออก","",IF('ชื่อ-คะแนน'!$D49="ย้าย","",IF('ชื่อ-คะแนน'!$D49="พัก","",IF($DH$6="?",$DH$6,$DH$6)))))</f>
        <v/>
      </c>
      <c r="DI50" s="959"/>
      <c r="DJ50" s="958" t="str">
        <f>IF('ชื่อ-คะแนน'!$C49="","",IF('ชื่อ-คะแนน'!$D49="ออก","",IF('ชื่อ-คะแนน'!$D49="ย้าย","",IF('ชื่อ-คะแนน'!$D49="พัก","",IF($DJ$6="?",$DJ$6,$DJ$6)))))</f>
        <v/>
      </c>
      <c r="DK50" s="967" t="str">
        <f>IF('ชื่อ-คะแนน'!$C49="","",IF('ชื่อ-คะแนน'!$D49="ออก","",IF('ชื่อ-คะแนน'!$D49="ย้าย","",IF('ชื่อ-คะแนน'!$D49="พัก","",IF($DK$6="?",$DK$6,$DK$6)))))</f>
        <v/>
      </c>
      <c r="DL50" s="967" t="str">
        <f>IF('ชื่อ-คะแนน'!$C49="","",IF('ชื่อ-คะแนน'!$D49="ออก","",IF('ชื่อ-คะแนน'!$D49="ย้าย","",IF('ชื่อ-คะแนน'!$D49="พัก","",IF($DL$6="?",$DL$6,$DL$6)))))</f>
        <v/>
      </c>
      <c r="DM50" s="967" t="str">
        <f>IF('ชื่อ-คะแนน'!$C49="","",IF('ชื่อ-คะแนน'!$D49="ออก","",IF('ชื่อ-คะแนน'!$D49="ย้าย","",IF('ชื่อ-คะแนน'!$D49="พัก","",IF($DM$6="?",$DM$6,$DM$6)))))</f>
        <v/>
      </c>
      <c r="DN50" s="968" t="str">
        <f>IF('ชื่อ-คะแนน'!$C49="","",IF('ชื่อ-คะแนน'!$D49="ออก","",IF('ชื่อ-คะแนน'!$D49="ย้าย","",IF('ชื่อ-คะแนน'!$D49="พัก","",IF($DN$6="?",$DN$6,$DN$6)))))</f>
        <v/>
      </c>
      <c r="DO50" s="959"/>
      <c r="DP50" s="958" t="str">
        <f>IF('ชื่อ-คะแนน'!$C49="","",IF('ชื่อ-คะแนน'!$D49="ออก","",IF('ชื่อ-คะแนน'!$D49="ย้าย","",IF('ชื่อ-คะแนน'!$D49="พัก","",IF($DP$6="?",$DP$6,$DP$6)))))</f>
        <v/>
      </c>
      <c r="DQ50" s="967" t="str">
        <f>IF('ชื่อ-คะแนน'!$C49="","",IF('ชื่อ-คะแนน'!$D49="ออก","",IF('ชื่อ-คะแนน'!$D49="ย้าย","",IF('ชื่อ-คะแนน'!$D49="พัก","",IF($DQ$6="?",$DQ$6,$DQ$6)))))</f>
        <v/>
      </c>
      <c r="DR50" s="967" t="str">
        <f>IF('ชื่อ-คะแนน'!$C49="","",IF('ชื่อ-คะแนน'!$D49="ออก","",IF('ชื่อ-คะแนน'!$D49="ย้าย","",IF('ชื่อ-คะแนน'!$D49="พัก","",IF($DR$6="?",$DR$6,$DR$6)))))</f>
        <v/>
      </c>
      <c r="DS50" s="967" t="str">
        <f>IF('ชื่อ-คะแนน'!$C49="","",IF('ชื่อ-คะแนน'!$D49="ออก","",IF('ชื่อ-คะแนน'!$D49="ย้าย","",IF('ชื่อ-คะแนน'!$D49="พัก","",IF($DS$6="?",$DS$6,$DS$6)))))</f>
        <v/>
      </c>
      <c r="DT50" s="968" t="str">
        <f>IF('ชื่อ-คะแนน'!$C49="","",IF('ชื่อ-คะแนน'!$D49="ออก","",IF('ชื่อ-คะแนน'!$D49="ย้าย","",IF('ชื่อ-คะแนน'!$D49="พัก","",IF($DT$6="?",$DT$6,$DT$6)))))</f>
        <v/>
      </c>
      <c r="DU50" s="959"/>
      <c r="DV50" s="958" t="str">
        <f>IF('ชื่อ-คะแนน'!$C49="","",IF('ชื่อ-คะแนน'!$D49="ออก","",IF('ชื่อ-คะแนน'!$D49="ย้าย","",IF('ชื่อ-คะแนน'!$D49="พัก","",IF($DV$6="?",$DV$6,$DV$6)))))</f>
        <v/>
      </c>
      <c r="DW50" s="967" t="str">
        <f>IF('ชื่อ-คะแนน'!$C49="","",IF('ชื่อ-คะแนน'!$D49="ออก","",IF('ชื่อ-คะแนน'!$D49="ย้าย","",IF('ชื่อ-คะแนน'!$D49="พัก","",IF($DW$6="?",$DW$6,$DW$6)))))</f>
        <v/>
      </c>
      <c r="DX50" s="967" t="str">
        <f>IF('ชื่อ-คะแนน'!$C49="","",IF('ชื่อ-คะแนน'!$D49="ออก","",IF('ชื่อ-คะแนน'!$D49="ย้าย","",IF('ชื่อ-คะแนน'!$D49="พัก","",IF($DX$6="?",$DX$6,$DX$6)))))</f>
        <v/>
      </c>
      <c r="DY50" s="967" t="str">
        <f>IF('ชื่อ-คะแนน'!$C49="","",IF('ชื่อ-คะแนน'!$D49="ออก","",IF('ชื่อ-คะแนน'!$D49="ย้าย","",IF('ชื่อ-คะแนน'!$D49="พัก","",IF($DY$6="?",$DY$6,$DY$6)))))</f>
        <v/>
      </c>
      <c r="DZ50" s="968" t="str">
        <f>IF('ชื่อ-คะแนน'!$C49="","",IF('ชื่อ-คะแนน'!$D49="ออก","",IF('ชื่อ-คะแนน'!$D49="ย้าย","",IF('ชื่อ-คะแนน'!$D49="พัก","",IF($DZ$6="?",$DZ$6,$DZ$6)))))</f>
        <v/>
      </c>
      <c r="EA50" s="959"/>
      <c r="EB50" s="958" t="str">
        <f>IF('ชื่อ-คะแนน'!$C49="","",IF('ชื่อ-คะแนน'!$D49="ออก","",IF('ชื่อ-คะแนน'!$D49="ย้าย","",IF('ชื่อ-คะแนน'!$D49="พัก","",IF($EB$6="?",$EB$6,$EB$6)))))</f>
        <v/>
      </c>
      <c r="EC50" s="967" t="str">
        <f>IF('ชื่อ-คะแนน'!$C49="","",IF('ชื่อ-คะแนน'!$D49="ออก","",IF('ชื่อ-คะแนน'!$D49="ย้าย","",IF('ชื่อ-คะแนน'!$D49="พัก","",IF($EC$6="?",$EC$6,$EC$6)))))</f>
        <v/>
      </c>
      <c r="ED50" s="967" t="str">
        <f>IF('ชื่อ-คะแนน'!$C49="","",IF('ชื่อ-คะแนน'!$D49="ออก","",IF('ชื่อ-คะแนน'!$D49="ย้าย","",IF('ชื่อ-คะแนน'!$D49="พัก","",IF($ED$6="?",$ED$6,$ED$6)))))</f>
        <v/>
      </c>
      <c r="EE50" s="967" t="str">
        <f>IF('ชื่อ-คะแนน'!$C49="","",IF('ชื่อ-คะแนน'!$D49="ออก","",IF('ชื่อ-คะแนน'!$D49="ย้าย","",IF('ชื่อ-คะแนน'!$D49="พัก","",IF($EE$6="?",$EE$6,$EE$6)))))</f>
        <v/>
      </c>
      <c r="EF50" s="968" t="str">
        <f>IF('ชื่อ-คะแนน'!$C49="","",IF('ชื่อ-คะแนน'!$D49="ออก","",IF('ชื่อ-คะแนน'!$D49="ย้าย","",IF('ชื่อ-คะแนน'!$D49="พัก","",IF($EF$6="?",$EF$6,$EF$6)))))</f>
        <v/>
      </c>
      <c r="EG50" s="969"/>
      <c r="EH50" s="963" t="str">
        <f>IF('ชื่อ-คะแนน'!C49="","",COUNTIF(E50:EF50,"ป")+COUNTIF(E50:EF50,"ล")+COUNTIF(E50:EF50,"ข")+COUNTIF(E50:EF50,"ร")+COUNTIF(E50:EF50,"อ")+COUNTIF(E50:EF50,"ก")+COUNTIF(E50:EF50,"ฟ")+COUNTIF(E50:EF50,"ด")+COUNTIF(E50:EF50,"ย"))&amp;IF('ชื่อ-คะแนน'!C49="","","/")&amp;IF('ชื่อ-คะแนน'!C49="","",SUM($F$6:$EF$6)-SUM(F50:EF50))</f>
        <v/>
      </c>
      <c r="EI50" s="994" t="str">
        <f>IF('ชื่อ-คะแนน'!C49="","",COUNTIF(E50:EE50,"/")+SUM(E50:EE50))</f>
        <v/>
      </c>
      <c r="EJ50" s="995" t="str">
        <f>IF('ชื่อ-คะแนน'!C49="","",COUNTIF(F50:EF50,"/")+SUM(F50:EF50)+เวลา1!EI50)</f>
        <v/>
      </c>
      <c r="EK50" s="103"/>
      <c r="EL50" s="53" t="str">
        <f>IF('ชื่อ-คะแนน'!C49="","",IF(EJ50&gt;=$EJ$3-$EJ$4,"-",$EJ$3-$EJ$4-EJ50))</f>
        <v/>
      </c>
      <c r="EM50" s="54" t="str">
        <f>IF('ชื่อ-คะแนน'!C49="","",(EJ50/$EJ$3)*100)</f>
        <v/>
      </c>
      <c r="EN50" s="53" t="str">
        <f>IF('ชื่อ-คะแนน'!CM49="ผิด","ผิด",IF('ชื่อ-คะแนน'!CM49="","",IF('ชื่อ-คะแนน'!CP49="-","-",IF(EM50&lt;79.5,"มส","-"))))</f>
        <v/>
      </c>
      <c r="EO50" s="53" t="str">
        <f>IF('ชื่อ-คะแนน'!CM49="ผิด","ผิด",IF('ชื่อ-คะแนน'!CM49="","",IF('ชื่อ-คะแนน'!CP49="-","-",IF(EM50&lt;59.5,"ซ้ำ",IF(EM50&lt;79.5,EL50,"-")))))</f>
        <v/>
      </c>
    </row>
    <row r="51" spans="1:145" s="24" customFormat="1" ht="18" customHeight="1" thickBot="1" x14ac:dyDescent="0.55000000000000004">
      <c r="A51" s="1001" t="str">
        <f>'ชื่อ-คะแนน'!A50</f>
        <v/>
      </c>
      <c r="B51" s="899">
        <f>'ชื่อ-คะแนน'!B50</f>
        <v>0</v>
      </c>
      <c r="C51" s="900" t="str">
        <f>'ชื่อ-คะแนน'!DB50</f>
        <v/>
      </c>
      <c r="D51" s="669" t="str">
        <f>'ชื่อ-คะแนน'!D50</f>
        <v/>
      </c>
      <c r="E51" s="621" t="str">
        <f t="shared" si="0"/>
        <v/>
      </c>
      <c r="F51" s="976" t="str">
        <f>IF('ชื่อ-คะแนน'!$C50="","",IF('ชื่อ-คะแนน'!$D50="ออก","",IF('ชื่อ-คะแนน'!$D50="ย้าย","",IF('ชื่อ-คะแนน'!$D50="พัก","",IF(F$6="?",F$6,F$6)))))</f>
        <v/>
      </c>
      <c r="G51" s="977" t="str">
        <f>IF('ชื่อ-คะแนน'!C50="","",IF('ชื่อ-คะแนน'!$D50="ออก","",IF('ชื่อ-คะแนน'!$D50="ย้าย","",IF('ชื่อ-คะแนน'!$D50="พัก","",IF(G$6="?",G$6,G$6)))))</f>
        <v/>
      </c>
      <c r="H51" s="977" t="str">
        <f>IF('ชื่อ-คะแนน'!C50="","",IF('ชื่อ-คะแนน'!$D50="ออก","",IF('ชื่อ-คะแนน'!$D50="ย้าย","",IF('ชื่อ-คะแนน'!$D50="พัก","",IF(H$6="?",H$6,H$6)))))</f>
        <v/>
      </c>
      <c r="I51" s="977" t="str">
        <f>IF('ชื่อ-คะแนน'!G50="","",IF('ชื่อ-คะแนน'!$D50="ออก","",IF('ชื่อ-คะแนน'!$D50="ย้าย","",IF('ชื่อ-คะแนน'!$D50="พัก","",IF(I$6="?",I$6,$I$6)))))</f>
        <v/>
      </c>
      <c r="J51" s="978" t="str">
        <f>IF('ชื่อ-คะแนน'!$C50="","",IF('ชื่อ-คะแนน'!$D50="ออก","",IF('ชื่อ-คะแนน'!$D50="ย้าย","",IF('ชื่อ-คะแนน'!$D50="พัก","",IF(J$6="?",J$6,J$6)))))</f>
        <v/>
      </c>
      <c r="K51" s="975"/>
      <c r="L51" s="976" t="str">
        <f>IF('ชื่อ-คะแนน'!$C50="","",IF('ชื่อ-คะแนน'!$D50="ออก","",IF('ชื่อ-คะแนน'!$D50="ย้าย","",IF('ชื่อ-คะแนน'!$D50="พัก","",IF(L$6="?",L$6,L$6)))))</f>
        <v/>
      </c>
      <c r="M51" s="977" t="str">
        <f>IF('ชื่อ-คะแนน'!$C50="","",IF('ชื่อ-คะแนน'!$D50="ออก","",IF('ชื่อ-คะแนน'!$D50="ย้าย","",IF('ชื่อ-คะแนน'!$D50="พัก","",IF(M$6="?",M$6,M$6)))))</f>
        <v/>
      </c>
      <c r="N51" s="977" t="str">
        <f>IF('ชื่อ-คะแนน'!$C50="","",IF('ชื่อ-คะแนน'!$D50="ออก","",IF('ชื่อ-คะแนน'!$D50="ย้าย","",IF('ชื่อ-คะแนน'!$D50="พัก","",IF(N$6="?",N$6,N$6)))))</f>
        <v/>
      </c>
      <c r="O51" s="977" t="str">
        <f>IF('ชื่อ-คะแนน'!$C50="","",IF('ชื่อ-คะแนน'!$D50="ออก","",IF('ชื่อ-คะแนน'!$D50="ย้าย","",IF('ชื่อ-คะแนน'!$D50="พัก","",IF(O$6="?",O$6,O$6)))))</f>
        <v/>
      </c>
      <c r="P51" s="978" t="str">
        <f>IF('ชื่อ-คะแนน'!$C50="","",IF('ชื่อ-คะแนน'!$D50="ออก","",IF('ชื่อ-คะแนน'!$D50="ย้าย","",IF('ชื่อ-คะแนน'!$D50="พัก","",IF(P$6="?",P$6,P$6)))))</f>
        <v/>
      </c>
      <c r="Q51" s="975"/>
      <c r="R51" s="976" t="str">
        <f>IF('ชื่อ-คะแนน'!$C50="","",IF('ชื่อ-คะแนน'!$D50="ออก","",IF('ชื่อ-คะแนน'!$D50="ย้าย","",IF('ชื่อ-คะแนน'!$D50="พัก","",IF(R$6="?",R$6,R$6)))))</f>
        <v/>
      </c>
      <c r="S51" s="977" t="str">
        <f>IF('ชื่อ-คะแนน'!$C50="","",IF('ชื่อ-คะแนน'!$D50="ออก","",IF('ชื่อ-คะแนน'!$D50="ย้าย","",IF('ชื่อ-คะแนน'!$D50="พัก","",IF(S$6="?",S$6,S$6)))))</f>
        <v/>
      </c>
      <c r="T51" s="977" t="str">
        <f>IF('ชื่อ-คะแนน'!$C50="","",IF('ชื่อ-คะแนน'!$D50="ออก","",IF('ชื่อ-คะแนน'!$D50="ย้าย","",IF('ชื่อ-คะแนน'!$D50="พัก","",IF(T$6="?",T$6,T$6)))))</f>
        <v/>
      </c>
      <c r="U51" s="977" t="str">
        <f>IF('ชื่อ-คะแนน'!$C50="","",IF('ชื่อ-คะแนน'!$D50="ออก","",IF('ชื่อ-คะแนน'!$D50="ย้าย","",IF('ชื่อ-คะแนน'!$D50="พัก","",IF(U$6="?",U$6,U$6)))))</f>
        <v/>
      </c>
      <c r="V51" s="978" t="str">
        <f>IF('ชื่อ-คะแนน'!$C50="","",IF('ชื่อ-คะแนน'!$D50="ออก","",IF('ชื่อ-คะแนน'!$D50="ย้าย","",IF('ชื่อ-คะแนน'!$D50="พัก","",IF(V$6="?",V$6,V$6)))))</f>
        <v/>
      </c>
      <c r="W51" s="975"/>
      <c r="X51" s="976" t="str">
        <f>IF('ชื่อ-คะแนน'!$C50="","",IF('ชื่อ-คะแนน'!$D50="ออก","",IF('ชื่อ-คะแนน'!$D50="ย้าย","",IF('ชื่อ-คะแนน'!$D50="พัก","",IF(X$6="?",X$6,X$6)))))</f>
        <v/>
      </c>
      <c r="Y51" s="977" t="str">
        <f>IF('ชื่อ-คะแนน'!$C50="","",IF('ชื่อ-คะแนน'!$D50="ออก","",IF('ชื่อ-คะแนน'!$D50="ย้าย","",IF('ชื่อ-คะแนน'!$D50="พัก","",IF(Y$6="?",Y$6,Y$6)))))</f>
        <v/>
      </c>
      <c r="Z51" s="977" t="str">
        <f>IF('ชื่อ-คะแนน'!$C50="","",IF('ชื่อ-คะแนน'!$D50="ออก","",IF('ชื่อ-คะแนน'!$D50="ย้าย","",IF('ชื่อ-คะแนน'!$D50="พัก","",IF(Z$6="?",Z$6,Z$6)))))</f>
        <v/>
      </c>
      <c r="AA51" s="977" t="str">
        <f>IF('ชื่อ-คะแนน'!$C50="","",IF('ชื่อ-คะแนน'!$D50="ออก","",IF('ชื่อ-คะแนน'!$D50="ย้าย","",IF('ชื่อ-คะแนน'!$D50="พัก","",IF(AA$6="?",AA$6,AA$6)))))</f>
        <v/>
      </c>
      <c r="AB51" s="978" t="str">
        <f>IF('ชื่อ-คะแนน'!$C50="","",IF('ชื่อ-คะแนน'!$D50="ออก","",IF('ชื่อ-คะแนน'!$D50="ย้าย","",IF('ชื่อ-คะแนน'!$D50="พัก","",IF(AB$6="?",AB$6,AB$6)))))</f>
        <v/>
      </c>
      <c r="AC51" s="975"/>
      <c r="AD51" s="976" t="str">
        <f>IF('ชื่อ-คะแนน'!$C50="","",IF('ชื่อ-คะแนน'!$D50="ออก","",IF('ชื่อ-คะแนน'!$D50="ย้าย","",IF('ชื่อ-คะแนน'!$D50="พัก","",IF(AD$6="?",AD$6,AD$6)))))</f>
        <v/>
      </c>
      <c r="AE51" s="977" t="str">
        <f>IF('ชื่อ-คะแนน'!$C50="","",IF('ชื่อ-คะแนน'!$D50="ออก","",IF('ชื่อ-คะแนน'!$D50="ย้าย","",IF('ชื่อ-คะแนน'!$D50="พัก","",IF(AE$6="?",AE$6,AE$6)))))</f>
        <v/>
      </c>
      <c r="AF51" s="977" t="str">
        <f>IF('ชื่อ-คะแนน'!$C50="","",IF('ชื่อ-คะแนน'!$D50="ออก","",IF('ชื่อ-คะแนน'!$D50="ย้าย","",IF('ชื่อ-คะแนน'!$D50="พัก","",IF(AF$6="?",AF$6,AF$6)))))</f>
        <v/>
      </c>
      <c r="AG51" s="977" t="str">
        <f>IF('ชื่อ-คะแนน'!$C50="","",IF('ชื่อ-คะแนน'!$D50="ออก","",IF('ชื่อ-คะแนน'!$D50="ย้าย","",IF('ชื่อ-คะแนน'!$D50="พัก","",IF($AG$6="?",$AG$6,$AG$6)))))</f>
        <v/>
      </c>
      <c r="AH51" s="978" t="str">
        <f>IF('ชื่อ-คะแนน'!$C50="","",IF('ชื่อ-คะแนน'!$D50="ออก","",IF('ชื่อ-คะแนน'!$D50="ย้าย","",IF('ชื่อ-คะแนน'!$D50="พัก","",IF($AH$6="?",$AH$6,$AH$6)))))</f>
        <v/>
      </c>
      <c r="AI51" s="975"/>
      <c r="AJ51" s="976" t="str">
        <f>IF('ชื่อ-คะแนน'!$C50="","",IF('ชื่อ-คะแนน'!$D50="ออก","",IF('ชื่อ-คะแนน'!$D50="ย้าย","",IF('ชื่อ-คะแนน'!$D50="พัก","",IF($AJ$6="?",$AJ$6,$AJ$6)))))</f>
        <v/>
      </c>
      <c r="AK51" s="977" t="str">
        <f>IF('ชื่อ-คะแนน'!$C50="","",IF('ชื่อ-คะแนน'!$D50="ออก","",IF('ชื่อ-คะแนน'!$D50="ย้าย","",IF('ชื่อ-คะแนน'!$D50="พัก","",IF($AK$6="?",$AK$6,$AK$6)))))</f>
        <v/>
      </c>
      <c r="AL51" s="977" t="str">
        <f>IF('ชื่อ-คะแนน'!$C50="","",IF('ชื่อ-คะแนน'!$D50="ออก","",IF('ชื่อ-คะแนน'!$D50="ย้าย","",IF('ชื่อ-คะแนน'!$D50="พัก","",IF($AL$6="?",$AL$6,$AL$6)))))</f>
        <v/>
      </c>
      <c r="AM51" s="977" t="str">
        <f>IF('ชื่อ-คะแนน'!$C50="","",IF('ชื่อ-คะแนน'!$D50="ออก","",IF('ชื่อ-คะแนน'!$D50="ย้าย","",IF('ชื่อ-คะแนน'!$D50="พัก","",IF($AM$6="?",$AM$6,$AM$6)))))</f>
        <v/>
      </c>
      <c r="AN51" s="978" t="str">
        <f>IF('ชื่อ-คะแนน'!$C50="","",IF('ชื่อ-คะแนน'!$D50="ออก","",IF('ชื่อ-คะแนน'!$D50="ย้าย","",IF('ชื่อ-คะแนน'!$D50="พัก","",IF($AN$6="?",$AN$6,$AN$6)))))</f>
        <v/>
      </c>
      <c r="AO51" s="975"/>
      <c r="AP51" s="976" t="str">
        <f>IF('ชื่อ-คะแนน'!$C50="","",IF('ชื่อ-คะแนน'!$D50="ออก","",IF('ชื่อ-คะแนน'!$D50="ย้าย","",IF('ชื่อ-คะแนน'!$D50="พัก","",IF($AP$6="?",$AP$6,$AP$6)))))</f>
        <v/>
      </c>
      <c r="AQ51" s="977" t="str">
        <f>IF('ชื่อ-คะแนน'!$C50="","",IF('ชื่อ-คะแนน'!$D50="ออก","",IF('ชื่อ-คะแนน'!$D50="ย้าย","",IF('ชื่อ-คะแนน'!$D50="พัก","",IF($AQ$6="?",$AQ$6,$AQ$6)))))</f>
        <v/>
      </c>
      <c r="AR51" s="977" t="str">
        <f>IF('ชื่อ-คะแนน'!$C50="","",IF('ชื่อ-คะแนน'!$D50="ออก","",IF('ชื่อ-คะแนน'!$D50="ย้าย","",IF('ชื่อ-คะแนน'!$D50="พัก","",IF($AR$6="?",$AR$6,$AR$6)))))</f>
        <v/>
      </c>
      <c r="AS51" s="977" t="str">
        <f>IF('ชื่อ-คะแนน'!$C50="","",IF('ชื่อ-คะแนน'!$D50="ออก","",IF('ชื่อ-คะแนน'!$D50="ย้าย","",IF('ชื่อ-คะแนน'!$D50="พัก","",IF($AS$6="?",$AS$6,$AS$6)))))</f>
        <v/>
      </c>
      <c r="AT51" s="978" t="str">
        <f>IF('ชื่อ-คะแนน'!$C50="","",IF('ชื่อ-คะแนน'!$D50="ออก","",IF('ชื่อ-คะแนน'!$D50="ย้าย","",IF('ชื่อ-คะแนน'!$D50="พัก","",IF($AT$6="?",$AT$6,$AT$6)))))</f>
        <v/>
      </c>
      <c r="AU51" s="975"/>
      <c r="AV51" s="976" t="str">
        <f>IF('ชื่อ-คะแนน'!$C50="","",IF('ชื่อ-คะแนน'!$D50="ออก","",IF('ชื่อ-คะแนน'!$D50="ย้าย","",IF('ชื่อ-คะแนน'!$D50="พัก","",IF($AV$6="?",$AV$6,$AV$6)))))</f>
        <v/>
      </c>
      <c r="AW51" s="977" t="str">
        <f>IF('ชื่อ-คะแนน'!$C50="","",IF('ชื่อ-คะแนน'!$D50="ออก","",IF('ชื่อ-คะแนน'!$D50="ย้าย","",IF('ชื่อ-คะแนน'!$D50="พัก","",IF($AW$6="?",$AW$6,$AW$6)))))</f>
        <v/>
      </c>
      <c r="AX51" s="977" t="str">
        <f>IF('ชื่อ-คะแนน'!$C50="","",IF('ชื่อ-คะแนน'!$D50="ออก","",IF('ชื่อ-คะแนน'!$D50="ย้าย","",IF('ชื่อ-คะแนน'!$D50="พัก","",IF($AX$6="?",$AX$6,$AX$6)))))</f>
        <v/>
      </c>
      <c r="AY51" s="977" t="str">
        <f>IF('ชื่อ-คะแนน'!$C50="","",IF('ชื่อ-คะแนน'!$D50="ออก","",IF('ชื่อ-คะแนน'!$D50="ย้าย","",IF('ชื่อ-คะแนน'!$D50="พัก","",IF($AY$6="?",$AY$6,$AY$6)))))</f>
        <v/>
      </c>
      <c r="AZ51" s="978" t="str">
        <f>IF('ชื่อ-คะแนน'!$C50="","",IF('ชื่อ-คะแนน'!$D50="ออก","",IF('ชื่อ-คะแนน'!$D50="ย้าย","",IF('ชื่อ-คะแนน'!$D50="พัก","",IF($AZ$6="?",$AZ$6,$AZ$6)))))</f>
        <v/>
      </c>
      <c r="BA51" s="975"/>
      <c r="BB51" s="976" t="str">
        <f>IF('ชื่อ-คะแนน'!$C50="","",IF('ชื่อ-คะแนน'!$D50="ออก","",IF('ชื่อ-คะแนน'!$D50="ย้าย","",IF('ชื่อ-คะแนน'!$D50="พัก","",IF($BB$6="?",$BB$6,$BB$6)))))</f>
        <v/>
      </c>
      <c r="BC51" s="977" t="str">
        <f>IF('ชื่อ-คะแนน'!$C50="","",IF('ชื่อ-คะแนน'!$D50="ออก","",IF('ชื่อ-คะแนน'!$D50="ย้าย","",IF('ชื่อ-คะแนน'!$D50="พัก","",IF($BC$6="?",$BC$6,$BC$6)))))</f>
        <v/>
      </c>
      <c r="BD51" s="977" t="str">
        <f>IF('ชื่อ-คะแนน'!$C50="","",IF('ชื่อ-คะแนน'!$D50="ออก","",IF('ชื่อ-คะแนน'!$D50="ย้าย","",IF('ชื่อ-คะแนน'!$D50="พัก","",IF($BD$6="?",$BD$6,$BD$6)))))</f>
        <v/>
      </c>
      <c r="BE51" s="977" t="str">
        <f>IF('ชื่อ-คะแนน'!$C50="","",IF('ชื่อ-คะแนน'!$D50="ออก","",IF('ชื่อ-คะแนน'!$D50="ย้าย","",IF('ชื่อ-คะแนน'!$D50="พัก","",IF($BE$6="?",$BE$6,$BE$6)))))</f>
        <v/>
      </c>
      <c r="BF51" s="978" t="str">
        <f>IF('ชื่อ-คะแนน'!$C50="","",IF('ชื่อ-คะแนน'!$D50="ออก","",IF('ชื่อ-คะแนน'!$D50="ย้าย","",IF('ชื่อ-คะแนน'!$D50="พัก","",IF($BF$6="?",$BF$6,$BF$6)))))</f>
        <v/>
      </c>
      <c r="BG51" s="975"/>
      <c r="BH51" s="976" t="str">
        <f>IF('ชื่อ-คะแนน'!$C50="","",IF('ชื่อ-คะแนน'!$D50="ออก","",IF('ชื่อ-คะแนน'!$D50="ย้าย","",IF('ชื่อ-คะแนน'!$D50="พัก","",IF($BH$6="?",$BH$6,$BH$6)))))</f>
        <v/>
      </c>
      <c r="BI51" s="977" t="str">
        <f>IF('ชื่อ-คะแนน'!$C50="","",IF('ชื่อ-คะแนน'!$D50="ออก","",IF('ชื่อ-คะแนน'!$D50="ย้าย","",IF('ชื่อ-คะแนน'!$D50="พัก","",IF($BI$6="?",$BI$6,$BI$6)))))</f>
        <v/>
      </c>
      <c r="BJ51" s="977" t="str">
        <f>IF('ชื่อ-คะแนน'!$C50="","",IF('ชื่อ-คะแนน'!$D50="ออก","",IF('ชื่อ-คะแนน'!$D50="ย้าย","",IF('ชื่อ-คะแนน'!$D50="พัก","",IF($BJ$6="?",$BJ$6,$BJ$6)))))</f>
        <v/>
      </c>
      <c r="BK51" s="977" t="str">
        <f>IF('ชื่อ-คะแนน'!$C50="","",IF('ชื่อ-คะแนน'!$D50="ออก","",IF('ชื่อ-คะแนน'!$D50="ย้าย","",IF('ชื่อ-คะแนน'!$D50="พัก","",IF($BK$6="?",$BK$6,$BK$6)))))</f>
        <v/>
      </c>
      <c r="BL51" s="978" t="str">
        <f>IF('ชื่อ-คะแนน'!$C50="","",IF('ชื่อ-คะแนน'!$D50="ออก","",IF('ชื่อ-คะแนน'!$D50="ย้าย","",IF('ชื่อ-คะแนน'!$D50="พัก","",IF($BL$6="?",$BL$6,$BL$6)))))</f>
        <v/>
      </c>
      <c r="BM51" s="975"/>
      <c r="BN51" s="976" t="str">
        <f>IF('ชื่อ-คะแนน'!$C50="","",IF('ชื่อ-คะแนน'!$D50="ออก","",IF('ชื่อ-คะแนน'!$D50="ย้าย","",IF('ชื่อ-คะแนน'!$D50="พัก","",IF($BN$6="?",$BN$6,$BN$6)))))</f>
        <v/>
      </c>
      <c r="BO51" s="977" t="str">
        <f>IF('ชื่อ-คะแนน'!$C50="","",IF('ชื่อ-คะแนน'!$D50="ออก","",IF('ชื่อ-คะแนน'!$D50="ย้าย","",IF('ชื่อ-คะแนน'!$D50="พัก","",IF($BO$6="?",$BO$6,$BO$6)))))</f>
        <v/>
      </c>
      <c r="BP51" s="977" t="str">
        <f>IF('ชื่อ-คะแนน'!$C50="","",IF('ชื่อ-คะแนน'!$D50="ออก","",IF('ชื่อ-คะแนน'!$D50="ย้าย","",IF('ชื่อ-คะแนน'!$D50="พัก","",IF($BP$6="?",$BP$6,$BP$6)))))</f>
        <v/>
      </c>
      <c r="BQ51" s="977" t="str">
        <f>IF('ชื่อ-คะแนน'!$C50="","",IF('ชื่อ-คะแนน'!$D50="ออก","",IF('ชื่อ-คะแนน'!$D50="ย้าย","",IF('ชื่อ-คะแนน'!$D50="พัก","",IF($BQ$6="?",$BQ$6,$BQ$6)))))</f>
        <v/>
      </c>
      <c r="BR51" s="978" t="str">
        <f>IF('ชื่อ-คะแนน'!$C50="","",IF('ชื่อ-คะแนน'!$D50="ออก","",IF('ชื่อ-คะแนน'!$D50="ย้าย","",IF('ชื่อ-คะแนน'!$D50="พัก","",IF($BR$6="?",$BR$6,$BR$6)))))</f>
        <v/>
      </c>
      <c r="BS51" s="975"/>
      <c r="BT51" s="976" t="str">
        <f>IF('ชื่อ-คะแนน'!$C50="","",IF('ชื่อ-คะแนน'!$D50="ออก","",IF('ชื่อ-คะแนน'!$D50="ย้าย","",IF('ชื่อ-คะแนน'!$D50="พัก","",IF($BT$6="?",$BT$6,$BT$6)))))</f>
        <v/>
      </c>
      <c r="BU51" s="977" t="str">
        <f>IF('ชื่อ-คะแนน'!$C50="","",IF('ชื่อ-คะแนน'!$D50="ออก","",IF('ชื่อ-คะแนน'!$D50="ย้าย","",IF('ชื่อ-คะแนน'!$D50="พัก","",IF($BU$6="?",$BU$6,$BU$6)))))</f>
        <v/>
      </c>
      <c r="BV51" s="977" t="str">
        <f>IF('ชื่อ-คะแนน'!$C50="","",IF('ชื่อ-คะแนน'!$D50="ออก","",IF('ชื่อ-คะแนน'!$D50="ย้าย","",IF('ชื่อ-คะแนน'!$D50="พัก","",IF($BV$6="?",$BV$6,$BV$6)))))</f>
        <v/>
      </c>
      <c r="BW51" s="977" t="str">
        <f>IF('ชื่อ-คะแนน'!$C50="","",IF('ชื่อ-คะแนน'!$D50="ออก","",IF('ชื่อ-คะแนน'!$D50="ย้าย","",IF('ชื่อ-คะแนน'!$D50="พัก","",IF($BW$6="?",$BW$6,$BW$6)))))</f>
        <v/>
      </c>
      <c r="BX51" s="978" t="str">
        <f>IF('ชื่อ-คะแนน'!$C50="","",IF('ชื่อ-คะแนน'!$D50="ออก","",IF('ชื่อ-คะแนน'!$D50="ย้าย","",IF('ชื่อ-คะแนน'!$D50="พัก","",IF($BX$6="?",$BX$6,$BX$6)))))</f>
        <v/>
      </c>
      <c r="BY51" s="975"/>
      <c r="BZ51" s="976" t="str">
        <f>IF('ชื่อ-คะแนน'!$C50="","",IF('ชื่อ-คะแนน'!$D50="ออก","",IF('ชื่อ-คะแนน'!$D50="ย้าย","",IF('ชื่อ-คะแนน'!$D50="พัก","",IF($BZ$6="?",$BZ$6,$BZ$6)))))</f>
        <v/>
      </c>
      <c r="CA51" s="977" t="str">
        <f>IF('ชื่อ-คะแนน'!$C50="","",IF('ชื่อ-คะแนน'!$D50="ออก","",IF('ชื่อ-คะแนน'!$D50="ย้าย","",IF('ชื่อ-คะแนน'!$D50="พัก","",IF($CA$6="?",$CA$6,$CA$6)))))</f>
        <v/>
      </c>
      <c r="CB51" s="977" t="str">
        <f>IF('ชื่อ-คะแนน'!$C50="","",IF('ชื่อ-คะแนน'!$D50="ออก","",IF('ชื่อ-คะแนน'!$D50="ย้าย","",IF('ชื่อ-คะแนน'!$D50="พัก","",IF($CB$6="?",$CB$6,$CB$6)))))</f>
        <v/>
      </c>
      <c r="CC51" s="977" t="str">
        <f>IF('ชื่อ-คะแนน'!$C50="","",IF('ชื่อ-คะแนน'!$D50="ออก","",IF('ชื่อ-คะแนน'!$D50="ย้าย","",IF('ชื่อ-คะแนน'!$D50="พัก","",IF($CC$6="?",$CC$6,$CC$6)))))</f>
        <v/>
      </c>
      <c r="CD51" s="978" t="str">
        <f>IF('ชื่อ-คะแนน'!$C50="","",IF('ชื่อ-คะแนน'!$D50="ออก","",IF('ชื่อ-คะแนน'!$D50="ย้าย","",IF('ชื่อ-คะแนน'!$D50="พัก","",IF($CD$6="?",$CD$6,$CD$6)))))</f>
        <v/>
      </c>
      <c r="CE51" s="975"/>
      <c r="CF51" s="976" t="str">
        <f>IF('ชื่อ-คะแนน'!$C50="","",IF('ชื่อ-คะแนน'!$D50="ออก","",IF('ชื่อ-คะแนน'!$D50="ย้าย","",IF('ชื่อ-คะแนน'!$D50="พัก","",IF($CF$6="?",$CF$6,$CF$6)))))</f>
        <v/>
      </c>
      <c r="CG51" s="977" t="str">
        <f>IF('ชื่อ-คะแนน'!$C50="","",IF('ชื่อ-คะแนน'!$D50="ออก","",IF('ชื่อ-คะแนน'!$D50="ย้าย","",IF('ชื่อ-คะแนน'!$D50="พัก","",IF($CG$6="?",$CG$6,$CG$6)))))</f>
        <v/>
      </c>
      <c r="CH51" s="977" t="str">
        <f>IF('ชื่อ-คะแนน'!$C50="","",IF('ชื่อ-คะแนน'!$D50="ออก","",IF('ชื่อ-คะแนน'!$D50="ย้าย","",IF('ชื่อ-คะแนน'!$D50="พัก","",IF($CH$6="?",$CH$6,$CH$6)))))</f>
        <v/>
      </c>
      <c r="CI51" s="977" t="str">
        <f>IF('ชื่อ-คะแนน'!$C50="","",IF('ชื่อ-คะแนน'!$D50="ออก","",IF('ชื่อ-คะแนน'!$D50="ย้าย","",IF('ชื่อ-คะแนน'!$D50="พัก","",IF($CI$6="?",$CI$6,$CI$6)))))</f>
        <v/>
      </c>
      <c r="CJ51" s="978" t="str">
        <f>IF('ชื่อ-คะแนน'!$C50="","",IF('ชื่อ-คะแนน'!$D50="ออก","",IF('ชื่อ-คะแนน'!$D50="ย้าย","",IF('ชื่อ-คะแนน'!$D50="พัก","",IF($CJ$6="?",$CJ$6,$CJ$6)))))</f>
        <v/>
      </c>
      <c r="CK51" s="975"/>
      <c r="CL51" s="976" t="str">
        <f>IF('ชื่อ-คะแนน'!$C50="","",IF('ชื่อ-คะแนน'!$D50="ออก","",IF('ชื่อ-คะแนน'!$D50="ย้าย","",IF('ชื่อ-คะแนน'!$D50="พัก","",IF($CL$6="?",$CL$6,$CL$6)))))</f>
        <v/>
      </c>
      <c r="CM51" s="977" t="str">
        <f>IF('ชื่อ-คะแนน'!$C50="","",IF('ชื่อ-คะแนน'!$D50="ออก","",IF('ชื่อ-คะแนน'!$D50="ย้าย","",IF('ชื่อ-คะแนน'!$D50="พัก","",IF($CM$6="?",$CM$6,$CM$6)))))</f>
        <v/>
      </c>
      <c r="CN51" s="977" t="str">
        <f>IF('ชื่อ-คะแนน'!$C50="","",IF('ชื่อ-คะแนน'!$D50="ออก","",IF('ชื่อ-คะแนน'!$D50="ย้าย","",IF('ชื่อ-คะแนน'!$D50="พัก","",IF($CN$6="?",$CN$6,$CN$6)))))</f>
        <v/>
      </c>
      <c r="CO51" s="977" t="str">
        <f>IF('ชื่อ-คะแนน'!$C50="","",IF('ชื่อ-คะแนน'!$D50="ออก","",IF('ชื่อ-คะแนน'!$D50="ย้าย","",IF('ชื่อ-คะแนน'!$D50="พัก","",IF($CO$6="?",$CO$6,$CO$6)))))</f>
        <v/>
      </c>
      <c r="CP51" s="978" t="str">
        <f>IF('ชื่อ-คะแนน'!$C50="","",IF('ชื่อ-คะแนน'!$D50="ออก","",IF('ชื่อ-คะแนน'!$D50="ย้าย","",IF('ชื่อ-คะแนน'!$D50="พัก","",IF($CP$6="?",$CP$6,$CP$6)))))</f>
        <v/>
      </c>
      <c r="CQ51" s="975"/>
      <c r="CR51" s="976" t="str">
        <f>IF('ชื่อ-คะแนน'!$C50="","",IF('ชื่อ-คะแนน'!$D50="ออก","",IF('ชื่อ-คะแนน'!$D50="ย้าย","",IF('ชื่อ-คะแนน'!$D50="พัก","",IF($CR$6="?",$CR$6,$CR$6)))))</f>
        <v/>
      </c>
      <c r="CS51" s="977" t="str">
        <f>IF('ชื่อ-คะแนน'!$C50="","",IF('ชื่อ-คะแนน'!$D50="ออก","",IF('ชื่อ-คะแนน'!$D50="ย้าย","",IF('ชื่อ-คะแนน'!$D50="พัก","",IF($CS$6="?",$CS$6,$CS$6)))))</f>
        <v/>
      </c>
      <c r="CT51" s="977" t="str">
        <f>IF('ชื่อ-คะแนน'!$C50="","",IF('ชื่อ-คะแนน'!$D50="ออก","",IF('ชื่อ-คะแนน'!$D50="ย้าย","",IF('ชื่อ-คะแนน'!$D50="พัก","",IF($CT$6="?",$CT$6,$CT$6)))))</f>
        <v/>
      </c>
      <c r="CU51" s="977" t="str">
        <f>IF('ชื่อ-คะแนน'!$C50="","",IF('ชื่อ-คะแนน'!$D50="ออก","",IF('ชื่อ-คะแนน'!$D50="ย้าย","",IF('ชื่อ-คะแนน'!$D50="พัก","",IF($CU$6="?",$CU$6,$CU$6)))))</f>
        <v/>
      </c>
      <c r="CV51" s="978" t="str">
        <f>IF('ชื่อ-คะแนน'!$C50="","",IF('ชื่อ-คะแนน'!$D50="ออก","",IF('ชื่อ-คะแนน'!$D50="ย้าย","",IF('ชื่อ-คะแนน'!$D50="พัก","",IF($CV$6="?",$CV$6,$CV$6)))))</f>
        <v/>
      </c>
      <c r="CW51" s="975"/>
      <c r="CX51" s="976" t="str">
        <f>IF('ชื่อ-คะแนน'!$C50="","",IF('ชื่อ-คะแนน'!$D50="ออก","",IF('ชื่อ-คะแนน'!$D50="ย้าย","",IF('ชื่อ-คะแนน'!$D50="พัก","",IF($CX$6="?",$CX$6,$CX$6)))))</f>
        <v/>
      </c>
      <c r="CY51" s="977" t="str">
        <f>IF('ชื่อ-คะแนน'!$C50="","",IF('ชื่อ-คะแนน'!$D50="ออก","",IF('ชื่อ-คะแนน'!$D50="ย้าย","",IF('ชื่อ-คะแนน'!$D50="พัก","",IF($CY$6="?",$CY$6,$CY$6)))))</f>
        <v/>
      </c>
      <c r="CZ51" s="977" t="str">
        <f>IF('ชื่อ-คะแนน'!$C50="","",IF('ชื่อ-คะแนน'!$D50="ออก","",IF('ชื่อ-คะแนน'!$D50="ย้าย","",IF('ชื่อ-คะแนน'!$D50="พัก","",IF($CZ$6="?",$CZ$6,$CZ$6)))))</f>
        <v/>
      </c>
      <c r="DA51" s="977" t="str">
        <f>IF('ชื่อ-คะแนน'!$C50="","",IF('ชื่อ-คะแนน'!$D50="ออก","",IF('ชื่อ-คะแนน'!$D50="ย้าย","",IF('ชื่อ-คะแนน'!$D50="พัก","",IF($DA$6="?",$DA$6,$DA$6)))))</f>
        <v/>
      </c>
      <c r="DB51" s="978" t="str">
        <f>IF('ชื่อ-คะแนน'!$C50="","",IF('ชื่อ-คะแนน'!$D50="ออก","",IF('ชื่อ-คะแนน'!$D50="ย้าย","",IF('ชื่อ-คะแนน'!$D50="พัก","",IF($DB$6="?",$DB$6,$DB$6)))))</f>
        <v/>
      </c>
      <c r="DC51" s="975"/>
      <c r="DD51" s="976" t="str">
        <f>IF('ชื่อ-คะแนน'!$C50="","",IF('ชื่อ-คะแนน'!$D50="ออก","",IF('ชื่อ-คะแนน'!$D50="ย้าย","",IF('ชื่อ-คะแนน'!$D50="พัก","",IF($DD$6="?",$DD$6,$DD$6)))))</f>
        <v/>
      </c>
      <c r="DE51" s="977" t="str">
        <f>IF('ชื่อ-คะแนน'!$C50="","",IF('ชื่อ-คะแนน'!$D50="ออก","",IF('ชื่อ-คะแนน'!$D50="ย้าย","",IF('ชื่อ-คะแนน'!$D50="พัก","",IF($DE$6="?",$DE$6,$DE$6)))))</f>
        <v/>
      </c>
      <c r="DF51" s="977" t="str">
        <f>IF('ชื่อ-คะแนน'!$C50="","",IF('ชื่อ-คะแนน'!$D50="ออก","",IF('ชื่อ-คะแนน'!$D50="ย้าย","",IF('ชื่อ-คะแนน'!$D50="พัก","",IF($DF$6="?",$DF$6,$DF$6)))))</f>
        <v/>
      </c>
      <c r="DG51" s="977" t="str">
        <f>IF('ชื่อ-คะแนน'!$C50="","",IF('ชื่อ-คะแนน'!$D50="ออก","",IF('ชื่อ-คะแนน'!$D50="ย้าย","",IF('ชื่อ-คะแนน'!$D50="พัก","",IF($DG$6="?",$DG$6,$DG$6)))))</f>
        <v/>
      </c>
      <c r="DH51" s="978" t="str">
        <f>IF('ชื่อ-คะแนน'!$C50="","",IF('ชื่อ-คะแนน'!$D50="ออก","",IF('ชื่อ-คะแนน'!$D50="ย้าย","",IF('ชื่อ-คะแนน'!$D50="พัก","",IF($DH$6="?",$DH$6,$DH$6)))))</f>
        <v/>
      </c>
      <c r="DI51" s="975"/>
      <c r="DJ51" s="976" t="str">
        <f>IF('ชื่อ-คะแนน'!$C50="","",IF('ชื่อ-คะแนน'!$D50="ออก","",IF('ชื่อ-คะแนน'!$D50="ย้าย","",IF('ชื่อ-คะแนน'!$D50="พัก","",IF($DJ$6="?",$DJ$6,$DJ$6)))))</f>
        <v/>
      </c>
      <c r="DK51" s="977" t="str">
        <f>IF('ชื่อ-คะแนน'!$C50="","",IF('ชื่อ-คะแนน'!$D50="ออก","",IF('ชื่อ-คะแนน'!$D50="ย้าย","",IF('ชื่อ-คะแนน'!$D50="พัก","",IF($DK$6="?",$DK$6,$DK$6)))))</f>
        <v/>
      </c>
      <c r="DL51" s="977" t="str">
        <f>IF('ชื่อ-คะแนน'!$C50="","",IF('ชื่อ-คะแนน'!$D50="ออก","",IF('ชื่อ-คะแนน'!$D50="ย้าย","",IF('ชื่อ-คะแนน'!$D50="พัก","",IF($DL$6="?",$DL$6,$DL$6)))))</f>
        <v/>
      </c>
      <c r="DM51" s="977" t="str">
        <f>IF('ชื่อ-คะแนน'!$C50="","",IF('ชื่อ-คะแนน'!$D50="ออก","",IF('ชื่อ-คะแนน'!$D50="ย้าย","",IF('ชื่อ-คะแนน'!$D50="พัก","",IF($DM$6="?",$DM$6,$DM$6)))))</f>
        <v/>
      </c>
      <c r="DN51" s="978" t="str">
        <f>IF('ชื่อ-คะแนน'!$C50="","",IF('ชื่อ-คะแนน'!$D50="ออก","",IF('ชื่อ-คะแนน'!$D50="ย้าย","",IF('ชื่อ-คะแนน'!$D50="พัก","",IF($DN$6="?",$DN$6,$DN$6)))))</f>
        <v/>
      </c>
      <c r="DO51" s="975"/>
      <c r="DP51" s="976" t="str">
        <f>IF('ชื่อ-คะแนน'!$C50="","",IF('ชื่อ-คะแนน'!$D50="ออก","",IF('ชื่อ-คะแนน'!$D50="ย้าย","",IF('ชื่อ-คะแนน'!$D50="พัก","",IF($DP$6="?",$DP$6,$DP$6)))))</f>
        <v/>
      </c>
      <c r="DQ51" s="977" t="str">
        <f>IF('ชื่อ-คะแนน'!$C50="","",IF('ชื่อ-คะแนน'!$D50="ออก","",IF('ชื่อ-คะแนน'!$D50="ย้าย","",IF('ชื่อ-คะแนน'!$D50="พัก","",IF($DQ$6="?",$DQ$6,$DQ$6)))))</f>
        <v/>
      </c>
      <c r="DR51" s="977" t="str">
        <f>IF('ชื่อ-คะแนน'!$C50="","",IF('ชื่อ-คะแนน'!$D50="ออก","",IF('ชื่อ-คะแนน'!$D50="ย้าย","",IF('ชื่อ-คะแนน'!$D50="พัก","",IF($DR$6="?",$DR$6,$DR$6)))))</f>
        <v/>
      </c>
      <c r="DS51" s="977" t="str">
        <f>IF('ชื่อ-คะแนน'!$C50="","",IF('ชื่อ-คะแนน'!$D50="ออก","",IF('ชื่อ-คะแนน'!$D50="ย้าย","",IF('ชื่อ-คะแนน'!$D50="พัก","",IF($DS$6="?",$DS$6,$DS$6)))))</f>
        <v/>
      </c>
      <c r="DT51" s="978" t="str">
        <f>IF('ชื่อ-คะแนน'!$C50="","",IF('ชื่อ-คะแนน'!$D50="ออก","",IF('ชื่อ-คะแนน'!$D50="ย้าย","",IF('ชื่อ-คะแนน'!$D50="พัก","",IF($DT$6="?",$DT$6,$DT$6)))))</f>
        <v/>
      </c>
      <c r="DU51" s="975"/>
      <c r="DV51" s="976" t="str">
        <f>IF('ชื่อ-คะแนน'!$C50="","",IF('ชื่อ-คะแนน'!$D50="ออก","",IF('ชื่อ-คะแนน'!$D50="ย้าย","",IF('ชื่อ-คะแนน'!$D50="พัก","",IF($DV$6="?",$DV$6,$DV$6)))))</f>
        <v/>
      </c>
      <c r="DW51" s="977" t="str">
        <f>IF('ชื่อ-คะแนน'!$C50="","",IF('ชื่อ-คะแนน'!$D50="ออก","",IF('ชื่อ-คะแนน'!$D50="ย้าย","",IF('ชื่อ-คะแนน'!$D50="พัก","",IF($DW$6="?",$DW$6,$DW$6)))))</f>
        <v/>
      </c>
      <c r="DX51" s="977" t="str">
        <f>IF('ชื่อ-คะแนน'!$C50="","",IF('ชื่อ-คะแนน'!$D50="ออก","",IF('ชื่อ-คะแนน'!$D50="ย้าย","",IF('ชื่อ-คะแนน'!$D50="พัก","",IF($DX$6="?",$DX$6,$DX$6)))))</f>
        <v/>
      </c>
      <c r="DY51" s="977" t="str">
        <f>IF('ชื่อ-คะแนน'!$C50="","",IF('ชื่อ-คะแนน'!$D50="ออก","",IF('ชื่อ-คะแนน'!$D50="ย้าย","",IF('ชื่อ-คะแนน'!$D50="พัก","",IF($DY$6="?",$DY$6,$DY$6)))))</f>
        <v/>
      </c>
      <c r="DZ51" s="978" t="str">
        <f>IF('ชื่อ-คะแนน'!$C50="","",IF('ชื่อ-คะแนน'!$D50="ออก","",IF('ชื่อ-คะแนน'!$D50="ย้าย","",IF('ชื่อ-คะแนน'!$D50="พัก","",IF($DZ$6="?",$DZ$6,$DZ$6)))))</f>
        <v/>
      </c>
      <c r="EA51" s="975"/>
      <c r="EB51" s="976" t="str">
        <f>IF('ชื่อ-คะแนน'!$C50="","",IF('ชื่อ-คะแนน'!$D50="ออก","",IF('ชื่อ-คะแนน'!$D50="ย้าย","",IF('ชื่อ-คะแนน'!$D50="พัก","",IF($EB$6="?",$EB$6,$EB$6)))))</f>
        <v/>
      </c>
      <c r="EC51" s="977" t="str">
        <f>IF('ชื่อ-คะแนน'!$C50="","",IF('ชื่อ-คะแนน'!$D50="ออก","",IF('ชื่อ-คะแนน'!$D50="ย้าย","",IF('ชื่อ-คะแนน'!$D50="พัก","",IF($EC$6="?",$EC$6,$EC$6)))))</f>
        <v/>
      </c>
      <c r="ED51" s="977" t="str">
        <f>IF('ชื่อ-คะแนน'!$C50="","",IF('ชื่อ-คะแนน'!$D50="ออก","",IF('ชื่อ-คะแนน'!$D50="ย้าย","",IF('ชื่อ-คะแนน'!$D50="พัก","",IF($ED$6="?",$ED$6,$ED$6)))))</f>
        <v/>
      </c>
      <c r="EE51" s="977" t="str">
        <f>IF('ชื่อ-คะแนน'!$C50="","",IF('ชื่อ-คะแนน'!$D50="ออก","",IF('ชื่อ-คะแนน'!$D50="ย้าย","",IF('ชื่อ-คะแนน'!$D50="พัก","",IF($EE$6="?",$EE$6,$EE$6)))))</f>
        <v/>
      </c>
      <c r="EF51" s="978" t="str">
        <f>IF('ชื่อ-คะแนน'!$C50="","",IF('ชื่อ-คะแนน'!$D50="ออก","",IF('ชื่อ-คะแนน'!$D50="ย้าย","",IF('ชื่อ-คะแนน'!$D50="พัก","",IF($EF$6="?",$EF$6,$EF$6)))))</f>
        <v/>
      </c>
      <c r="EG51" s="979"/>
      <c r="EH51" s="971" t="str">
        <f>IF('ชื่อ-คะแนน'!C50="","",COUNTIF(E51:EF51,"ป")+COUNTIF(E51:EF51,"ล")+COUNTIF(E51:EF51,"ข")+COUNTIF(E51:EF51,"ร")+COUNTIF(E51:EF51,"อ")+COUNTIF(E51:EF51,"ก")+COUNTIF(E51:EF51,"ฟ")+COUNTIF(E51:EF51,"ด")+COUNTIF(E51:EF51,"ย"))&amp;IF('ชื่อ-คะแนน'!C50="","","/")&amp;IF('ชื่อ-คะแนน'!C50="","",SUM($F$6:$EF$6)-SUM(F51:EF51))</f>
        <v/>
      </c>
      <c r="EI51" s="997" t="str">
        <f>IF('ชื่อ-คะแนน'!C50="","",COUNTIF(E51:EE51,"/")+SUM(E51:EE51))</f>
        <v/>
      </c>
      <c r="EJ51" s="998" t="str">
        <f>IF('ชื่อ-คะแนน'!C50="","",COUNTIF(F51:EF51,"/")+SUM(F51:EF51)+เวลา1!EI51)</f>
        <v/>
      </c>
      <c r="EK51" s="103"/>
      <c r="EL51" s="53" t="str">
        <f>IF('ชื่อ-คะแนน'!C50="","",IF(EJ51&gt;=$EJ$3-$EJ$4,"-",$EJ$3-$EJ$4-EJ51))</f>
        <v/>
      </c>
      <c r="EM51" s="54" t="str">
        <f>IF('ชื่อ-คะแนน'!C50="","",(EJ51/$EJ$3)*100)</f>
        <v/>
      </c>
      <c r="EN51" s="53" t="str">
        <f>IF('ชื่อ-คะแนน'!CM50="ผิด","ผิด",IF('ชื่อ-คะแนน'!CM50="","",IF('ชื่อ-คะแนน'!CP50="-","-",IF(EM51&lt;79.5,"มส","-"))))</f>
        <v/>
      </c>
      <c r="EO51" s="53" t="str">
        <f>IF('ชื่อ-คะแนน'!CM50="ผิด","ผิด",IF('ชื่อ-คะแนน'!CM50="","",IF('ชื่อ-คะแนน'!CP50="-","-",IF(EM51&lt;59.5,"ซ้ำ",IF(EM51&lt;79.5,EL51,"-")))))</f>
        <v/>
      </c>
    </row>
    <row r="52" spans="1:145" s="24" customFormat="1" ht="18" customHeight="1" thickBot="1" x14ac:dyDescent="0.55000000000000004">
      <c r="A52" s="999" t="str">
        <f>'ชื่อ-คะแนน'!A51</f>
        <v/>
      </c>
      <c r="B52" s="888">
        <f>'ชื่อ-คะแนน'!B51</f>
        <v>0</v>
      </c>
      <c r="C52" s="889" t="str">
        <f>'ชื่อ-คะแนน'!DB51</f>
        <v/>
      </c>
      <c r="D52" s="890" t="str">
        <f>'ชื่อ-คะแนน'!D51</f>
        <v/>
      </c>
      <c r="E52" s="621" t="str">
        <f t="shared" si="0"/>
        <v/>
      </c>
      <c r="F52" s="954" t="str">
        <f>IF('ชื่อ-คะแนน'!$C51="","",IF('ชื่อ-คะแนน'!$D51="ออก","",IF('ชื่อ-คะแนน'!$D51="ย้าย","",IF('ชื่อ-คะแนน'!$D51="พัก","",IF(F$6="?",F$6,F$6)))))</f>
        <v/>
      </c>
      <c r="G52" s="955" t="str">
        <f>IF('ชื่อ-คะแนน'!C51="","",IF('ชื่อ-คะแนน'!$D51="ออก","",IF('ชื่อ-คะแนน'!$D51="ย้าย","",IF('ชื่อ-คะแนน'!$D51="พัก","",IF(G$6="?",G$6,G$6)))))</f>
        <v/>
      </c>
      <c r="H52" s="955" t="str">
        <f>IF('ชื่อ-คะแนน'!C51="","",IF('ชื่อ-คะแนน'!$D51="ออก","",IF('ชื่อ-คะแนน'!$D51="ย้าย","",IF('ชื่อ-คะแนน'!$D51="พัก","",IF(H$6="?",H$6,H$6)))))</f>
        <v/>
      </c>
      <c r="I52" s="955" t="str">
        <f>IF('ชื่อ-คะแนน'!G51="","",IF('ชื่อ-คะแนน'!$D51="ออก","",IF('ชื่อ-คะแนน'!$D51="ย้าย","",IF('ชื่อ-คะแนน'!$D51="พัก","",IF(I$6="?",I$6,$I$6)))))</f>
        <v/>
      </c>
      <c r="J52" s="956" t="str">
        <f>IF('ชื่อ-คะแนน'!$C51="","",IF('ชื่อ-คะแนน'!$D51="ออก","",IF('ชื่อ-คะแนน'!$D51="ย้าย","",IF('ชื่อ-คะแนน'!$D51="พัก","",IF(J$6="?",J$6,J$6)))))</f>
        <v/>
      </c>
      <c r="K52" s="957"/>
      <c r="L52" s="954" t="str">
        <f>IF('ชื่อ-คะแนน'!$C51="","",IF('ชื่อ-คะแนน'!$D51="ออก","",IF('ชื่อ-คะแนน'!$D51="ย้าย","",IF('ชื่อ-คะแนน'!$D51="พัก","",IF(L$6="?",L$6,L$6)))))</f>
        <v/>
      </c>
      <c r="M52" s="955" t="str">
        <f>IF('ชื่อ-คะแนน'!$C51="","",IF('ชื่อ-คะแนน'!$D51="ออก","",IF('ชื่อ-คะแนน'!$D51="ย้าย","",IF('ชื่อ-คะแนน'!$D51="พัก","",IF(M$6="?",M$6,M$6)))))</f>
        <v/>
      </c>
      <c r="N52" s="955" t="str">
        <f>IF('ชื่อ-คะแนน'!$C51="","",IF('ชื่อ-คะแนน'!$D51="ออก","",IF('ชื่อ-คะแนน'!$D51="ย้าย","",IF('ชื่อ-คะแนน'!$D51="พัก","",IF(N$6="?",N$6,N$6)))))</f>
        <v/>
      </c>
      <c r="O52" s="955" t="str">
        <f>IF('ชื่อ-คะแนน'!$C51="","",IF('ชื่อ-คะแนน'!$D51="ออก","",IF('ชื่อ-คะแนน'!$D51="ย้าย","",IF('ชื่อ-คะแนน'!$D51="พัก","",IF(O$6="?",O$6,O$6)))))</f>
        <v/>
      </c>
      <c r="P52" s="956" t="str">
        <f>IF('ชื่อ-คะแนน'!$C51="","",IF('ชื่อ-คะแนน'!$D51="ออก","",IF('ชื่อ-คะแนน'!$D51="ย้าย","",IF('ชื่อ-คะแนน'!$D51="พัก","",IF(P$6="?",P$6,P$6)))))</f>
        <v/>
      </c>
      <c r="Q52" s="957"/>
      <c r="R52" s="954" t="str">
        <f>IF('ชื่อ-คะแนน'!$C51="","",IF('ชื่อ-คะแนน'!$D51="ออก","",IF('ชื่อ-คะแนน'!$D51="ย้าย","",IF('ชื่อ-คะแนน'!$D51="พัก","",IF(R$6="?",R$6,R$6)))))</f>
        <v/>
      </c>
      <c r="S52" s="955" t="str">
        <f>IF('ชื่อ-คะแนน'!$C51="","",IF('ชื่อ-คะแนน'!$D51="ออก","",IF('ชื่อ-คะแนน'!$D51="ย้าย","",IF('ชื่อ-คะแนน'!$D51="พัก","",IF(S$6="?",S$6,S$6)))))</f>
        <v/>
      </c>
      <c r="T52" s="955" t="str">
        <f>IF('ชื่อ-คะแนน'!$C51="","",IF('ชื่อ-คะแนน'!$D51="ออก","",IF('ชื่อ-คะแนน'!$D51="ย้าย","",IF('ชื่อ-คะแนน'!$D51="พัก","",IF(T$6="?",T$6,T$6)))))</f>
        <v/>
      </c>
      <c r="U52" s="955" t="str">
        <f>IF('ชื่อ-คะแนน'!$C51="","",IF('ชื่อ-คะแนน'!$D51="ออก","",IF('ชื่อ-คะแนน'!$D51="ย้าย","",IF('ชื่อ-คะแนน'!$D51="พัก","",IF(U$6="?",U$6,U$6)))))</f>
        <v/>
      </c>
      <c r="V52" s="956" t="str">
        <f>IF('ชื่อ-คะแนน'!$C51="","",IF('ชื่อ-คะแนน'!$D51="ออก","",IF('ชื่อ-คะแนน'!$D51="ย้าย","",IF('ชื่อ-คะแนน'!$D51="พัก","",IF(V$6="?",V$6,V$6)))))</f>
        <v/>
      </c>
      <c r="W52" s="957"/>
      <c r="X52" s="954" t="str">
        <f>IF('ชื่อ-คะแนน'!$C51="","",IF('ชื่อ-คะแนน'!$D51="ออก","",IF('ชื่อ-คะแนน'!$D51="ย้าย","",IF('ชื่อ-คะแนน'!$D51="พัก","",IF(X$6="?",X$6,X$6)))))</f>
        <v/>
      </c>
      <c r="Y52" s="955" t="str">
        <f>IF('ชื่อ-คะแนน'!$C51="","",IF('ชื่อ-คะแนน'!$D51="ออก","",IF('ชื่อ-คะแนน'!$D51="ย้าย","",IF('ชื่อ-คะแนน'!$D51="พัก","",IF(Y$6="?",Y$6,Y$6)))))</f>
        <v/>
      </c>
      <c r="Z52" s="955" t="str">
        <f>IF('ชื่อ-คะแนน'!$C51="","",IF('ชื่อ-คะแนน'!$D51="ออก","",IF('ชื่อ-คะแนน'!$D51="ย้าย","",IF('ชื่อ-คะแนน'!$D51="พัก","",IF(Z$6="?",Z$6,Z$6)))))</f>
        <v/>
      </c>
      <c r="AA52" s="955" t="str">
        <f>IF('ชื่อ-คะแนน'!$C51="","",IF('ชื่อ-คะแนน'!$D51="ออก","",IF('ชื่อ-คะแนน'!$D51="ย้าย","",IF('ชื่อ-คะแนน'!$D51="พัก","",IF(AA$6="?",AA$6,AA$6)))))</f>
        <v/>
      </c>
      <c r="AB52" s="956" t="str">
        <f>IF('ชื่อ-คะแนน'!$C51="","",IF('ชื่อ-คะแนน'!$D51="ออก","",IF('ชื่อ-คะแนน'!$D51="ย้าย","",IF('ชื่อ-คะแนน'!$D51="พัก","",IF(AB$6="?",AB$6,AB$6)))))</f>
        <v/>
      </c>
      <c r="AC52" s="957"/>
      <c r="AD52" s="954" t="str">
        <f>IF('ชื่อ-คะแนน'!$C51="","",IF('ชื่อ-คะแนน'!$D51="ออก","",IF('ชื่อ-คะแนน'!$D51="ย้าย","",IF('ชื่อ-คะแนน'!$D51="พัก","",IF(AD$6="?",AD$6,AD$6)))))</f>
        <v/>
      </c>
      <c r="AE52" s="955" t="str">
        <f>IF('ชื่อ-คะแนน'!$C51="","",IF('ชื่อ-คะแนน'!$D51="ออก","",IF('ชื่อ-คะแนน'!$D51="ย้าย","",IF('ชื่อ-คะแนน'!$D51="พัก","",IF(AE$6="?",AE$6,AE$6)))))</f>
        <v/>
      </c>
      <c r="AF52" s="955" t="str">
        <f>IF('ชื่อ-คะแนน'!$C51="","",IF('ชื่อ-คะแนน'!$D51="ออก","",IF('ชื่อ-คะแนน'!$D51="ย้าย","",IF('ชื่อ-คะแนน'!$D51="พัก","",IF(AF$6="?",AF$6,AF$6)))))</f>
        <v/>
      </c>
      <c r="AG52" s="955" t="str">
        <f>IF('ชื่อ-คะแนน'!$C51="","",IF('ชื่อ-คะแนน'!$D51="ออก","",IF('ชื่อ-คะแนน'!$D51="ย้าย","",IF('ชื่อ-คะแนน'!$D51="พัก","",IF($AG$6="?",$AG$6,$AG$6)))))</f>
        <v/>
      </c>
      <c r="AH52" s="956" t="str">
        <f>IF('ชื่อ-คะแนน'!$C51="","",IF('ชื่อ-คะแนน'!$D51="ออก","",IF('ชื่อ-คะแนน'!$D51="ย้าย","",IF('ชื่อ-คะแนน'!$D51="พัก","",IF($AH$6="?",$AH$6,$AH$6)))))</f>
        <v/>
      </c>
      <c r="AI52" s="957"/>
      <c r="AJ52" s="954" t="str">
        <f>IF('ชื่อ-คะแนน'!$C51="","",IF('ชื่อ-คะแนน'!$D51="ออก","",IF('ชื่อ-คะแนน'!$D51="ย้าย","",IF('ชื่อ-คะแนน'!$D51="พัก","",IF($AJ$6="?",$AJ$6,$AJ$6)))))</f>
        <v/>
      </c>
      <c r="AK52" s="955" t="str">
        <f>IF('ชื่อ-คะแนน'!$C51="","",IF('ชื่อ-คะแนน'!$D51="ออก","",IF('ชื่อ-คะแนน'!$D51="ย้าย","",IF('ชื่อ-คะแนน'!$D51="พัก","",IF($AK$6="?",$AK$6,$AK$6)))))</f>
        <v/>
      </c>
      <c r="AL52" s="955" t="str">
        <f>IF('ชื่อ-คะแนน'!$C51="","",IF('ชื่อ-คะแนน'!$D51="ออก","",IF('ชื่อ-คะแนน'!$D51="ย้าย","",IF('ชื่อ-คะแนน'!$D51="พัก","",IF($AL$6="?",$AL$6,$AL$6)))))</f>
        <v/>
      </c>
      <c r="AM52" s="955" t="str">
        <f>IF('ชื่อ-คะแนน'!$C51="","",IF('ชื่อ-คะแนน'!$D51="ออก","",IF('ชื่อ-คะแนน'!$D51="ย้าย","",IF('ชื่อ-คะแนน'!$D51="พัก","",IF($AM$6="?",$AM$6,$AM$6)))))</f>
        <v/>
      </c>
      <c r="AN52" s="956" t="str">
        <f>IF('ชื่อ-คะแนน'!$C51="","",IF('ชื่อ-คะแนน'!$D51="ออก","",IF('ชื่อ-คะแนน'!$D51="ย้าย","",IF('ชื่อ-คะแนน'!$D51="พัก","",IF($AN$6="?",$AN$6,$AN$6)))))</f>
        <v/>
      </c>
      <c r="AO52" s="957"/>
      <c r="AP52" s="954" t="str">
        <f>IF('ชื่อ-คะแนน'!$C51="","",IF('ชื่อ-คะแนน'!$D51="ออก","",IF('ชื่อ-คะแนน'!$D51="ย้าย","",IF('ชื่อ-คะแนน'!$D51="พัก","",IF($AP$6="?",$AP$6,$AP$6)))))</f>
        <v/>
      </c>
      <c r="AQ52" s="955" t="str">
        <f>IF('ชื่อ-คะแนน'!$C51="","",IF('ชื่อ-คะแนน'!$D51="ออก","",IF('ชื่อ-คะแนน'!$D51="ย้าย","",IF('ชื่อ-คะแนน'!$D51="พัก","",IF($AQ$6="?",$AQ$6,$AQ$6)))))</f>
        <v/>
      </c>
      <c r="AR52" s="955" t="str">
        <f>IF('ชื่อ-คะแนน'!$C51="","",IF('ชื่อ-คะแนน'!$D51="ออก","",IF('ชื่อ-คะแนน'!$D51="ย้าย","",IF('ชื่อ-คะแนน'!$D51="พัก","",IF($AR$6="?",$AR$6,$AR$6)))))</f>
        <v/>
      </c>
      <c r="AS52" s="955" t="str">
        <f>IF('ชื่อ-คะแนน'!$C51="","",IF('ชื่อ-คะแนน'!$D51="ออก","",IF('ชื่อ-คะแนน'!$D51="ย้าย","",IF('ชื่อ-คะแนน'!$D51="พัก","",IF($AS$6="?",$AS$6,$AS$6)))))</f>
        <v/>
      </c>
      <c r="AT52" s="956" t="str">
        <f>IF('ชื่อ-คะแนน'!$C51="","",IF('ชื่อ-คะแนน'!$D51="ออก","",IF('ชื่อ-คะแนน'!$D51="ย้าย","",IF('ชื่อ-คะแนน'!$D51="พัก","",IF($AT$6="?",$AT$6,$AT$6)))))</f>
        <v/>
      </c>
      <c r="AU52" s="957"/>
      <c r="AV52" s="954" t="str">
        <f>IF('ชื่อ-คะแนน'!$C51="","",IF('ชื่อ-คะแนน'!$D51="ออก","",IF('ชื่อ-คะแนน'!$D51="ย้าย","",IF('ชื่อ-คะแนน'!$D51="พัก","",IF($AV$6="?",$AV$6,$AV$6)))))</f>
        <v/>
      </c>
      <c r="AW52" s="955" t="str">
        <f>IF('ชื่อ-คะแนน'!$C51="","",IF('ชื่อ-คะแนน'!$D51="ออก","",IF('ชื่อ-คะแนน'!$D51="ย้าย","",IF('ชื่อ-คะแนน'!$D51="พัก","",IF($AW$6="?",$AW$6,$AW$6)))))</f>
        <v/>
      </c>
      <c r="AX52" s="955" t="str">
        <f>IF('ชื่อ-คะแนน'!$C51="","",IF('ชื่อ-คะแนน'!$D51="ออก","",IF('ชื่อ-คะแนน'!$D51="ย้าย","",IF('ชื่อ-คะแนน'!$D51="พัก","",IF($AX$6="?",$AX$6,$AX$6)))))</f>
        <v/>
      </c>
      <c r="AY52" s="955" t="str">
        <f>IF('ชื่อ-คะแนน'!$C51="","",IF('ชื่อ-คะแนน'!$D51="ออก","",IF('ชื่อ-คะแนน'!$D51="ย้าย","",IF('ชื่อ-คะแนน'!$D51="พัก","",IF($AY$6="?",$AY$6,$AY$6)))))</f>
        <v/>
      </c>
      <c r="AZ52" s="956" t="str">
        <f>IF('ชื่อ-คะแนน'!$C51="","",IF('ชื่อ-คะแนน'!$D51="ออก","",IF('ชื่อ-คะแนน'!$D51="ย้าย","",IF('ชื่อ-คะแนน'!$D51="พัก","",IF($AZ$6="?",$AZ$6,$AZ$6)))))</f>
        <v/>
      </c>
      <c r="BA52" s="957"/>
      <c r="BB52" s="954" t="str">
        <f>IF('ชื่อ-คะแนน'!$C51="","",IF('ชื่อ-คะแนน'!$D51="ออก","",IF('ชื่อ-คะแนน'!$D51="ย้าย","",IF('ชื่อ-คะแนน'!$D51="พัก","",IF($BB$6="?",$BB$6,$BB$6)))))</f>
        <v/>
      </c>
      <c r="BC52" s="955" t="str">
        <f>IF('ชื่อ-คะแนน'!$C51="","",IF('ชื่อ-คะแนน'!$D51="ออก","",IF('ชื่อ-คะแนน'!$D51="ย้าย","",IF('ชื่อ-คะแนน'!$D51="พัก","",IF($BC$6="?",$BC$6,$BC$6)))))</f>
        <v/>
      </c>
      <c r="BD52" s="955" t="str">
        <f>IF('ชื่อ-คะแนน'!$C51="","",IF('ชื่อ-คะแนน'!$D51="ออก","",IF('ชื่อ-คะแนน'!$D51="ย้าย","",IF('ชื่อ-คะแนน'!$D51="พัก","",IF($BD$6="?",$BD$6,$BD$6)))))</f>
        <v/>
      </c>
      <c r="BE52" s="955" t="str">
        <f>IF('ชื่อ-คะแนน'!$C51="","",IF('ชื่อ-คะแนน'!$D51="ออก","",IF('ชื่อ-คะแนน'!$D51="ย้าย","",IF('ชื่อ-คะแนน'!$D51="พัก","",IF($BE$6="?",$BE$6,$BE$6)))))</f>
        <v/>
      </c>
      <c r="BF52" s="956" t="str">
        <f>IF('ชื่อ-คะแนน'!$C51="","",IF('ชื่อ-คะแนน'!$D51="ออก","",IF('ชื่อ-คะแนน'!$D51="ย้าย","",IF('ชื่อ-คะแนน'!$D51="พัก","",IF($BF$6="?",$BF$6,$BF$6)))))</f>
        <v/>
      </c>
      <c r="BG52" s="957"/>
      <c r="BH52" s="954" t="str">
        <f>IF('ชื่อ-คะแนน'!$C51="","",IF('ชื่อ-คะแนน'!$D51="ออก","",IF('ชื่อ-คะแนน'!$D51="ย้าย","",IF('ชื่อ-คะแนน'!$D51="พัก","",IF($BH$6="?",$BH$6,$BH$6)))))</f>
        <v/>
      </c>
      <c r="BI52" s="955" t="str">
        <f>IF('ชื่อ-คะแนน'!$C51="","",IF('ชื่อ-คะแนน'!$D51="ออก","",IF('ชื่อ-คะแนน'!$D51="ย้าย","",IF('ชื่อ-คะแนน'!$D51="พัก","",IF($BI$6="?",$BI$6,$BI$6)))))</f>
        <v/>
      </c>
      <c r="BJ52" s="955" t="str">
        <f>IF('ชื่อ-คะแนน'!$C51="","",IF('ชื่อ-คะแนน'!$D51="ออก","",IF('ชื่อ-คะแนน'!$D51="ย้าย","",IF('ชื่อ-คะแนน'!$D51="พัก","",IF($BJ$6="?",$BJ$6,$BJ$6)))))</f>
        <v/>
      </c>
      <c r="BK52" s="955" t="str">
        <f>IF('ชื่อ-คะแนน'!$C51="","",IF('ชื่อ-คะแนน'!$D51="ออก","",IF('ชื่อ-คะแนน'!$D51="ย้าย","",IF('ชื่อ-คะแนน'!$D51="พัก","",IF($BK$6="?",$BK$6,$BK$6)))))</f>
        <v/>
      </c>
      <c r="BL52" s="956" t="str">
        <f>IF('ชื่อ-คะแนน'!$C51="","",IF('ชื่อ-คะแนน'!$D51="ออก","",IF('ชื่อ-คะแนน'!$D51="ย้าย","",IF('ชื่อ-คะแนน'!$D51="พัก","",IF($BL$6="?",$BL$6,$BL$6)))))</f>
        <v/>
      </c>
      <c r="BM52" s="957"/>
      <c r="BN52" s="954" t="str">
        <f>IF('ชื่อ-คะแนน'!$C51="","",IF('ชื่อ-คะแนน'!$D51="ออก","",IF('ชื่อ-คะแนน'!$D51="ย้าย","",IF('ชื่อ-คะแนน'!$D51="พัก","",IF($BN$6="?",$BN$6,$BN$6)))))</f>
        <v/>
      </c>
      <c r="BO52" s="955" t="str">
        <f>IF('ชื่อ-คะแนน'!$C51="","",IF('ชื่อ-คะแนน'!$D51="ออก","",IF('ชื่อ-คะแนน'!$D51="ย้าย","",IF('ชื่อ-คะแนน'!$D51="พัก","",IF($BO$6="?",$BO$6,$BO$6)))))</f>
        <v/>
      </c>
      <c r="BP52" s="955" t="str">
        <f>IF('ชื่อ-คะแนน'!$C51="","",IF('ชื่อ-คะแนน'!$D51="ออก","",IF('ชื่อ-คะแนน'!$D51="ย้าย","",IF('ชื่อ-คะแนน'!$D51="พัก","",IF($BP$6="?",$BP$6,$BP$6)))))</f>
        <v/>
      </c>
      <c r="BQ52" s="955" t="str">
        <f>IF('ชื่อ-คะแนน'!$C51="","",IF('ชื่อ-คะแนน'!$D51="ออก","",IF('ชื่อ-คะแนน'!$D51="ย้าย","",IF('ชื่อ-คะแนน'!$D51="พัก","",IF($BQ$6="?",$BQ$6,$BQ$6)))))</f>
        <v/>
      </c>
      <c r="BR52" s="956" t="str">
        <f>IF('ชื่อ-คะแนน'!$C51="","",IF('ชื่อ-คะแนน'!$D51="ออก","",IF('ชื่อ-คะแนน'!$D51="ย้าย","",IF('ชื่อ-คะแนน'!$D51="พัก","",IF($BR$6="?",$BR$6,$BR$6)))))</f>
        <v/>
      </c>
      <c r="BS52" s="957"/>
      <c r="BT52" s="954" t="str">
        <f>IF('ชื่อ-คะแนน'!$C51="","",IF('ชื่อ-คะแนน'!$D51="ออก","",IF('ชื่อ-คะแนน'!$D51="ย้าย","",IF('ชื่อ-คะแนน'!$D51="พัก","",IF($BT$6="?",$BT$6,$BT$6)))))</f>
        <v/>
      </c>
      <c r="BU52" s="955" t="str">
        <f>IF('ชื่อ-คะแนน'!$C51="","",IF('ชื่อ-คะแนน'!$D51="ออก","",IF('ชื่อ-คะแนน'!$D51="ย้าย","",IF('ชื่อ-คะแนน'!$D51="พัก","",IF($BU$6="?",$BU$6,$BU$6)))))</f>
        <v/>
      </c>
      <c r="BV52" s="955" t="str">
        <f>IF('ชื่อ-คะแนน'!$C51="","",IF('ชื่อ-คะแนน'!$D51="ออก","",IF('ชื่อ-คะแนน'!$D51="ย้าย","",IF('ชื่อ-คะแนน'!$D51="พัก","",IF($BV$6="?",$BV$6,$BV$6)))))</f>
        <v/>
      </c>
      <c r="BW52" s="955" t="str">
        <f>IF('ชื่อ-คะแนน'!$C51="","",IF('ชื่อ-คะแนน'!$D51="ออก","",IF('ชื่อ-คะแนน'!$D51="ย้าย","",IF('ชื่อ-คะแนน'!$D51="พัก","",IF($BW$6="?",$BW$6,$BW$6)))))</f>
        <v/>
      </c>
      <c r="BX52" s="956" t="str">
        <f>IF('ชื่อ-คะแนน'!$C51="","",IF('ชื่อ-คะแนน'!$D51="ออก","",IF('ชื่อ-คะแนน'!$D51="ย้าย","",IF('ชื่อ-คะแนน'!$D51="พัก","",IF($BX$6="?",$BX$6,$BX$6)))))</f>
        <v/>
      </c>
      <c r="BY52" s="957"/>
      <c r="BZ52" s="954" t="str">
        <f>IF('ชื่อ-คะแนน'!$C51="","",IF('ชื่อ-คะแนน'!$D51="ออก","",IF('ชื่อ-คะแนน'!$D51="ย้าย","",IF('ชื่อ-คะแนน'!$D51="พัก","",IF($BZ$6="?",$BZ$6,$BZ$6)))))</f>
        <v/>
      </c>
      <c r="CA52" s="955" t="str">
        <f>IF('ชื่อ-คะแนน'!$C51="","",IF('ชื่อ-คะแนน'!$D51="ออก","",IF('ชื่อ-คะแนน'!$D51="ย้าย","",IF('ชื่อ-คะแนน'!$D51="พัก","",IF($CA$6="?",$CA$6,$CA$6)))))</f>
        <v/>
      </c>
      <c r="CB52" s="955" t="str">
        <f>IF('ชื่อ-คะแนน'!$C51="","",IF('ชื่อ-คะแนน'!$D51="ออก","",IF('ชื่อ-คะแนน'!$D51="ย้าย","",IF('ชื่อ-คะแนน'!$D51="พัก","",IF($CB$6="?",$CB$6,$CB$6)))))</f>
        <v/>
      </c>
      <c r="CC52" s="955" t="str">
        <f>IF('ชื่อ-คะแนน'!$C51="","",IF('ชื่อ-คะแนน'!$D51="ออก","",IF('ชื่อ-คะแนน'!$D51="ย้าย","",IF('ชื่อ-คะแนน'!$D51="พัก","",IF($CC$6="?",$CC$6,$CC$6)))))</f>
        <v/>
      </c>
      <c r="CD52" s="956" t="str">
        <f>IF('ชื่อ-คะแนน'!$C51="","",IF('ชื่อ-คะแนน'!$D51="ออก","",IF('ชื่อ-คะแนน'!$D51="ย้าย","",IF('ชื่อ-คะแนน'!$D51="พัก","",IF($CD$6="?",$CD$6,$CD$6)))))</f>
        <v/>
      </c>
      <c r="CE52" s="957"/>
      <c r="CF52" s="954" t="str">
        <f>IF('ชื่อ-คะแนน'!$C51="","",IF('ชื่อ-คะแนน'!$D51="ออก","",IF('ชื่อ-คะแนน'!$D51="ย้าย","",IF('ชื่อ-คะแนน'!$D51="พัก","",IF($CF$6="?",$CF$6,$CF$6)))))</f>
        <v/>
      </c>
      <c r="CG52" s="955" t="str">
        <f>IF('ชื่อ-คะแนน'!$C51="","",IF('ชื่อ-คะแนน'!$D51="ออก","",IF('ชื่อ-คะแนน'!$D51="ย้าย","",IF('ชื่อ-คะแนน'!$D51="พัก","",IF($CG$6="?",$CG$6,$CG$6)))))</f>
        <v/>
      </c>
      <c r="CH52" s="955" t="str">
        <f>IF('ชื่อ-คะแนน'!$C51="","",IF('ชื่อ-คะแนน'!$D51="ออก","",IF('ชื่อ-คะแนน'!$D51="ย้าย","",IF('ชื่อ-คะแนน'!$D51="พัก","",IF($CH$6="?",$CH$6,$CH$6)))))</f>
        <v/>
      </c>
      <c r="CI52" s="955" t="str">
        <f>IF('ชื่อ-คะแนน'!$C51="","",IF('ชื่อ-คะแนน'!$D51="ออก","",IF('ชื่อ-คะแนน'!$D51="ย้าย","",IF('ชื่อ-คะแนน'!$D51="พัก","",IF($CI$6="?",$CI$6,$CI$6)))))</f>
        <v/>
      </c>
      <c r="CJ52" s="956" t="str">
        <f>IF('ชื่อ-คะแนน'!$C51="","",IF('ชื่อ-คะแนน'!$D51="ออก","",IF('ชื่อ-คะแนน'!$D51="ย้าย","",IF('ชื่อ-คะแนน'!$D51="พัก","",IF($CJ$6="?",$CJ$6,$CJ$6)))))</f>
        <v/>
      </c>
      <c r="CK52" s="957"/>
      <c r="CL52" s="954" t="str">
        <f>IF('ชื่อ-คะแนน'!$C51="","",IF('ชื่อ-คะแนน'!$D51="ออก","",IF('ชื่อ-คะแนน'!$D51="ย้าย","",IF('ชื่อ-คะแนน'!$D51="พัก","",IF($CL$6="?",$CL$6,$CL$6)))))</f>
        <v/>
      </c>
      <c r="CM52" s="955" t="str">
        <f>IF('ชื่อ-คะแนน'!$C51="","",IF('ชื่อ-คะแนน'!$D51="ออก","",IF('ชื่อ-คะแนน'!$D51="ย้าย","",IF('ชื่อ-คะแนน'!$D51="พัก","",IF($CM$6="?",$CM$6,$CM$6)))))</f>
        <v/>
      </c>
      <c r="CN52" s="955" t="str">
        <f>IF('ชื่อ-คะแนน'!$C51="","",IF('ชื่อ-คะแนน'!$D51="ออก","",IF('ชื่อ-คะแนน'!$D51="ย้าย","",IF('ชื่อ-คะแนน'!$D51="พัก","",IF($CN$6="?",$CN$6,$CN$6)))))</f>
        <v/>
      </c>
      <c r="CO52" s="955" t="str">
        <f>IF('ชื่อ-คะแนน'!$C51="","",IF('ชื่อ-คะแนน'!$D51="ออก","",IF('ชื่อ-คะแนน'!$D51="ย้าย","",IF('ชื่อ-คะแนน'!$D51="พัก","",IF($CO$6="?",$CO$6,$CO$6)))))</f>
        <v/>
      </c>
      <c r="CP52" s="956" t="str">
        <f>IF('ชื่อ-คะแนน'!$C51="","",IF('ชื่อ-คะแนน'!$D51="ออก","",IF('ชื่อ-คะแนน'!$D51="ย้าย","",IF('ชื่อ-คะแนน'!$D51="พัก","",IF($CP$6="?",$CP$6,$CP$6)))))</f>
        <v/>
      </c>
      <c r="CQ52" s="957"/>
      <c r="CR52" s="954" t="str">
        <f>IF('ชื่อ-คะแนน'!$C51="","",IF('ชื่อ-คะแนน'!$D51="ออก","",IF('ชื่อ-คะแนน'!$D51="ย้าย","",IF('ชื่อ-คะแนน'!$D51="พัก","",IF($CR$6="?",$CR$6,$CR$6)))))</f>
        <v/>
      </c>
      <c r="CS52" s="955" t="str">
        <f>IF('ชื่อ-คะแนน'!$C51="","",IF('ชื่อ-คะแนน'!$D51="ออก","",IF('ชื่อ-คะแนน'!$D51="ย้าย","",IF('ชื่อ-คะแนน'!$D51="พัก","",IF($CS$6="?",$CS$6,$CS$6)))))</f>
        <v/>
      </c>
      <c r="CT52" s="955" t="str">
        <f>IF('ชื่อ-คะแนน'!$C51="","",IF('ชื่อ-คะแนน'!$D51="ออก","",IF('ชื่อ-คะแนน'!$D51="ย้าย","",IF('ชื่อ-คะแนน'!$D51="พัก","",IF($CT$6="?",$CT$6,$CT$6)))))</f>
        <v/>
      </c>
      <c r="CU52" s="955" t="str">
        <f>IF('ชื่อ-คะแนน'!$C51="","",IF('ชื่อ-คะแนน'!$D51="ออก","",IF('ชื่อ-คะแนน'!$D51="ย้าย","",IF('ชื่อ-คะแนน'!$D51="พัก","",IF($CU$6="?",$CU$6,$CU$6)))))</f>
        <v/>
      </c>
      <c r="CV52" s="956" t="str">
        <f>IF('ชื่อ-คะแนน'!$C51="","",IF('ชื่อ-คะแนน'!$D51="ออก","",IF('ชื่อ-คะแนน'!$D51="ย้าย","",IF('ชื่อ-คะแนน'!$D51="พัก","",IF($CV$6="?",$CV$6,$CV$6)))))</f>
        <v/>
      </c>
      <c r="CW52" s="957"/>
      <c r="CX52" s="954" t="str">
        <f>IF('ชื่อ-คะแนน'!$C51="","",IF('ชื่อ-คะแนน'!$D51="ออก","",IF('ชื่อ-คะแนน'!$D51="ย้าย","",IF('ชื่อ-คะแนน'!$D51="พัก","",IF($CX$6="?",$CX$6,$CX$6)))))</f>
        <v/>
      </c>
      <c r="CY52" s="955" t="str">
        <f>IF('ชื่อ-คะแนน'!$C51="","",IF('ชื่อ-คะแนน'!$D51="ออก","",IF('ชื่อ-คะแนน'!$D51="ย้าย","",IF('ชื่อ-คะแนน'!$D51="พัก","",IF($CY$6="?",$CY$6,$CY$6)))))</f>
        <v/>
      </c>
      <c r="CZ52" s="955" t="str">
        <f>IF('ชื่อ-คะแนน'!$C51="","",IF('ชื่อ-คะแนน'!$D51="ออก","",IF('ชื่อ-คะแนน'!$D51="ย้าย","",IF('ชื่อ-คะแนน'!$D51="พัก","",IF($CZ$6="?",$CZ$6,$CZ$6)))))</f>
        <v/>
      </c>
      <c r="DA52" s="955" t="str">
        <f>IF('ชื่อ-คะแนน'!$C51="","",IF('ชื่อ-คะแนน'!$D51="ออก","",IF('ชื่อ-คะแนน'!$D51="ย้าย","",IF('ชื่อ-คะแนน'!$D51="พัก","",IF($DA$6="?",$DA$6,$DA$6)))))</f>
        <v/>
      </c>
      <c r="DB52" s="956" t="str">
        <f>IF('ชื่อ-คะแนน'!$C51="","",IF('ชื่อ-คะแนน'!$D51="ออก","",IF('ชื่อ-คะแนน'!$D51="ย้าย","",IF('ชื่อ-คะแนน'!$D51="พัก","",IF($DB$6="?",$DB$6,$DB$6)))))</f>
        <v/>
      </c>
      <c r="DC52" s="957"/>
      <c r="DD52" s="954" t="str">
        <f>IF('ชื่อ-คะแนน'!$C51="","",IF('ชื่อ-คะแนน'!$D51="ออก","",IF('ชื่อ-คะแนน'!$D51="ย้าย","",IF('ชื่อ-คะแนน'!$D51="พัก","",IF($DD$6="?",$DD$6,$DD$6)))))</f>
        <v/>
      </c>
      <c r="DE52" s="955" t="str">
        <f>IF('ชื่อ-คะแนน'!$C51="","",IF('ชื่อ-คะแนน'!$D51="ออก","",IF('ชื่อ-คะแนน'!$D51="ย้าย","",IF('ชื่อ-คะแนน'!$D51="พัก","",IF($DE$6="?",$DE$6,$DE$6)))))</f>
        <v/>
      </c>
      <c r="DF52" s="955" t="str">
        <f>IF('ชื่อ-คะแนน'!$C51="","",IF('ชื่อ-คะแนน'!$D51="ออก","",IF('ชื่อ-คะแนน'!$D51="ย้าย","",IF('ชื่อ-คะแนน'!$D51="พัก","",IF($DF$6="?",$DF$6,$DF$6)))))</f>
        <v/>
      </c>
      <c r="DG52" s="955" t="str">
        <f>IF('ชื่อ-คะแนน'!$C51="","",IF('ชื่อ-คะแนน'!$D51="ออก","",IF('ชื่อ-คะแนน'!$D51="ย้าย","",IF('ชื่อ-คะแนน'!$D51="พัก","",IF($DG$6="?",$DG$6,$DG$6)))))</f>
        <v/>
      </c>
      <c r="DH52" s="956" t="str">
        <f>IF('ชื่อ-คะแนน'!$C51="","",IF('ชื่อ-คะแนน'!$D51="ออก","",IF('ชื่อ-คะแนน'!$D51="ย้าย","",IF('ชื่อ-คะแนน'!$D51="พัก","",IF($DH$6="?",$DH$6,$DH$6)))))</f>
        <v/>
      </c>
      <c r="DI52" s="957"/>
      <c r="DJ52" s="954" t="str">
        <f>IF('ชื่อ-คะแนน'!$C51="","",IF('ชื่อ-คะแนน'!$D51="ออก","",IF('ชื่อ-คะแนน'!$D51="ย้าย","",IF('ชื่อ-คะแนน'!$D51="พัก","",IF($DJ$6="?",$DJ$6,$DJ$6)))))</f>
        <v/>
      </c>
      <c r="DK52" s="955" t="str">
        <f>IF('ชื่อ-คะแนน'!$C51="","",IF('ชื่อ-คะแนน'!$D51="ออก","",IF('ชื่อ-คะแนน'!$D51="ย้าย","",IF('ชื่อ-คะแนน'!$D51="พัก","",IF($DK$6="?",$DK$6,$DK$6)))))</f>
        <v/>
      </c>
      <c r="DL52" s="955" t="str">
        <f>IF('ชื่อ-คะแนน'!$C51="","",IF('ชื่อ-คะแนน'!$D51="ออก","",IF('ชื่อ-คะแนน'!$D51="ย้าย","",IF('ชื่อ-คะแนน'!$D51="พัก","",IF($DL$6="?",$DL$6,$DL$6)))))</f>
        <v/>
      </c>
      <c r="DM52" s="955" t="str">
        <f>IF('ชื่อ-คะแนน'!$C51="","",IF('ชื่อ-คะแนน'!$D51="ออก","",IF('ชื่อ-คะแนน'!$D51="ย้าย","",IF('ชื่อ-คะแนน'!$D51="พัก","",IF($DM$6="?",$DM$6,$DM$6)))))</f>
        <v/>
      </c>
      <c r="DN52" s="956" t="str">
        <f>IF('ชื่อ-คะแนน'!$C51="","",IF('ชื่อ-คะแนน'!$D51="ออก","",IF('ชื่อ-คะแนน'!$D51="ย้าย","",IF('ชื่อ-คะแนน'!$D51="พัก","",IF($DN$6="?",$DN$6,$DN$6)))))</f>
        <v/>
      </c>
      <c r="DO52" s="957"/>
      <c r="DP52" s="954" t="str">
        <f>IF('ชื่อ-คะแนน'!$C51="","",IF('ชื่อ-คะแนน'!$D51="ออก","",IF('ชื่อ-คะแนน'!$D51="ย้าย","",IF('ชื่อ-คะแนน'!$D51="พัก","",IF($DP$6="?",$DP$6,$DP$6)))))</f>
        <v/>
      </c>
      <c r="DQ52" s="955" t="str">
        <f>IF('ชื่อ-คะแนน'!$C51="","",IF('ชื่อ-คะแนน'!$D51="ออก","",IF('ชื่อ-คะแนน'!$D51="ย้าย","",IF('ชื่อ-คะแนน'!$D51="พัก","",IF($DQ$6="?",$DQ$6,$DQ$6)))))</f>
        <v/>
      </c>
      <c r="DR52" s="955" t="str">
        <f>IF('ชื่อ-คะแนน'!$C51="","",IF('ชื่อ-คะแนน'!$D51="ออก","",IF('ชื่อ-คะแนน'!$D51="ย้าย","",IF('ชื่อ-คะแนน'!$D51="พัก","",IF($DR$6="?",$DR$6,$DR$6)))))</f>
        <v/>
      </c>
      <c r="DS52" s="955" t="str">
        <f>IF('ชื่อ-คะแนน'!$C51="","",IF('ชื่อ-คะแนน'!$D51="ออก","",IF('ชื่อ-คะแนน'!$D51="ย้าย","",IF('ชื่อ-คะแนน'!$D51="พัก","",IF($DS$6="?",$DS$6,$DS$6)))))</f>
        <v/>
      </c>
      <c r="DT52" s="956" t="str">
        <f>IF('ชื่อ-คะแนน'!$C51="","",IF('ชื่อ-คะแนน'!$D51="ออก","",IF('ชื่อ-คะแนน'!$D51="ย้าย","",IF('ชื่อ-คะแนน'!$D51="พัก","",IF($DT$6="?",$DT$6,$DT$6)))))</f>
        <v/>
      </c>
      <c r="DU52" s="957"/>
      <c r="DV52" s="954" t="str">
        <f>IF('ชื่อ-คะแนน'!$C51="","",IF('ชื่อ-คะแนน'!$D51="ออก","",IF('ชื่อ-คะแนน'!$D51="ย้าย","",IF('ชื่อ-คะแนน'!$D51="พัก","",IF($DV$6="?",$DV$6,$DV$6)))))</f>
        <v/>
      </c>
      <c r="DW52" s="955" t="str">
        <f>IF('ชื่อ-คะแนน'!$C51="","",IF('ชื่อ-คะแนน'!$D51="ออก","",IF('ชื่อ-คะแนน'!$D51="ย้าย","",IF('ชื่อ-คะแนน'!$D51="พัก","",IF($DW$6="?",$DW$6,$DW$6)))))</f>
        <v/>
      </c>
      <c r="DX52" s="955" t="str">
        <f>IF('ชื่อ-คะแนน'!$C51="","",IF('ชื่อ-คะแนน'!$D51="ออก","",IF('ชื่อ-คะแนน'!$D51="ย้าย","",IF('ชื่อ-คะแนน'!$D51="พัก","",IF($DX$6="?",$DX$6,$DX$6)))))</f>
        <v/>
      </c>
      <c r="DY52" s="955" t="str">
        <f>IF('ชื่อ-คะแนน'!$C51="","",IF('ชื่อ-คะแนน'!$D51="ออก","",IF('ชื่อ-คะแนน'!$D51="ย้าย","",IF('ชื่อ-คะแนน'!$D51="พัก","",IF($DY$6="?",$DY$6,$DY$6)))))</f>
        <v/>
      </c>
      <c r="DZ52" s="956" t="str">
        <f>IF('ชื่อ-คะแนน'!$C51="","",IF('ชื่อ-คะแนน'!$D51="ออก","",IF('ชื่อ-คะแนน'!$D51="ย้าย","",IF('ชื่อ-คะแนน'!$D51="พัก","",IF($DZ$6="?",$DZ$6,$DZ$6)))))</f>
        <v/>
      </c>
      <c r="EA52" s="957"/>
      <c r="EB52" s="954" t="str">
        <f>IF('ชื่อ-คะแนน'!$C51="","",IF('ชื่อ-คะแนน'!$D51="ออก","",IF('ชื่อ-คะแนน'!$D51="ย้าย","",IF('ชื่อ-คะแนน'!$D51="พัก","",IF($EB$6="?",$EB$6,$EB$6)))))</f>
        <v/>
      </c>
      <c r="EC52" s="955" t="str">
        <f>IF('ชื่อ-คะแนน'!$C51="","",IF('ชื่อ-คะแนน'!$D51="ออก","",IF('ชื่อ-คะแนน'!$D51="ย้าย","",IF('ชื่อ-คะแนน'!$D51="พัก","",IF($EC$6="?",$EC$6,$EC$6)))))</f>
        <v/>
      </c>
      <c r="ED52" s="955" t="str">
        <f>IF('ชื่อ-คะแนน'!$C51="","",IF('ชื่อ-คะแนน'!$D51="ออก","",IF('ชื่อ-คะแนน'!$D51="ย้าย","",IF('ชื่อ-คะแนน'!$D51="พัก","",IF($ED$6="?",$ED$6,$ED$6)))))</f>
        <v/>
      </c>
      <c r="EE52" s="955" t="str">
        <f>IF('ชื่อ-คะแนน'!$C51="","",IF('ชื่อ-คะแนน'!$D51="ออก","",IF('ชื่อ-คะแนน'!$D51="ย้าย","",IF('ชื่อ-คะแนน'!$D51="พัก","",IF($EE$6="?",$EE$6,$EE$6)))))</f>
        <v/>
      </c>
      <c r="EF52" s="956" t="str">
        <f>IF('ชื่อ-คะแนน'!$C51="","",IF('ชื่อ-คะแนน'!$D51="ออก","",IF('ชื่อ-คะแนน'!$D51="ย้าย","",IF('ชื่อ-คะแนน'!$D51="พัก","",IF($EF$6="?",$EF$6,$EF$6)))))</f>
        <v/>
      </c>
      <c r="EG52" s="960"/>
      <c r="EH52" s="961" t="str">
        <f>IF('ชื่อ-คะแนน'!C51="","",COUNTIF(E52:EF52,"ป")+COUNTIF(E52:EF52,"ล")+COUNTIF(E52:EF52,"ข")+COUNTIF(E52:EF52,"ร")+COUNTIF(E52:EF52,"อ")+COUNTIF(E52:EF52,"ก")+COUNTIF(E52:EF52,"ฟ")+COUNTIF(E52:EF52,"ด")+COUNTIF(E52:EF52,"ย"))&amp;IF('ชื่อ-คะแนน'!C51="","","/")&amp;IF('ชื่อ-คะแนน'!C51="","",SUM($F$6:$EF$6)-SUM(F52:EF52))</f>
        <v/>
      </c>
      <c r="EI52" s="992" t="str">
        <f>IF('ชื่อ-คะแนน'!C51="","",COUNTIF(E52:EE52,"/")+SUM(E52:EE52))</f>
        <v/>
      </c>
      <c r="EJ52" s="962" t="str">
        <f>IF('ชื่อ-คะแนน'!C51="","",COUNTIF(F52:EF52,"/")+SUM(F52:EF52)+เวลา1!EI52)</f>
        <v/>
      </c>
      <c r="EK52" s="103"/>
      <c r="EL52" s="53" t="str">
        <f>IF('ชื่อ-คะแนน'!C51="","",IF(EJ52&gt;=$EJ$3-$EJ$4,"-",$EJ$3-$EJ$4-EJ52))</f>
        <v/>
      </c>
      <c r="EM52" s="54" t="str">
        <f>IF('ชื่อ-คะแนน'!C51="","",(EJ52/$EJ$3)*100)</f>
        <v/>
      </c>
      <c r="EN52" s="53" t="str">
        <f>IF('ชื่อ-คะแนน'!CM51="ผิด","ผิด",IF('ชื่อ-คะแนน'!CM51="","",IF('ชื่อ-คะแนน'!CP51="-","-",IF(EM52&lt;79.5,"มส","-"))))</f>
        <v/>
      </c>
      <c r="EO52" s="53" t="str">
        <f>IF('ชื่อ-คะแนน'!CM51="ผิด","ผิด",IF('ชื่อ-คะแนน'!CM51="","",IF('ชื่อ-คะแนน'!CP51="-","-",IF(EM52&lt;59.5,"ซ้ำ",IF(EM52&lt;79.5,EL52,"-")))))</f>
        <v/>
      </c>
    </row>
    <row r="53" spans="1:145" s="24" customFormat="1" ht="18" customHeight="1" thickBot="1" x14ac:dyDescent="0.55000000000000004">
      <c r="A53" s="1000" t="str">
        <f>'ชื่อ-คะแนน'!A52</f>
        <v/>
      </c>
      <c r="B53" s="894">
        <f>'ชื่อ-คะแนน'!B52</f>
        <v>0</v>
      </c>
      <c r="C53" s="895" t="str">
        <f>'ชื่อ-คะแนน'!DB52</f>
        <v/>
      </c>
      <c r="D53" s="620" t="str">
        <f>'ชื่อ-คะแนน'!D52</f>
        <v/>
      </c>
      <c r="E53" s="621" t="str">
        <f t="shared" si="0"/>
        <v/>
      </c>
      <c r="F53" s="958" t="str">
        <f>IF('ชื่อ-คะแนน'!$C52="","",IF('ชื่อ-คะแนน'!$D52="ออก","",IF('ชื่อ-คะแนน'!$D52="ย้าย","",IF('ชื่อ-คะแนน'!$D52="พัก","",IF(F$6="?",F$6,F$6)))))</f>
        <v/>
      </c>
      <c r="G53" s="967" t="str">
        <f>IF('ชื่อ-คะแนน'!C52="","",IF('ชื่อ-คะแนน'!$D52="ออก","",IF('ชื่อ-คะแนน'!$D52="ย้าย","",IF('ชื่อ-คะแนน'!$D52="พัก","",IF(G$6="?",G$6,G$6)))))</f>
        <v/>
      </c>
      <c r="H53" s="967" t="str">
        <f>IF('ชื่อ-คะแนน'!C52="","",IF('ชื่อ-คะแนน'!$D52="ออก","",IF('ชื่อ-คะแนน'!$D52="ย้าย","",IF('ชื่อ-คะแนน'!$D52="พัก","",IF(H$6="?",H$6,H$6)))))</f>
        <v/>
      </c>
      <c r="I53" s="967" t="str">
        <f>IF('ชื่อ-คะแนน'!G52="","",IF('ชื่อ-คะแนน'!$D52="ออก","",IF('ชื่อ-คะแนน'!$D52="ย้าย","",IF('ชื่อ-คะแนน'!$D52="พัก","",IF(I$6="?",I$6,$I$6)))))</f>
        <v/>
      </c>
      <c r="J53" s="968" t="str">
        <f>IF('ชื่อ-คะแนน'!$C52="","",IF('ชื่อ-คะแนน'!$D52="ออก","",IF('ชื่อ-คะแนน'!$D52="ย้าย","",IF('ชื่อ-คะแนน'!$D52="พัก","",IF(J$6="?",J$6,J$6)))))</f>
        <v/>
      </c>
      <c r="K53" s="959"/>
      <c r="L53" s="958" t="str">
        <f>IF('ชื่อ-คะแนน'!$C52="","",IF('ชื่อ-คะแนน'!$D52="ออก","",IF('ชื่อ-คะแนน'!$D52="ย้าย","",IF('ชื่อ-คะแนน'!$D52="พัก","",IF(L$6="?",L$6,L$6)))))</f>
        <v/>
      </c>
      <c r="M53" s="967" t="str">
        <f>IF('ชื่อ-คะแนน'!$C52="","",IF('ชื่อ-คะแนน'!$D52="ออก","",IF('ชื่อ-คะแนน'!$D52="ย้าย","",IF('ชื่อ-คะแนน'!$D52="พัก","",IF(M$6="?",M$6,M$6)))))</f>
        <v/>
      </c>
      <c r="N53" s="967" t="str">
        <f>IF('ชื่อ-คะแนน'!$C52="","",IF('ชื่อ-คะแนน'!$D52="ออก","",IF('ชื่อ-คะแนน'!$D52="ย้าย","",IF('ชื่อ-คะแนน'!$D52="พัก","",IF(N$6="?",N$6,N$6)))))</f>
        <v/>
      </c>
      <c r="O53" s="967" t="str">
        <f>IF('ชื่อ-คะแนน'!$C52="","",IF('ชื่อ-คะแนน'!$D52="ออก","",IF('ชื่อ-คะแนน'!$D52="ย้าย","",IF('ชื่อ-คะแนน'!$D52="พัก","",IF(O$6="?",O$6,O$6)))))</f>
        <v/>
      </c>
      <c r="P53" s="968" t="str">
        <f>IF('ชื่อ-คะแนน'!$C52="","",IF('ชื่อ-คะแนน'!$D52="ออก","",IF('ชื่อ-คะแนน'!$D52="ย้าย","",IF('ชื่อ-คะแนน'!$D52="พัก","",IF(P$6="?",P$6,P$6)))))</f>
        <v/>
      </c>
      <c r="Q53" s="959"/>
      <c r="R53" s="958" t="str">
        <f>IF('ชื่อ-คะแนน'!$C52="","",IF('ชื่อ-คะแนน'!$D52="ออก","",IF('ชื่อ-คะแนน'!$D52="ย้าย","",IF('ชื่อ-คะแนน'!$D52="พัก","",IF(R$6="?",R$6,R$6)))))</f>
        <v/>
      </c>
      <c r="S53" s="967" t="str">
        <f>IF('ชื่อ-คะแนน'!$C52="","",IF('ชื่อ-คะแนน'!$D52="ออก","",IF('ชื่อ-คะแนน'!$D52="ย้าย","",IF('ชื่อ-คะแนน'!$D52="พัก","",IF(S$6="?",S$6,S$6)))))</f>
        <v/>
      </c>
      <c r="T53" s="967" t="str">
        <f>IF('ชื่อ-คะแนน'!$C52="","",IF('ชื่อ-คะแนน'!$D52="ออก","",IF('ชื่อ-คะแนน'!$D52="ย้าย","",IF('ชื่อ-คะแนน'!$D52="พัก","",IF(T$6="?",T$6,T$6)))))</f>
        <v/>
      </c>
      <c r="U53" s="967" t="str">
        <f>IF('ชื่อ-คะแนน'!$C52="","",IF('ชื่อ-คะแนน'!$D52="ออก","",IF('ชื่อ-คะแนน'!$D52="ย้าย","",IF('ชื่อ-คะแนน'!$D52="พัก","",IF(U$6="?",U$6,U$6)))))</f>
        <v/>
      </c>
      <c r="V53" s="968" t="str">
        <f>IF('ชื่อ-คะแนน'!$C52="","",IF('ชื่อ-คะแนน'!$D52="ออก","",IF('ชื่อ-คะแนน'!$D52="ย้าย","",IF('ชื่อ-คะแนน'!$D52="พัก","",IF(V$6="?",V$6,V$6)))))</f>
        <v/>
      </c>
      <c r="W53" s="959"/>
      <c r="X53" s="958" t="str">
        <f>IF('ชื่อ-คะแนน'!$C52="","",IF('ชื่อ-คะแนน'!$D52="ออก","",IF('ชื่อ-คะแนน'!$D52="ย้าย","",IF('ชื่อ-คะแนน'!$D52="พัก","",IF(X$6="?",X$6,X$6)))))</f>
        <v/>
      </c>
      <c r="Y53" s="967" t="str">
        <f>IF('ชื่อ-คะแนน'!$C52="","",IF('ชื่อ-คะแนน'!$D52="ออก","",IF('ชื่อ-คะแนน'!$D52="ย้าย","",IF('ชื่อ-คะแนน'!$D52="พัก","",IF(Y$6="?",Y$6,Y$6)))))</f>
        <v/>
      </c>
      <c r="Z53" s="967" t="str">
        <f>IF('ชื่อ-คะแนน'!$C52="","",IF('ชื่อ-คะแนน'!$D52="ออก","",IF('ชื่อ-คะแนน'!$D52="ย้าย","",IF('ชื่อ-คะแนน'!$D52="พัก","",IF(Z$6="?",Z$6,Z$6)))))</f>
        <v/>
      </c>
      <c r="AA53" s="967" t="str">
        <f>IF('ชื่อ-คะแนน'!$C52="","",IF('ชื่อ-คะแนน'!$D52="ออก","",IF('ชื่อ-คะแนน'!$D52="ย้าย","",IF('ชื่อ-คะแนน'!$D52="พัก","",IF(AA$6="?",AA$6,AA$6)))))</f>
        <v/>
      </c>
      <c r="AB53" s="968" t="str">
        <f>IF('ชื่อ-คะแนน'!$C52="","",IF('ชื่อ-คะแนน'!$D52="ออก","",IF('ชื่อ-คะแนน'!$D52="ย้าย","",IF('ชื่อ-คะแนน'!$D52="พัก","",IF(AB$6="?",AB$6,AB$6)))))</f>
        <v/>
      </c>
      <c r="AC53" s="959"/>
      <c r="AD53" s="958" t="str">
        <f>IF('ชื่อ-คะแนน'!$C52="","",IF('ชื่อ-คะแนน'!$D52="ออก","",IF('ชื่อ-คะแนน'!$D52="ย้าย","",IF('ชื่อ-คะแนน'!$D52="พัก","",IF(AD$6="?",AD$6,AD$6)))))</f>
        <v/>
      </c>
      <c r="AE53" s="967" t="str">
        <f>IF('ชื่อ-คะแนน'!$C52="","",IF('ชื่อ-คะแนน'!$D52="ออก","",IF('ชื่อ-คะแนน'!$D52="ย้าย","",IF('ชื่อ-คะแนน'!$D52="พัก","",IF(AE$6="?",AE$6,AE$6)))))</f>
        <v/>
      </c>
      <c r="AF53" s="967" t="str">
        <f>IF('ชื่อ-คะแนน'!$C52="","",IF('ชื่อ-คะแนน'!$D52="ออก","",IF('ชื่อ-คะแนน'!$D52="ย้าย","",IF('ชื่อ-คะแนน'!$D52="พัก","",IF(AF$6="?",AF$6,AF$6)))))</f>
        <v/>
      </c>
      <c r="AG53" s="967" t="str">
        <f>IF('ชื่อ-คะแนน'!$C52="","",IF('ชื่อ-คะแนน'!$D52="ออก","",IF('ชื่อ-คะแนน'!$D52="ย้าย","",IF('ชื่อ-คะแนน'!$D52="พัก","",IF($AG$6="?",$AG$6,$AG$6)))))</f>
        <v/>
      </c>
      <c r="AH53" s="968" t="str">
        <f>IF('ชื่อ-คะแนน'!$C52="","",IF('ชื่อ-คะแนน'!$D52="ออก","",IF('ชื่อ-คะแนน'!$D52="ย้าย","",IF('ชื่อ-คะแนน'!$D52="พัก","",IF($AH$6="?",$AH$6,$AH$6)))))</f>
        <v/>
      </c>
      <c r="AI53" s="959"/>
      <c r="AJ53" s="958" t="str">
        <f>IF('ชื่อ-คะแนน'!$C52="","",IF('ชื่อ-คะแนน'!$D52="ออก","",IF('ชื่อ-คะแนน'!$D52="ย้าย","",IF('ชื่อ-คะแนน'!$D52="พัก","",IF($AJ$6="?",$AJ$6,$AJ$6)))))</f>
        <v/>
      </c>
      <c r="AK53" s="967" t="str">
        <f>IF('ชื่อ-คะแนน'!$C52="","",IF('ชื่อ-คะแนน'!$D52="ออก","",IF('ชื่อ-คะแนน'!$D52="ย้าย","",IF('ชื่อ-คะแนน'!$D52="พัก","",IF($AK$6="?",$AK$6,$AK$6)))))</f>
        <v/>
      </c>
      <c r="AL53" s="967" t="str">
        <f>IF('ชื่อ-คะแนน'!$C52="","",IF('ชื่อ-คะแนน'!$D52="ออก","",IF('ชื่อ-คะแนน'!$D52="ย้าย","",IF('ชื่อ-คะแนน'!$D52="พัก","",IF($AL$6="?",$AL$6,$AL$6)))))</f>
        <v/>
      </c>
      <c r="AM53" s="967" t="str">
        <f>IF('ชื่อ-คะแนน'!$C52="","",IF('ชื่อ-คะแนน'!$D52="ออก","",IF('ชื่อ-คะแนน'!$D52="ย้าย","",IF('ชื่อ-คะแนน'!$D52="พัก","",IF($AM$6="?",$AM$6,$AM$6)))))</f>
        <v/>
      </c>
      <c r="AN53" s="968" t="str">
        <f>IF('ชื่อ-คะแนน'!$C52="","",IF('ชื่อ-คะแนน'!$D52="ออก","",IF('ชื่อ-คะแนน'!$D52="ย้าย","",IF('ชื่อ-คะแนน'!$D52="พัก","",IF($AN$6="?",$AN$6,$AN$6)))))</f>
        <v/>
      </c>
      <c r="AO53" s="959"/>
      <c r="AP53" s="958" t="str">
        <f>IF('ชื่อ-คะแนน'!$C52="","",IF('ชื่อ-คะแนน'!$D52="ออก","",IF('ชื่อ-คะแนน'!$D52="ย้าย","",IF('ชื่อ-คะแนน'!$D52="พัก","",IF($AP$6="?",$AP$6,$AP$6)))))</f>
        <v/>
      </c>
      <c r="AQ53" s="967" t="str">
        <f>IF('ชื่อ-คะแนน'!$C52="","",IF('ชื่อ-คะแนน'!$D52="ออก","",IF('ชื่อ-คะแนน'!$D52="ย้าย","",IF('ชื่อ-คะแนน'!$D52="พัก","",IF($AQ$6="?",$AQ$6,$AQ$6)))))</f>
        <v/>
      </c>
      <c r="AR53" s="967" t="str">
        <f>IF('ชื่อ-คะแนน'!$C52="","",IF('ชื่อ-คะแนน'!$D52="ออก","",IF('ชื่อ-คะแนน'!$D52="ย้าย","",IF('ชื่อ-คะแนน'!$D52="พัก","",IF($AR$6="?",$AR$6,$AR$6)))))</f>
        <v/>
      </c>
      <c r="AS53" s="967" t="str">
        <f>IF('ชื่อ-คะแนน'!$C52="","",IF('ชื่อ-คะแนน'!$D52="ออก","",IF('ชื่อ-คะแนน'!$D52="ย้าย","",IF('ชื่อ-คะแนน'!$D52="พัก","",IF($AS$6="?",$AS$6,$AS$6)))))</f>
        <v/>
      </c>
      <c r="AT53" s="968" t="str">
        <f>IF('ชื่อ-คะแนน'!$C52="","",IF('ชื่อ-คะแนน'!$D52="ออก","",IF('ชื่อ-คะแนน'!$D52="ย้าย","",IF('ชื่อ-คะแนน'!$D52="พัก","",IF($AT$6="?",$AT$6,$AT$6)))))</f>
        <v/>
      </c>
      <c r="AU53" s="959"/>
      <c r="AV53" s="958" t="str">
        <f>IF('ชื่อ-คะแนน'!$C52="","",IF('ชื่อ-คะแนน'!$D52="ออก","",IF('ชื่อ-คะแนน'!$D52="ย้าย","",IF('ชื่อ-คะแนน'!$D52="พัก","",IF($AV$6="?",$AV$6,$AV$6)))))</f>
        <v/>
      </c>
      <c r="AW53" s="967" t="str">
        <f>IF('ชื่อ-คะแนน'!$C52="","",IF('ชื่อ-คะแนน'!$D52="ออก","",IF('ชื่อ-คะแนน'!$D52="ย้าย","",IF('ชื่อ-คะแนน'!$D52="พัก","",IF($AW$6="?",$AW$6,$AW$6)))))</f>
        <v/>
      </c>
      <c r="AX53" s="967" t="str">
        <f>IF('ชื่อ-คะแนน'!$C52="","",IF('ชื่อ-คะแนน'!$D52="ออก","",IF('ชื่อ-คะแนน'!$D52="ย้าย","",IF('ชื่อ-คะแนน'!$D52="พัก","",IF($AX$6="?",$AX$6,$AX$6)))))</f>
        <v/>
      </c>
      <c r="AY53" s="967" t="str">
        <f>IF('ชื่อ-คะแนน'!$C52="","",IF('ชื่อ-คะแนน'!$D52="ออก","",IF('ชื่อ-คะแนน'!$D52="ย้าย","",IF('ชื่อ-คะแนน'!$D52="พัก","",IF($AY$6="?",$AY$6,$AY$6)))))</f>
        <v/>
      </c>
      <c r="AZ53" s="968" t="str">
        <f>IF('ชื่อ-คะแนน'!$C52="","",IF('ชื่อ-คะแนน'!$D52="ออก","",IF('ชื่อ-คะแนน'!$D52="ย้าย","",IF('ชื่อ-คะแนน'!$D52="พัก","",IF($AZ$6="?",$AZ$6,$AZ$6)))))</f>
        <v/>
      </c>
      <c r="BA53" s="959"/>
      <c r="BB53" s="958" t="str">
        <f>IF('ชื่อ-คะแนน'!$C52="","",IF('ชื่อ-คะแนน'!$D52="ออก","",IF('ชื่อ-คะแนน'!$D52="ย้าย","",IF('ชื่อ-คะแนน'!$D52="พัก","",IF($BB$6="?",$BB$6,$BB$6)))))</f>
        <v/>
      </c>
      <c r="BC53" s="967" t="str">
        <f>IF('ชื่อ-คะแนน'!$C52="","",IF('ชื่อ-คะแนน'!$D52="ออก","",IF('ชื่อ-คะแนน'!$D52="ย้าย","",IF('ชื่อ-คะแนน'!$D52="พัก","",IF($BC$6="?",$BC$6,$BC$6)))))</f>
        <v/>
      </c>
      <c r="BD53" s="967" t="str">
        <f>IF('ชื่อ-คะแนน'!$C52="","",IF('ชื่อ-คะแนน'!$D52="ออก","",IF('ชื่อ-คะแนน'!$D52="ย้าย","",IF('ชื่อ-คะแนน'!$D52="พัก","",IF($BD$6="?",$BD$6,$BD$6)))))</f>
        <v/>
      </c>
      <c r="BE53" s="967" t="str">
        <f>IF('ชื่อ-คะแนน'!$C52="","",IF('ชื่อ-คะแนน'!$D52="ออก","",IF('ชื่อ-คะแนน'!$D52="ย้าย","",IF('ชื่อ-คะแนน'!$D52="พัก","",IF($BE$6="?",$BE$6,$BE$6)))))</f>
        <v/>
      </c>
      <c r="BF53" s="968" t="str">
        <f>IF('ชื่อ-คะแนน'!$C52="","",IF('ชื่อ-คะแนน'!$D52="ออก","",IF('ชื่อ-คะแนน'!$D52="ย้าย","",IF('ชื่อ-คะแนน'!$D52="พัก","",IF($BF$6="?",$BF$6,$BF$6)))))</f>
        <v/>
      </c>
      <c r="BG53" s="959"/>
      <c r="BH53" s="958" t="str">
        <f>IF('ชื่อ-คะแนน'!$C52="","",IF('ชื่อ-คะแนน'!$D52="ออก","",IF('ชื่อ-คะแนน'!$D52="ย้าย","",IF('ชื่อ-คะแนน'!$D52="พัก","",IF($BH$6="?",$BH$6,$BH$6)))))</f>
        <v/>
      </c>
      <c r="BI53" s="967" t="str">
        <f>IF('ชื่อ-คะแนน'!$C52="","",IF('ชื่อ-คะแนน'!$D52="ออก","",IF('ชื่อ-คะแนน'!$D52="ย้าย","",IF('ชื่อ-คะแนน'!$D52="พัก","",IF($BI$6="?",$BI$6,$BI$6)))))</f>
        <v/>
      </c>
      <c r="BJ53" s="967" t="str">
        <f>IF('ชื่อ-คะแนน'!$C52="","",IF('ชื่อ-คะแนน'!$D52="ออก","",IF('ชื่อ-คะแนน'!$D52="ย้าย","",IF('ชื่อ-คะแนน'!$D52="พัก","",IF($BJ$6="?",$BJ$6,$BJ$6)))))</f>
        <v/>
      </c>
      <c r="BK53" s="967" t="str">
        <f>IF('ชื่อ-คะแนน'!$C52="","",IF('ชื่อ-คะแนน'!$D52="ออก","",IF('ชื่อ-คะแนน'!$D52="ย้าย","",IF('ชื่อ-คะแนน'!$D52="พัก","",IF($BK$6="?",$BK$6,$BK$6)))))</f>
        <v/>
      </c>
      <c r="BL53" s="968" t="str">
        <f>IF('ชื่อ-คะแนน'!$C52="","",IF('ชื่อ-คะแนน'!$D52="ออก","",IF('ชื่อ-คะแนน'!$D52="ย้าย","",IF('ชื่อ-คะแนน'!$D52="พัก","",IF($BL$6="?",$BL$6,$BL$6)))))</f>
        <v/>
      </c>
      <c r="BM53" s="959"/>
      <c r="BN53" s="958" t="str">
        <f>IF('ชื่อ-คะแนน'!$C52="","",IF('ชื่อ-คะแนน'!$D52="ออก","",IF('ชื่อ-คะแนน'!$D52="ย้าย","",IF('ชื่อ-คะแนน'!$D52="พัก","",IF($BN$6="?",$BN$6,$BN$6)))))</f>
        <v/>
      </c>
      <c r="BO53" s="967" t="str">
        <f>IF('ชื่อ-คะแนน'!$C52="","",IF('ชื่อ-คะแนน'!$D52="ออก","",IF('ชื่อ-คะแนน'!$D52="ย้าย","",IF('ชื่อ-คะแนน'!$D52="พัก","",IF($BO$6="?",$BO$6,$BO$6)))))</f>
        <v/>
      </c>
      <c r="BP53" s="967" t="str">
        <f>IF('ชื่อ-คะแนน'!$C52="","",IF('ชื่อ-คะแนน'!$D52="ออก","",IF('ชื่อ-คะแนน'!$D52="ย้าย","",IF('ชื่อ-คะแนน'!$D52="พัก","",IF($BP$6="?",$BP$6,$BP$6)))))</f>
        <v/>
      </c>
      <c r="BQ53" s="967" t="str">
        <f>IF('ชื่อ-คะแนน'!$C52="","",IF('ชื่อ-คะแนน'!$D52="ออก","",IF('ชื่อ-คะแนน'!$D52="ย้าย","",IF('ชื่อ-คะแนน'!$D52="พัก","",IF($BQ$6="?",$BQ$6,$BQ$6)))))</f>
        <v/>
      </c>
      <c r="BR53" s="968" t="str">
        <f>IF('ชื่อ-คะแนน'!$C52="","",IF('ชื่อ-คะแนน'!$D52="ออก","",IF('ชื่อ-คะแนน'!$D52="ย้าย","",IF('ชื่อ-คะแนน'!$D52="พัก","",IF($BR$6="?",$BR$6,$BR$6)))))</f>
        <v/>
      </c>
      <c r="BS53" s="959"/>
      <c r="BT53" s="958" t="str">
        <f>IF('ชื่อ-คะแนน'!$C52="","",IF('ชื่อ-คะแนน'!$D52="ออก","",IF('ชื่อ-คะแนน'!$D52="ย้าย","",IF('ชื่อ-คะแนน'!$D52="พัก","",IF($BT$6="?",$BT$6,$BT$6)))))</f>
        <v/>
      </c>
      <c r="BU53" s="967" t="str">
        <f>IF('ชื่อ-คะแนน'!$C52="","",IF('ชื่อ-คะแนน'!$D52="ออก","",IF('ชื่อ-คะแนน'!$D52="ย้าย","",IF('ชื่อ-คะแนน'!$D52="พัก","",IF($BU$6="?",$BU$6,$BU$6)))))</f>
        <v/>
      </c>
      <c r="BV53" s="967" t="str">
        <f>IF('ชื่อ-คะแนน'!$C52="","",IF('ชื่อ-คะแนน'!$D52="ออก","",IF('ชื่อ-คะแนน'!$D52="ย้าย","",IF('ชื่อ-คะแนน'!$D52="พัก","",IF($BV$6="?",$BV$6,$BV$6)))))</f>
        <v/>
      </c>
      <c r="BW53" s="967" t="str">
        <f>IF('ชื่อ-คะแนน'!$C52="","",IF('ชื่อ-คะแนน'!$D52="ออก","",IF('ชื่อ-คะแนน'!$D52="ย้าย","",IF('ชื่อ-คะแนน'!$D52="พัก","",IF($BW$6="?",$BW$6,$BW$6)))))</f>
        <v/>
      </c>
      <c r="BX53" s="968" t="str">
        <f>IF('ชื่อ-คะแนน'!$C52="","",IF('ชื่อ-คะแนน'!$D52="ออก","",IF('ชื่อ-คะแนน'!$D52="ย้าย","",IF('ชื่อ-คะแนน'!$D52="พัก","",IF($BX$6="?",$BX$6,$BX$6)))))</f>
        <v/>
      </c>
      <c r="BY53" s="959"/>
      <c r="BZ53" s="958" t="str">
        <f>IF('ชื่อ-คะแนน'!$C52="","",IF('ชื่อ-คะแนน'!$D52="ออก","",IF('ชื่อ-คะแนน'!$D52="ย้าย","",IF('ชื่อ-คะแนน'!$D52="พัก","",IF($BZ$6="?",$BZ$6,$BZ$6)))))</f>
        <v/>
      </c>
      <c r="CA53" s="967" t="str">
        <f>IF('ชื่อ-คะแนน'!$C52="","",IF('ชื่อ-คะแนน'!$D52="ออก","",IF('ชื่อ-คะแนน'!$D52="ย้าย","",IF('ชื่อ-คะแนน'!$D52="พัก","",IF($CA$6="?",$CA$6,$CA$6)))))</f>
        <v/>
      </c>
      <c r="CB53" s="967" t="str">
        <f>IF('ชื่อ-คะแนน'!$C52="","",IF('ชื่อ-คะแนน'!$D52="ออก","",IF('ชื่อ-คะแนน'!$D52="ย้าย","",IF('ชื่อ-คะแนน'!$D52="พัก","",IF($CB$6="?",$CB$6,$CB$6)))))</f>
        <v/>
      </c>
      <c r="CC53" s="967" t="str">
        <f>IF('ชื่อ-คะแนน'!$C52="","",IF('ชื่อ-คะแนน'!$D52="ออก","",IF('ชื่อ-คะแนน'!$D52="ย้าย","",IF('ชื่อ-คะแนน'!$D52="พัก","",IF($CC$6="?",$CC$6,$CC$6)))))</f>
        <v/>
      </c>
      <c r="CD53" s="968" t="str">
        <f>IF('ชื่อ-คะแนน'!$C52="","",IF('ชื่อ-คะแนน'!$D52="ออก","",IF('ชื่อ-คะแนน'!$D52="ย้าย","",IF('ชื่อ-คะแนน'!$D52="พัก","",IF($CD$6="?",$CD$6,$CD$6)))))</f>
        <v/>
      </c>
      <c r="CE53" s="959"/>
      <c r="CF53" s="958" t="str">
        <f>IF('ชื่อ-คะแนน'!$C52="","",IF('ชื่อ-คะแนน'!$D52="ออก","",IF('ชื่อ-คะแนน'!$D52="ย้าย","",IF('ชื่อ-คะแนน'!$D52="พัก","",IF($CF$6="?",$CF$6,$CF$6)))))</f>
        <v/>
      </c>
      <c r="CG53" s="967" t="str">
        <f>IF('ชื่อ-คะแนน'!$C52="","",IF('ชื่อ-คะแนน'!$D52="ออก","",IF('ชื่อ-คะแนน'!$D52="ย้าย","",IF('ชื่อ-คะแนน'!$D52="พัก","",IF($CG$6="?",$CG$6,$CG$6)))))</f>
        <v/>
      </c>
      <c r="CH53" s="967" t="str">
        <f>IF('ชื่อ-คะแนน'!$C52="","",IF('ชื่อ-คะแนน'!$D52="ออก","",IF('ชื่อ-คะแนน'!$D52="ย้าย","",IF('ชื่อ-คะแนน'!$D52="พัก","",IF($CH$6="?",$CH$6,$CH$6)))))</f>
        <v/>
      </c>
      <c r="CI53" s="967" t="str">
        <f>IF('ชื่อ-คะแนน'!$C52="","",IF('ชื่อ-คะแนน'!$D52="ออก","",IF('ชื่อ-คะแนน'!$D52="ย้าย","",IF('ชื่อ-คะแนน'!$D52="พัก","",IF($CI$6="?",$CI$6,$CI$6)))))</f>
        <v/>
      </c>
      <c r="CJ53" s="968" t="str">
        <f>IF('ชื่อ-คะแนน'!$C52="","",IF('ชื่อ-คะแนน'!$D52="ออก","",IF('ชื่อ-คะแนน'!$D52="ย้าย","",IF('ชื่อ-คะแนน'!$D52="พัก","",IF($CJ$6="?",$CJ$6,$CJ$6)))))</f>
        <v/>
      </c>
      <c r="CK53" s="959"/>
      <c r="CL53" s="958" t="str">
        <f>IF('ชื่อ-คะแนน'!$C52="","",IF('ชื่อ-คะแนน'!$D52="ออก","",IF('ชื่อ-คะแนน'!$D52="ย้าย","",IF('ชื่อ-คะแนน'!$D52="พัก","",IF($CL$6="?",$CL$6,$CL$6)))))</f>
        <v/>
      </c>
      <c r="CM53" s="967" t="str">
        <f>IF('ชื่อ-คะแนน'!$C52="","",IF('ชื่อ-คะแนน'!$D52="ออก","",IF('ชื่อ-คะแนน'!$D52="ย้าย","",IF('ชื่อ-คะแนน'!$D52="พัก","",IF($CM$6="?",$CM$6,$CM$6)))))</f>
        <v/>
      </c>
      <c r="CN53" s="967" t="str">
        <f>IF('ชื่อ-คะแนน'!$C52="","",IF('ชื่อ-คะแนน'!$D52="ออก","",IF('ชื่อ-คะแนน'!$D52="ย้าย","",IF('ชื่อ-คะแนน'!$D52="พัก","",IF($CN$6="?",$CN$6,$CN$6)))))</f>
        <v/>
      </c>
      <c r="CO53" s="967" t="str">
        <f>IF('ชื่อ-คะแนน'!$C52="","",IF('ชื่อ-คะแนน'!$D52="ออก","",IF('ชื่อ-คะแนน'!$D52="ย้าย","",IF('ชื่อ-คะแนน'!$D52="พัก","",IF($CO$6="?",$CO$6,$CO$6)))))</f>
        <v/>
      </c>
      <c r="CP53" s="968" t="str">
        <f>IF('ชื่อ-คะแนน'!$C52="","",IF('ชื่อ-คะแนน'!$D52="ออก","",IF('ชื่อ-คะแนน'!$D52="ย้าย","",IF('ชื่อ-คะแนน'!$D52="พัก","",IF($CP$6="?",$CP$6,$CP$6)))))</f>
        <v/>
      </c>
      <c r="CQ53" s="959"/>
      <c r="CR53" s="958" t="str">
        <f>IF('ชื่อ-คะแนน'!$C52="","",IF('ชื่อ-คะแนน'!$D52="ออก","",IF('ชื่อ-คะแนน'!$D52="ย้าย","",IF('ชื่อ-คะแนน'!$D52="พัก","",IF($CR$6="?",$CR$6,$CR$6)))))</f>
        <v/>
      </c>
      <c r="CS53" s="967" t="str">
        <f>IF('ชื่อ-คะแนน'!$C52="","",IF('ชื่อ-คะแนน'!$D52="ออก","",IF('ชื่อ-คะแนน'!$D52="ย้าย","",IF('ชื่อ-คะแนน'!$D52="พัก","",IF($CS$6="?",$CS$6,$CS$6)))))</f>
        <v/>
      </c>
      <c r="CT53" s="967" t="str">
        <f>IF('ชื่อ-คะแนน'!$C52="","",IF('ชื่อ-คะแนน'!$D52="ออก","",IF('ชื่อ-คะแนน'!$D52="ย้าย","",IF('ชื่อ-คะแนน'!$D52="พัก","",IF($CT$6="?",$CT$6,$CT$6)))))</f>
        <v/>
      </c>
      <c r="CU53" s="967" t="str">
        <f>IF('ชื่อ-คะแนน'!$C52="","",IF('ชื่อ-คะแนน'!$D52="ออก","",IF('ชื่อ-คะแนน'!$D52="ย้าย","",IF('ชื่อ-คะแนน'!$D52="พัก","",IF($CU$6="?",$CU$6,$CU$6)))))</f>
        <v/>
      </c>
      <c r="CV53" s="968" t="str">
        <f>IF('ชื่อ-คะแนน'!$C52="","",IF('ชื่อ-คะแนน'!$D52="ออก","",IF('ชื่อ-คะแนน'!$D52="ย้าย","",IF('ชื่อ-คะแนน'!$D52="พัก","",IF($CV$6="?",$CV$6,$CV$6)))))</f>
        <v/>
      </c>
      <c r="CW53" s="959"/>
      <c r="CX53" s="958" t="str">
        <f>IF('ชื่อ-คะแนน'!$C52="","",IF('ชื่อ-คะแนน'!$D52="ออก","",IF('ชื่อ-คะแนน'!$D52="ย้าย","",IF('ชื่อ-คะแนน'!$D52="พัก","",IF($CX$6="?",$CX$6,$CX$6)))))</f>
        <v/>
      </c>
      <c r="CY53" s="967" t="str">
        <f>IF('ชื่อ-คะแนน'!$C52="","",IF('ชื่อ-คะแนน'!$D52="ออก","",IF('ชื่อ-คะแนน'!$D52="ย้าย","",IF('ชื่อ-คะแนน'!$D52="พัก","",IF($CY$6="?",$CY$6,$CY$6)))))</f>
        <v/>
      </c>
      <c r="CZ53" s="967" t="str">
        <f>IF('ชื่อ-คะแนน'!$C52="","",IF('ชื่อ-คะแนน'!$D52="ออก","",IF('ชื่อ-คะแนน'!$D52="ย้าย","",IF('ชื่อ-คะแนน'!$D52="พัก","",IF($CZ$6="?",$CZ$6,$CZ$6)))))</f>
        <v/>
      </c>
      <c r="DA53" s="967" t="str">
        <f>IF('ชื่อ-คะแนน'!$C52="","",IF('ชื่อ-คะแนน'!$D52="ออก","",IF('ชื่อ-คะแนน'!$D52="ย้าย","",IF('ชื่อ-คะแนน'!$D52="พัก","",IF($DA$6="?",$DA$6,$DA$6)))))</f>
        <v/>
      </c>
      <c r="DB53" s="968" t="str">
        <f>IF('ชื่อ-คะแนน'!$C52="","",IF('ชื่อ-คะแนน'!$D52="ออก","",IF('ชื่อ-คะแนน'!$D52="ย้าย","",IF('ชื่อ-คะแนน'!$D52="พัก","",IF($DB$6="?",$DB$6,$DB$6)))))</f>
        <v/>
      </c>
      <c r="DC53" s="959"/>
      <c r="DD53" s="958" t="str">
        <f>IF('ชื่อ-คะแนน'!$C52="","",IF('ชื่อ-คะแนน'!$D52="ออก","",IF('ชื่อ-คะแนน'!$D52="ย้าย","",IF('ชื่อ-คะแนน'!$D52="พัก","",IF($DD$6="?",$DD$6,$DD$6)))))</f>
        <v/>
      </c>
      <c r="DE53" s="967" t="str">
        <f>IF('ชื่อ-คะแนน'!$C52="","",IF('ชื่อ-คะแนน'!$D52="ออก","",IF('ชื่อ-คะแนน'!$D52="ย้าย","",IF('ชื่อ-คะแนน'!$D52="พัก","",IF($DE$6="?",$DE$6,$DE$6)))))</f>
        <v/>
      </c>
      <c r="DF53" s="967" t="str">
        <f>IF('ชื่อ-คะแนน'!$C52="","",IF('ชื่อ-คะแนน'!$D52="ออก","",IF('ชื่อ-คะแนน'!$D52="ย้าย","",IF('ชื่อ-คะแนน'!$D52="พัก","",IF($DF$6="?",$DF$6,$DF$6)))))</f>
        <v/>
      </c>
      <c r="DG53" s="967" t="str">
        <f>IF('ชื่อ-คะแนน'!$C52="","",IF('ชื่อ-คะแนน'!$D52="ออก","",IF('ชื่อ-คะแนน'!$D52="ย้าย","",IF('ชื่อ-คะแนน'!$D52="พัก","",IF($DG$6="?",$DG$6,$DG$6)))))</f>
        <v/>
      </c>
      <c r="DH53" s="968" t="str">
        <f>IF('ชื่อ-คะแนน'!$C52="","",IF('ชื่อ-คะแนน'!$D52="ออก","",IF('ชื่อ-คะแนน'!$D52="ย้าย","",IF('ชื่อ-คะแนน'!$D52="พัก","",IF($DH$6="?",$DH$6,$DH$6)))))</f>
        <v/>
      </c>
      <c r="DI53" s="959"/>
      <c r="DJ53" s="958" t="str">
        <f>IF('ชื่อ-คะแนน'!$C52="","",IF('ชื่อ-คะแนน'!$D52="ออก","",IF('ชื่อ-คะแนน'!$D52="ย้าย","",IF('ชื่อ-คะแนน'!$D52="พัก","",IF($DJ$6="?",$DJ$6,$DJ$6)))))</f>
        <v/>
      </c>
      <c r="DK53" s="967" t="str">
        <f>IF('ชื่อ-คะแนน'!$C52="","",IF('ชื่อ-คะแนน'!$D52="ออก","",IF('ชื่อ-คะแนน'!$D52="ย้าย","",IF('ชื่อ-คะแนน'!$D52="พัก","",IF($DK$6="?",$DK$6,$DK$6)))))</f>
        <v/>
      </c>
      <c r="DL53" s="967" t="str">
        <f>IF('ชื่อ-คะแนน'!$C52="","",IF('ชื่อ-คะแนน'!$D52="ออก","",IF('ชื่อ-คะแนน'!$D52="ย้าย","",IF('ชื่อ-คะแนน'!$D52="พัก","",IF($DL$6="?",$DL$6,$DL$6)))))</f>
        <v/>
      </c>
      <c r="DM53" s="967" t="str">
        <f>IF('ชื่อ-คะแนน'!$C52="","",IF('ชื่อ-คะแนน'!$D52="ออก","",IF('ชื่อ-คะแนน'!$D52="ย้าย","",IF('ชื่อ-คะแนน'!$D52="พัก","",IF($DM$6="?",$DM$6,$DM$6)))))</f>
        <v/>
      </c>
      <c r="DN53" s="968" t="str">
        <f>IF('ชื่อ-คะแนน'!$C52="","",IF('ชื่อ-คะแนน'!$D52="ออก","",IF('ชื่อ-คะแนน'!$D52="ย้าย","",IF('ชื่อ-คะแนน'!$D52="พัก","",IF($DN$6="?",$DN$6,$DN$6)))))</f>
        <v/>
      </c>
      <c r="DO53" s="959"/>
      <c r="DP53" s="958" t="str">
        <f>IF('ชื่อ-คะแนน'!$C52="","",IF('ชื่อ-คะแนน'!$D52="ออก","",IF('ชื่อ-คะแนน'!$D52="ย้าย","",IF('ชื่อ-คะแนน'!$D52="พัก","",IF($DP$6="?",$DP$6,$DP$6)))))</f>
        <v/>
      </c>
      <c r="DQ53" s="967" t="str">
        <f>IF('ชื่อ-คะแนน'!$C52="","",IF('ชื่อ-คะแนน'!$D52="ออก","",IF('ชื่อ-คะแนน'!$D52="ย้าย","",IF('ชื่อ-คะแนน'!$D52="พัก","",IF($DQ$6="?",$DQ$6,$DQ$6)))))</f>
        <v/>
      </c>
      <c r="DR53" s="967" t="str">
        <f>IF('ชื่อ-คะแนน'!$C52="","",IF('ชื่อ-คะแนน'!$D52="ออก","",IF('ชื่อ-คะแนน'!$D52="ย้าย","",IF('ชื่อ-คะแนน'!$D52="พัก","",IF($DR$6="?",$DR$6,$DR$6)))))</f>
        <v/>
      </c>
      <c r="DS53" s="967" t="str">
        <f>IF('ชื่อ-คะแนน'!$C52="","",IF('ชื่อ-คะแนน'!$D52="ออก","",IF('ชื่อ-คะแนน'!$D52="ย้าย","",IF('ชื่อ-คะแนน'!$D52="พัก","",IF($DS$6="?",$DS$6,$DS$6)))))</f>
        <v/>
      </c>
      <c r="DT53" s="968" t="str">
        <f>IF('ชื่อ-คะแนน'!$C52="","",IF('ชื่อ-คะแนน'!$D52="ออก","",IF('ชื่อ-คะแนน'!$D52="ย้าย","",IF('ชื่อ-คะแนน'!$D52="พัก","",IF($DT$6="?",$DT$6,$DT$6)))))</f>
        <v/>
      </c>
      <c r="DU53" s="959"/>
      <c r="DV53" s="958" t="str">
        <f>IF('ชื่อ-คะแนน'!$C52="","",IF('ชื่อ-คะแนน'!$D52="ออก","",IF('ชื่อ-คะแนน'!$D52="ย้าย","",IF('ชื่อ-คะแนน'!$D52="พัก","",IF($DV$6="?",$DV$6,$DV$6)))))</f>
        <v/>
      </c>
      <c r="DW53" s="967" t="str">
        <f>IF('ชื่อ-คะแนน'!$C52="","",IF('ชื่อ-คะแนน'!$D52="ออก","",IF('ชื่อ-คะแนน'!$D52="ย้าย","",IF('ชื่อ-คะแนน'!$D52="พัก","",IF($DW$6="?",$DW$6,$DW$6)))))</f>
        <v/>
      </c>
      <c r="DX53" s="967" t="str">
        <f>IF('ชื่อ-คะแนน'!$C52="","",IF('ชื่อ-คะแนน'!$D52="ออก","",IF('ชื่อ-คะแนน'!$D52="ย้าย","",IF('ชื่อ-คะแนน'!$D52="พัก","",IF($DX$6="?",$DX$6,$DX$6)))))</f>
        <v/>
      </c>
      <c r="DY53" s="967" t="str">
        <f>IF('ชื่อ-คะแนน'!$C52="","",IF('ชื่อ-คะแนน'!$D52="ออก","",IF('ชื่อ-คะแนน'!$D52="ย้าย","",IF('ชื่อ-คะแนน'!$D52="พัก","",IF($DY$6="?",$DY$6,$DY$6)))))</f>
        <v/>
      </c>
      <c r="DZ53" s="968" t="str">
        <f>IF('ชื่อ-คะแนน'!$C52="","",IF('ชื่อ-คะแนน'!$D52="ออก","",IF('ชื่อ-คะแนน'!$D52="ย้าย","",IF('ชื่อ-คะแนน'!$D52="พัก","",IF($DZ$6="?",$DZ$6,$DZ$6)))))</f>
        <v/>
      </c>
      <c r="EA53" s="959"/>
      <c r="EB53" s="958" t="str">
        <f>IF('ชื่อ-คะแนน'!$C52="","",IF('ชื่อ-คะแนน'!$D52="ออก","",IF('ชื่อ-คะแนน'!$D52="ย้าย","",IF('ชื่อ-คะแนน'!$D52="พัก","",IF($EB$6="?",$EB$6,$EB$6)))))</f>
        <v/>
      </c>
      <c r="EC53" s="967" t="str">
        <f>IF('ชื่อ-คะแนน'!$C52="","",IF('ชื่อ-คะแนน'!$D52="ออก","",IF('ชื่อ-คะแนน'!$D52="ย้าย","",IF('ชื่อ-คะแนน'!$D52="พัก","",IF($EC$6="?",$EC$6,$EC$6)))))</f>
        <v/>
      </c>
      <c r="ED53" s="967" t="str">
        <f>IF('ชื่อ-คะแนน'!$C52="","",IF('ชื่อ-คะแนน'!$D52="ออก","",IF('ชื่อ-คะแนน'!$D52="ย้าย","",IF('ชื่อ-คะแนน'!$D52="พัก","",IF($ED$6="?",$ED$6,$ED$6)))))</f>
        <v/>
      </c>
      <c r="EE53" s="967" t="str">
        <f>IF('ชื่อ-คะแนน'!$C52="","",IF('ชื่อ-คะแนน'!$D52="ออก","",IF('ชื่อ-คะแนน'!$D52="ย้าย","",IF('ชื่อ-คะแนน'!$D52="พัก","",IF($EE$6="?",$EE$6,$EE$6)))))</f>
        <v/>
      </c>
      <c r="EF53" s="968" t="str">
        <f>IF('ชื่อ-คะแนน'!$C52="","",IF('ชื่อ-คะแนน'!$D52="ออก","",IF('ชื่อ-คะแนน'!$D52="ย้าย","",IF('ชื่อ-คะแนน'!$D52="พัก","",IF($EF$6="?",$EF$6,$EF$6)))))</f>
        <v/>
      </c>
      <c r="EG53" s="969"/>
      <c r="EH53" s="963" t="str">
        <f>IF('ชื่อ-คะแนน'!C52="","",COUNTIF(E53:EF53,"ป")+COUNTIF(E53:EF53,"ล")+COUNTIF(E53:EF53,"ข")+COUNTIF(E53:EF53,"ร")+COUNTIF(E53:EF53,"อ")+COUNTIF(E53:EF53,"ก")+COUNTIF(E53:EF53,"ฟ")+COUNTIF(E53:EF53,"ด")+COUNTIF(E53:EF53,"ย"))&amp;IF('ชื่อ-คะแนน'!C52="","","/")&amp;IF('ชื่อ-คะแนน'!C52="","",SUM($F$6:$EF$6)-SUM(F53:EF53))</f>
        <v/>
      </c>
      <c r="EI53" s="994" t="str">
        <f>IF('ชื่อ-คะแนน'!C52="","",COUNTIF(E53:EE53,"/")+SUM(E53:EE53))</f>
        <v/>
      </c>
      <c r="EJ53" s="995" t="str">
        <f>IF('ชื่อ-คะแนน'!C52="","",COUNTIF(F53:EF53,"/")+SUM(F53:EF53)+เวลา1!EI53)</f>
        <v/>
      </c>
      <c r="EK53" s="103"/>
      <c r="EL53" s="53" t="str">
        <f>IF('ชื่อ-คะแนน'!C52="","",IF(EJ53&gt;=$EJ$3-$EJ$4,"-",$EJ$3-$EJ$4-EJ53))</f>
        <v/>
      </c>
      <c r="EM53" s="54" t="str">
        <f>IF('ชื่อ-คะแนน'!C52="","",(EJ53/$EJ$3)*100)</f>
        <v/>
      </c>
      <c r="EN53" s="53" t="str">
        <f>IF('ชื่อ-คะแนน'!CM52="ผิด","ผิด",IF('ชื่อ-คะแนน'!CM52="","",IF('ชื่อ-คะแนน'!CP52="-","-",IF(EM53&lt;79.5,"มส","-"))))</f>
        <v/>
      </c>
      <c r="EO53" s="53" t="str">
        <f>IF('ชื่อ-คะแนน'!CM52="ผิด","ผิด",IF('ชื่อ-คะแนน'!CM52="","",IF('ชื่อ-คะแนน'!CP52="-","-",IF(EM53&lt;59.5,"ซ้ำ",IF(EM53&lt;79.5,EL53,"-")))))</f>
        <v/>
      </c>
    </row>
    <row r="54" spans="1:145" s="24" customFormat="1" ht="18" customHeight="1" thickBot="1" x14ac:dyDescent="0.55000000000000004">
      <c r="A54" s="1000" t="str">
        <f>'ชื่อ-คะแนน'!A53</f>
        <v/>
      </c>
      <c r="B54" s="894">
        <f>'ชื่อ-คะแนน'!B53</f>
        <v>0</v>
      </c>
      <c r="C54" s="895" t="str">
        <f>'ชื่อ-คะแนน'!DB53</f>
        <v/>
      </c>
      <c r="D54" s="620" t="str">
        <f>'ชื่อ-คะแนน'!D53</f>
        <v/>
      </c>
      <c r="E54" s="621" t="str">
        <f t="shared" si="0"/>
        <v/>
      </c>
      <c r="F54" s="958" t="str">
        <f>IF('ชื่อ-คะแนน'!$C53="","",IF('ชื่อ-คะแนน'!$D53="ออก","",IF('ชื่อ-คะแนน'!$D53="ย้าย","",IF('ชื่อ-คะแนน'!$D53="พัก","",IF(F$6="?",F$6,F$6)))))</f>
        <v/>
      </c>
      <c r="G54" s="967" t="str">
        <f>IF('ชื่อ-คะแนน'!C53="","",IF('ชื่อ-คะแนน'!$D53="ออก","",IF('ชื่อ-คะแนน'!$D53="ย้าย","",IF('ชื่อ-คะแนน'!$D53="พัก","",IF(G$6="?",G$6,G$6)))))</f>
        <v/>
      </c>
      <c r="H54" s="967" t="str">
        <f>IF('ชื่อ-คะแนน'!C53="","",IF('ชื่อ-คะแนน'!$D53="ออก","",IF('ชื่อ-คะแนน'!$D53="ย้าย","",IF('ชื่อ-คะแนน'!$D53="พัก","",IF(H$6="?",H$6,H$6)))))</f>
        <v/>
      </c>
      <c r="I54" s="967" t="str">
        <f>IF('ชื่อ-คะแนน'!G53="","",IF('ชื่อ-คะแนน'!$D53="ออก","",IF('ชื่อ-คะแนน'!$D53="ย้าย","",IF('ชื่อ-คะแนน'!$D53="พัก","",IF(I$6="?",I$6,$I$6)))))</f>
        <v/>
      </c>
      <c r="J54" s="968" t="str">
        <f>IF('ชื่อ-คะแนน'!$C53="","",IF('ชื่อ-คะแนน'!$D53="ออก","",IF('ชื่อ-คะแนน'!$D53="ย้าย","",IF('ชื่อ-คะแนน'!$D53="พัก","",IF(J$6="?",J$6,J$6)))))</f>
        <v/>
      </c>
      <c r="K54" s="959"/>
      <c r="L54" s="958" t="str">
        <f>IF('ชื่อ-คะแนน'!$C53="","",IF('ชื่อ-คะแนน'!$D53="ออก","",IF('ชื่อ-คะแนน'!$D53="ย้าย","",IF('ชื่อ-คะแนน'!$D53="พัก","",IF(L$6="?",L$6,L$6)))))</f>
        <v/>
      </c>
      <c r="M54" s="967" t="str">
        <f>IF('ชื่อ-คะแนน'!$C53="","",IF('ชื่อ-คะแนน'!$D53="ออก","",IF('ชื่อ-คะแนน'!$D53="ย้าย","",IF('ชื่อ-คะแนน'!$D53="พัก","",IF(M$6="?",M$6,M$6)))))</f>
        <v/>
      </c>
      <c r="N54" s="967" t="str">
        <f>IF('ชื่อ-คะแนน'!$C53="","",IF('ชื่อ-คะแนน'!$D53="ออก","",IF('ชื่อ-คะแนน'!$D53="ย้าย","",IF('ชื่อ-คะแนน'!$D53="พัก","",IF(N$6="?",N$6,N$6)))))</f>
        <v/>
      </c>
      <c r="O54" s="967" t="str">
        <f>IF('ชื่อ-คะแนน'!$C53="","",IF('ชื่อ-คะแนน'!$D53="ออก","",IF('ชื่อ-คะแนน'!$D53="ย้าย","",IF('ชื่อ-คะแนน'!$D53="พัก","",IF(O$6="?",O$6,O$6)))))</f>
        <v/>
      </c>
      <c r="P54" s="968" t="str">
        <f>IF('ชื่อ-คะแนน'!$C53="","",IF('ชื่อ-คะแนน'!$D53="ออก","",IF('ชื่อ-คะแนน'!$D53="ย้าย","",IF('ชื่อ-คะแนน'!$D53="พัก","",IF(P$6="?",P$6,P$6)))))</f>
        <v/>
      </c>
      <c r="Q54" s="959"/>
      <c r="R54" s="958" t="str">
        <f>IF('ชื่อ-คะแนน'!$C53="","",IF('ชื่อ-คะแนน'!$D53="ออก","",IF('ชื่อ-คะแนน'!$D53="ย้าย","",IF('ชื่อ-คะแนน'!$D53="พัก","",IF(R$6="?",R$6,R$6)))))</f>
        <v/>
      </c>
      <c r="S54" s="967" t="str">
        <f>IF('ชื่อ-คะแนน'!$C53="","",IF('ชื่อ-คะแนน'!$D53="ออก","",IF('ชื่อ-คะแนน'!$D53="ย้าย","",IF('ชื่อ-คะแนน'!$D53="พัก","",IF(S$6="?",S$6,S$6)))))</f>
        <v/>
      </c>
      <c r="T54" s="967" t="str">
        <f>IF('ชื่อ-คะแนน'!$C53="","",IF('ชื่อ-คะแนน'!$D53="ออก","",IF('ชื่อ-คะแนน'!$D53="ย้าย","",IF('ชื่อ-คะแนน'!$D53="พัก","",IF(T$6="?",T$6,T$6)))))</f>
        <v/>
      </c>
      <c r="U54" s="967" t="str">
        <f>IF('ชื่อ-คะแนน'!$C53="","",IF('ชื่อ-คะแนน'!$D53="ออก","",IF('ชื่อ-คะแนน'!$D53="ย้าย","",IF('ชื่อ-คะแนน'!$D53="พัก","",IF(U$6="?",U$6,U$6)))))</f>
        <v/>
      </c>
      <c r="V54" s="968" t="str">
        <f>IF('ชื่อ-คะแนน'!$C53="","",IF('ชื่อ-คะแนน'!$D53="ออก","",IF('ชื่อ-คะแนน'!$D53="ย้าย","",IF('ชื่อ-คะแนน'!$D53="พัก","",IF(V$6="?",V$6,V$6)))))</f>
        <v/>
      </c>
      <c r="W54" s="959"/>
      <c r="X54" s="958" t="str">
        <f>IF('ชื่อ-คะแนน'!$C53="","",IF('ชื่อ-คะแนน'!$D53="ออก","",IF('ชื่อ-คะแนน'!$D53="ย้าย","",IF('ชื่อ-คะแนน'!$D53="พัก","",IF(X$6="?",X$6,X$6)))))</f>
        <v/>
      </c>
      <c r="Y54" s="967" t="str">
        <f>IF('ชื่อ-คะแนน'!$C53="","",IF('ชื่อ-คะแนน'!$D53="ออก","",IF('ชื่อ-คะแนน'!$D53="ย้าย","",IF('ชื่อ-คะแนน'!$D53="พัก","",IF(Y$6="?",Y$6,Y$6)))))</f>
        <v/>
      </c>
      <c r="Z54" s="967" t="str">
        <f>IF('ชื่อ-คะแนน'!$C53="","",IF('ชื่อ-คะแนน'!$D53="ออก","",IF('ชื่อ-คะแนน'!$D53="ย้าย","",IF('ชื่อ-คะแนน'!$D53="พัก","",IF(Z$6="?",Z$6,Z$6)))))</f>
        <v/>
      </c>
      <c r="AA54" s="967" t="str">
        <f>IF('ชื่อ-คะแนน'!$C53="","",IF('ชื่อ-คะแนน'!$D53="ออก","",IF('ชื่อ-คะแนน'!$D53="ย้าย","",IF('ชื่อ-คะแนน'!$D53="พัก","",IF(AA$6="?",AA$6,AA$6)))))</f>
        <v/>
      </c>
      <c r="AB54" s="968" t="str">
        <f>IF('ชื่อ-คะแนน'!$C53="","",IF('ชื่อ-คะแนน'!$D53="ออก","",IF('ชื่อ-คะแนน'!$D53="ย้าย","",IF('ชื่อ-คะแนน'!$D53="พัก","",IF(AB$6="?",AB$6,AB$6)))))</f>
        <v/>
      </c>
      <c r="AC54" s="959"/>
      <c r="AD54" s="958" t="str">
        <f>IF('ชื่อ-คะแนน'!$C53="","",IF('ชื่อ-คะแนน'!$D53="ออก","",IF('ชื่อ-คะแนน'!$D53="ย้าย","",IF('ชื่อ-คะแนน'!$D53="พัก","",IF(AD$6="?",AD$6,AD$6)))))</f>
        <v/>
      </c>
      <c r="AE54" s="967" t="str">
        <f>IF('ชื่อ-คะแนน'!$C53="","",IF('ชื่อ-คะแนน'!$D53="ออก","",IF('ชื่อ-คะแนน'!$D53="ย้าย","",IF('ชื่อ-คะแนน'!$D53="พัก","",IF(AE$6="?",AE$6,AE$6)))))</f>
        <v/>
      </c>
      <c r="AF54" s="967" t="str">
        <f>IF('ชื่อ-คะแนน'!$C53="","",IF('ชื่อ-คะแนน'!$D53="ออก","",IF('ชื่อ-คะแนน'!$D53="ย้าย","",IF('ชื่อ-คะแนน'!$D53="พัก","",IF(AF$6="?",AF$6,AF$6)))))</f>
        <v/>
      </c>
      <c r="AG54" s="967" t="str">
        <f>IF('ชื่อ-คะแนน'!$C53="","",IF('ชื่อ-คะแนน'!$D53="ออก","",IF('ชื่อ-คะแนน'!$D53="ย้าย","",IF('ชื่อ-คะแนน'!$D53="พัก","",IF($AG$6="?",$AG$6,$AG$6)))))</f>
        <v/>
      </c>
      <c r="AH54" s="968" t="str">
        <f>IF('ชื่อ-คะแนน'!$C53="","",IF('ชื่อ-คะแนน'!$D53="ออก","",IF('ชื่อ-คะแนน'!$D53="ย้าย","",IF('ชื่อ-คะแนน'!$D53="พัก","",IF($AH$6="?",$AH$6,$AH$6)))))</f>
        <v/>
      </c>
      <c r="AI54" s="959"/>
      <c r="AJ54" s="958" t="str">
        <f>IF('ชื่อ-คะแนน'!$C53="","",IF('ชื่อ-คะแนน'!$D53="ออก","",IF('ชื่อ-คะแนน'!$D53="ย้าย","",IF('ชื่อ-คะแนน'!$D53="พัก","",IF($AJ$6="?",$AJ$6,$AJ$6)))))</f>
        <v/>
      </c>
      <c r="AK54" s="967" t="str">
        <f>IF('ชื่อ-คะแนน'!$C53="","",IF('ชื่อ-คะแนน'!$D53="ออก","",IF('ชื่อ-คะแนน'!$D53="ย้าย","",IF('ชื่อ-คะแนน'!$D53="พัก","",IF($AK$6="?",$AK$6,$AK$6)))))</f>
        <v/>
      </c>
      <c r="AL54" s="967" t="str">
        <f>IF('ชื่อ-คะแนน'!$C53="","",IF('ชื่อ-คะแนน'!$D53="ออก","",IF('ชื่อ-คะแนน'!$D53="ย้าย","",IF('ชื่อ-คะแนน'!$D53="พัก","",IF($AL$6="?",$AL$6,$AL$6)))))</f>
        <v/>
      </c>
      <c r="AM54" s="967" t="str">
        <f>IF('ชื่อ-คะแนน'!$C53="","",IF('ชื่อ-คะแนน'!$D53="ออก","",IF('ชื่อ-คะแนน'!$D53="ย้าย","",IF('ชื่อ-คะแนน'!$D53="พัก","",IF($AM$6="?",$AM$6,$AM$6)))))</f>
        <v/>
      </c>
      <c r="AN54" s="968" t="str">
        <f>IF('ชื่อ-คะแนน'!$C53="","",IF('ชื่อ-คะแนน'!$D53="ออก","",IF('ชื่อ-คะแนน'!$D53="ย้าย","",IF('ชื่อ-คะแนน'!$D53="พัก","",IF($AN$6="?",$AN$6,$AN$6)))))</f>
        <v/>
      </c>
      <c r="AO54" s="959"/>
      <c r="AP54" s="958" t="str">
        <f>IF('ชื่อ-คะแนน'!$C53="","",IF('ชื่อ-คะแนน'!$D53="ออก","",IF('ชื่อ-คะแนน'!$D53="ย้าย","",IF('ชื่อ-คะแนน'!$D53="พัก","",IF($AP$6="?",$AP$6,$AP$6)))))</f>
        <v/>
      </c>
      <c r="AQ54" s="967" t="str">
        <f>IF('ชื่อ-คะแนน'!$C53="","",IF('ชื่อ-คะแนน'!$D53="ออก","",IF('ชื่อ-คะแนน'!$D53="ย้าย","",IF('ชื่อ-คะแนน'!$D53="พัก","",IF($AQ$6="?",$AQ$6,$AQ$6)))))</f>
        <v/>
      </c>
      <c r="AR54" s="967" t="str">
        <f>IF('ชื่อ-คะแนน'!$C53="","",IF('ชื่อ-คะแนน'!$D53="ออก","",IF('ชื่อ-คะแนน'!$D53="ย้าย","",IF('ชื่อ-คะแนน'!$D53="พัก","",IF($AR$6="?",$AR$6,$AR$6)))))</f>
        <v/>
      </c>
      <c r="AS54" s="967" t="str">
        <f>IF('ชื่อ-คะแนน'!$C53="","",IF('ชื่อ-คะแนน'!$D53="ออก","",IF('ชื่อ-คะแนน'!$D53="ย้าย","",IF('ชื่อ-คะแนน'!$D53="พัก","",IF($AS$6="?",$AS$6,$AS$6)))))</f>
        <v/>
      </c>
      <c r="AT54" s="968" t="str">
        <f>IF('ชื่อ-คะแนน'!$C53="","",IF('ชื่อ-คะแนน'!$D53="ออก","",IF('ชื่อ-คะแนน'!$D53="ย้าย","",IF('ชื่อ-คะแนน'!$D53="พัก","",IF($AT$6="?",$AT$6,$AT$6)))))</f>
        <v/>
      </c>
      <c r="AU54" s="959"/>
      <c r="AV54" s="958" t="str">
        <f>IF('ชื่อ-คะแนน'!$C53="","",IF('ชื่อ-คะแนน'!$D53="ออก","",IF('ชื่อ-คะแนน'!$D53="ย้าย","",IF('ชื่อ-คะแนน'!$D53="พัก","",IF($AV$6="?",$AV$6,$AV$6)))))</f>
        <v/>
      </c>
      <c r="AW54" s="967" t="str">
        <f>IF('ชื่อ-คะแนน'!$C53="","",IF('ชื่อ-คะแนน'!$D53="ออก","",IF('ชื่อ-คะแนน'!$D53="ย้าย","",IF('ชื่อ-คะแนน'!$D53="พัก","",IF($AW$6="?",$AW$6,$AW$6)))))</f>
        <v/>
      </c>
      <c r="AX54" s="967" t="str">
        <f>IF('ชื่อ-คะแนน'!$C53="","",IF('ชื่อ-คะแนน'!$D53="ออก","",IF('ชื่อ-คะแนน'!$D53="ย้าย","",IF('ชื่อ-คะแนน'!$D53="พัก","",IF($AX$6="?",$AX$6,$AX$6)))))</f>
        <v/>
      </c>
      <c r="AY54" s="967" t="str">
        <f>IF('ชื่อ-คะแนน'!$C53="","",IF('ชื่อ-คะแนน'!$D53="ออก","",IF('ชื่อ-คะแนน'!$D53="ย้าย","",IF('ชื่อ-คะแนน'!$D53="พัก","",IF($AY$6="?",$AY$6,$AY$6)))))</f>
        <v/>
      </c>
      <c r="AZ54" s="968" t="str">
        <f>IF('ชื่อ-คะแนน'!$C53="","",IF('ชื่อ-คะแนน'!$D53="ออก","",IF('ชื่อ-คะแนน'!$D53="ย้าย","",IF('ชื่อ-คะแนน'!$D53="พัก","",IF($AZ$6="?",$AZ$6,$AZ$6)))))</f>
        <v/>
      </c>
      <c r="BA54" s="959"/>
      <c r="BB54" s="958" t="str">
        <f>IF('ชื่อ-คะแนน'!$C53="","",IF('ชื่อ-คะแนน'!$D53="ออก","",IF('ชื่อ-คะแนน'!$D53="ย้าย","",IF('ชื่อ-คะแนน'!$D53="พัก","",IF($BB$6="?",$BB$6,$BB$6)))))</f>
        <v/>
      </c>
      <c r="BC54" s="967" t="str">
        <f>IF('ชื่อ-คะแนน'!$C53="","",IF('ชื่อ-คะแนน'!$D53="ออก","",IF('ชื่อ-คะแนน'!$D53="ย้าย","",IF('ชื่อ-คะแนน'!$D53="พัก","",IF($BC$6="?",$BC$6,$BC$6)))))</f>
        <v/>
      </c>
      <c r="BD54" s="967" t="str">
        <f>IF('ชื่อ-คะแนน'!$C53="","",IF('ชื่อ-คะแนน'!$D53="ออก","",IF('ชื่อ-คะแนน'!$D53="ย้าย","",IF('ชื่อ-คะแนน'!$D53="พัก","",IF($BD$6="?",$BD$6,$BD$6)))))</f>
        <v/>
      </c>
      <c r="BE54" s="967" t="str">
        <f>IF('ชื่อ-คะแนน'!$C53="","",IF('ชื่อ-คะแนน'!$D53="ออก","",IF('ชื่อ-คะแนน'!$D53="ย้าย","",IF('ชื่อ-คะแนน'!$D53="พัก","",IF($BE$6="?",$BE$6,$BE$6)))))</f>
        <v/>
      </c>
      <c r="BF54" s="968" t="str">
        <f>IF('ชื่อ-คะแนน'!$C53="","",IF('ชื่อ-คะแนน'!$D53="ออก","",IF('ชื่อ-คะแนน'!$D53="ย้าย","",IF('ชื่อ-คะแนน'!$D53="พัก","",IF($BF$6="?",$BF$6,$BF$6)))))</f>
        <v/>
      </c>
      <c r="BG54" s="959"/>
      <c r="BH54" s="958" t="str">
        <f>IF('ชื่อ-คะแนน'!$C53="","",IF('ชื่อ-คะแนน'!$D53="ออก","",IF('ชื่อ-คะแนน'!$D53="ย้าย","",IF('ชื่อ-คะแนน'!$D53="พัก","",IF($BH$6="?",$BH$6,$BH$6)))))</f>
        <v/>
      </c>
      <c r="BI54" s="967" t="str">
        <f>IF('ชื่อ-คะแนน'!$C53="","",IF('ชื่อ-คะแนน'!$D53="ออก","",IF('ชื่อ-คะแนน'!$D53="ย้าย","",IF('ชื่อ-คะแนน'!$D53="พัก","",IF($BI$6="?",$BI$6,$BI$6)))))</f>
        <v/>
      </c>
      <c r="BJ54" s="967" t="str">
        <f>IF('ชื่อ-คะแนน'!$C53="","",IF('ชื่อ-คะแนน'!$D53="ออก","",IF('ชื่อ-คะแนน'!$D53="ย้าย","",IF('ชื่อ-คะแนน'!$D53="พัก","",IF($BJ$6="?",$BJ$6,$BJ$6)))))</f>
        <v/>
      </c>
      <c r="BK54" s="967" t="str">
        <f>IF('ชื่อ-คะแนน'!$C53="","",IF('ชื่อ-คะแนน'!$D53="ออก","",IF('ชื่อ-คะแนน'!$D53="ย้าย","",IF('ชื่อ-คะแนน'!$D53="พัก","",IF($BK$6="?",$BK$6,$BK$6)))))</f>
        <v/>
      </c>
      <c r="BL54" s="968" t="str">
        <f>IF('ชื่อ-คะแนน'!$C53="","",IF('ชื่อ-คะแนน'!$D53="ออก","",IF('ชื่อ-คะแนน'!$D53="ย้าย","",IF('ชื่อ-คะแนน'!$D53="พัก","",IF($BL$6="?",$BL$6,$BL$6)))))</f>
        <v/>
      </c>
      <c r="BM54" s="959"/>
      <c r="BN54" s="958" t="str">
        <f>IF('ชื่อ-คะแนน'!$C53="","",IF('ชื่อ-คะแนน'!$D53="ออก","",IF('ชื่อ-คะแนน'!$D53="ย้าย","",IF('ชื่อ-คะแนน'!$D53="พัก","",IF($BN$6="?",$BN$6,$BN$6)))))</f>
        <v/>
      </c>
      <c r="BO54" s="967" t="str">
        <f>IF('ชื่อ-คะแนน'!$C53="","",IF('ชื่อ-คะแนน'!$D53="ออก","",IF('ชื่อ-คะแนน'!$D53="ย้าย","",IF('ชื่อ-คะแนน'!$D53="พัก","",IF($BO$6="?",$BO$6,$BO$6)))))</f>
        <v/>
      </c>
      <c r="BP54" s="967" t="str">
        <f>IF('ชื่อ-คะแนน'!$C53="","",IF('ชื่อ-คะแนน'!$D53="ออก","",IF('ชื่อ-คะแนน'!$D53="ย้าย","",IF('ชื่อ-คะแนน'!$D53="พัก","",IF($BP$6="?",$BP$6,$BP$6)))))</f>
        <v/>
      </c>
      <c r="BQ54" s="967" t="str">
        <f>IF('ชื่อ-คะแนน'!$C53="","",IF('ชื่อ-คะแนน'!$D53="ออก","",IF('ชื่อ-คะแนน'!$D53="ย้าย","",IF('ชื่อ-คะแนน'!$D53="พัก","",IF($BQ$6="?",$BQ$6,$BQ$6)))))</f>
        <v/>
      </c>
      <c r="BR54" s="968" t="str">
        <f>IF('ชื่อ-คะแนน'!$C53="","",IF('ชื่อ-คะแนน'!$D53="ออก","",IF('ชื่อ-คะแนน'!$D53="ย้าย","",IF('ชื่อ-คะแนน'!$D53="พัก","",IF($BR$6="?",$BR$6,$BR$6)))))</f>
        <v/>
      </c>
      <c r="BS54" s="959"/>
      <c r="BT54" s="958" t="str">
        <f>IF('ชื่อ-คะแนน'!$C53="","",IF('ชื่อ-คะแนน'!$D53="ออก","",IF('ชื่อ-คะแนน'!$D53="ย้าย","",IF('ชื่อ-คะแนน'!$D53="พัก","",IF($BT$6="?",$BT$6,$BT$6)))))</f>
        <v/>
      </c>
      <c r="BU54" s="967" t="str">
        <f>IF('ชื่อ-คะแนน'!$C53="","",IF('ชื่อ-คะแนน'!$D53="ออก","",IF('ชื่อ-คะแนน'!$D53="ย้าย","",IF('ชื่อ-คะแนน'!$D53="พัก","",IF($BU$6="?",$BU$6,$BU$6)))))</f>
        <v/>
      </c>
      <c r="BV54" s="967" t="str">
        <f>IF('ชื่อ-คะแนน'!$C53="","",IF('ชื่อ-คะแนน'!$D53="ออก","",IF('ชื่อ-คะแนน'!$D53="ย้าย","",IF('ชื่อ-คะแนน'!$D53="พัก","",IF($BV$6="?",$BV$6,$BV$6)))))</f>
        <v/>
      </c>
      <c r="BW54" s="967" t="str">
        <f>IF('ชื่อ-คะแนน'!$C53="","",IF('ชื่อ-คะแนน'!$D53="ออก","",IF('ชื่อ-คะแนน'!$D53="ย้าย","",IF('ชื่อ-คะแนน'!$D53="พัก","",IF($BW$6="?",$BW$6,$BW$6)))))</f>
        <v/>
      </c>
      <c r="BX54" s="968" t="str">
        <f>IF('ชื่อ-คะแนน'!$C53="","",IF('ชื่อ-คะแนน'!$D53="ออก","",IF('ชื่อ-คะแนน'!$D53="ย้าย","",IF('ชื่อ-คะแนน'!$D53="พัก","",IF($BX$6="?",$BX$6,$BX$6)))))</f>
        <v/>
      </c>
      <c r="BY54" s="959"/>
      <c r="BZ54" s="958" t="str">
        <f>IF('ชื่อ-คะแนน'!$C53="","",IF('ชื่อ-คะแนน'!$D53="ออก","",IF('ชื่อ-คะแนน'!$D53="ย้าย","",IF('ชื่อ-คะแนน'!$D53="พัก","",IF($BZ$6="?",$BZ$6,$BZ$6)))))</f>
        <v/>
      </c>
      <c r="CA54" s="967" t="str">
        <f>IF('ชื่อ-คะแนน'!$C53="","",IF('ชื่อ-คะแนน'!$D53="ออก","",IF('ชื่อ-คะแนน'!$D53="ย้าย","",IF('ชื่อ-คะแนน'!$D53="พัก","",IF($CA$6="?",$CA$6,$CA$6)))))</f>
        <v/>
      </c>
      <c r="CB54" s="967" t="str">
        <f>IF('ชื่อ-คะแนน'!$C53="","",IF('ชื่อ-คะแนน'!$D53="ออก","",IF('ชื่อ-คะแนน'!$D53="ย้าย","",IF('ชื่อ-คะแนน'!$D53="พัก","",IF($CB$6="?",$CB$6,$CB$6)))))</f>
        <v/>
      </c>
      <c r="CC54" s="967" t="str">
        <f>IF('ชื่อ-คะแนน'!$C53="","",IF('ชื่อ-คะแนน'!$D53="ออก","",IF('ชื่อ-คะแนน'!$D53="ย้าย","",IF('ชื่อ-คะแนน'!$D53="พัก","",IF($CC$6="?",$CC$6,$CC$6)))))</f>
        <v/>
      </c>
      <c r="CD54" s="968" t="str">
        <f>IF('ชื่อ-คะแนน'!$C53="","",IF('ชื่อ-คะแนน'!$D53="ออก","",IF('ชื่อ-คะแนน'!$D53="ย้าย","",IF('ชื่อ-คะแนน'!$D53="พัก","",IF($CD$6="?",$CD$6,$CD$6)))))</f>
        <v/>
      </c>
      <c r="CE54" s="959"/>
      <c r="CF54" s="958" t="str">
        <f>IF('ชื่อ-คะแนน'!$C53="","",IF('ชื่อ-คะแนน'!$D53="ออก","",IF('ชื่อ-คะแนน'!$D53="ย้าย","",IF('ชื่อ-คะแนน'!$D53="พัก","",IF($CF$6="?",$CF$6,$CF$6)))))</f>
        <v/>
      </c>
      <c r="CG54" s="967" t="str">
        <f>IF('ชื่อ-คะแนน'!$C53="","",IF('ชื่อ-คะแนน'!$D53="ออก","",IF('ชื่อ-คะแนน'!$D53="ย้าย","",IF('ชื่อ-คะแนน'!$D53="พัก","",IF($CG$6="?",$CG$6,$CG$6)))))</f>
        <v/>
      </c>
      <c r="CH54" s="967" t="str">
        <f>IF('ชื่อ-คะแนน'!$C53="","",IF('ชื่อ-คะแนน'!$D53="ออก","",IF('ชื่อ-คะแนน'!$D53="ย้าย","",IF('ชื่อ-คะแนน'!$D53="พัก","",IF($CH$6="?",$CH$6,$CH$6)))))</f>
        <v/>
      </c>
      <c r="CI54" s="967" t="str">
        <f>IF('ชื่อ-คะแนน'!$C53="","",IF('ชื่อ-คะแนน'!$D53="ออก","",IF('ชื่อ-คะแนน'!$D53="ย้าย","",IF('ชื่อ-คะแนน'!$D53="พัก","",IF($CI$6="?",$CI$6,$CI$6)))))</f>
        <v/>
      </c>
      <c r="CJ54" s="968" t="str">
        <f>IF('ชื่อ-คะแนน'!$C53="","",IF('ชื่อ-คะแนน'!$D53="ออก","",IF('ชื่อ-คะแนน'!$D53="ย้าย","",IF('ชื่อ-คะแนน'!$D53="พัก","",IF($CJ$6="?",$CJ$6,$CJ$6)))))</f>
        <v/>
      </c>
      <c r="CK54" s="959"/>
      <c r="CL54" s="958" t="str">
        <f>IF('ชื่อ-คะแนน'!$C53="","",IF('ชื่อ-คะแนน'!$D53="ออก","",IF('ชื่อ-คะแนน'!$D53="ย้าย","",IF('ชื่อ-คะแนน'!$D53="พัก","",IF($CL$6="?",$CL$6,$CL$6)))))</f>
        <v/>
      </c>
      <c r="CM54" s="967" t="str">
        <f>IF('ชื่อ-คะแนน'!$C53="","",IF('ชื่อ-คะแนน'!$D53="ออก","",IF('ชื่อ-คะแนน'!$D53="ย้าย","",IF('ชื่อ-คะแนน'!$D53="พัก","",IF($CM$6="?",$CM$6,$CM$6)))))</f>
        <v/>
      </c>
      <c r="CN54" s="967" t="str">
        <f>IF('ชื่อ-คะแนน'!$C53="","",IF('ชื่อ-คะแนน'!$D53="ออก","",IF('ชื่อ-คะแนน'!$D53="ย้าย","",IF('ชื่อ-คะแนน'!$D53="พัก","",IF($CN$6="?",$CN$6,$CN$6)))))</f>
        <v/>
      </c>
      <c r="CO54" s="967" t="str">
        <f>IF('ชื่อ-คะแนน'!$C53="","",IF('ชื่อ-คะแนน'!$D53="ออก","",IF('ชื่อ-คะแนน'!$D53="ย้าย","",IF('ชื่อ-คะแนน'!$D53="พัก","",IF($CO$6="?",$CO$6,$CO$6)))))</f>
        <v/>
      </c>
      <c r="CP54" s="968" t="str">
        <f>IF('ชื่อ-คะแนน'!$C53="","",IF('ชื่อ-คะแนน'!$D53="ออก","",IF('ชื่อ-คะแนน'!$D53="ย้าย","",IF('ชื่อ-คะแนน'!$D53="พัก","",IF($CP$6="?",$CP$6,$CP$6)))))</f>
        <v/>
      </c>
      <c r="CQ54" s="959"/>
      <c r="CR54" s="958" t="str">
        <f>IF('ชื่อ-คะแนน'!$C53="","",IF('ชื่อ-คะแนน'!$D53="ออก","",IF('ชื่อ-คะแนน'!$D53="ย้าย","",IF('ชื่อ-คะแนน'!$D53="พัก","",IF($CR$6="?",$CR$6,$CR$6)))))</f>
        <v/>
      </c>
      <c r="CS54" s="967" t="str">
        <f>IF('ชื่อ-คะแนน'!$C53="","",IF('ชื่อ-คะแนน'!$D53="ออก","",IF('ชื่อ-คะแนน'!$D53="ย้าย","",IF('ชื่อ-คะแนน'!$D53="พัก","",IF($CS$6="?",$CS$6,$CS$6)))))</f>
        <v/>
      </c>
      <c r="CT54" s="967" t="str">
        <f>IF('ชื่อ-คะแนน'!$C53="","",IF('ชื่อ-คะแนน'!$D53="ออก","",IF('ชื่อ-คะแนน'!$D53="ย้าย","",IF('ชื่อ-คะแนน'!$D53="พัก","",IF($CT$6="?",$CT$6,$CT$6)))))</f>
        <v/>
      </c>
      <c r="CU54" s="967" t="str">
        <f>IF('ชื่อ-คะแนน'!$C53="","",IF('ชื่อ-คะแนน'!$D53="ออก","",IF('ชื่อ-คะแนน'!$D53="ย้าย","",IF('ชื่อ-คะแนน'!$D53="พัก","",IF($CU$6="?",$CU$6,$CU$6)))))</f>
        <v/>
      </c>
      <c r="CV54" s="968" t="str">
        <f>IF('ชื่อ-คะแนน'!$C53="","",IF('ชื่อ-คะแนน'!$D53="ออก","",IF('ชื่อ-คะแนน'!$D53="ย้าย","",IF('ชื่อ-คะแนน'!$D53="พัก","",IF($CV$6="?",$CV$6,$CV$6)))))</f>
        <v/>
      </c>
      <c r="CW54" s="959"/>
      <c r="CX54" s="958" t="str">
        <f>IF('ชื่อ-คะแนน'!$C53="","",IF('ชื่อ-คะแนน'!$D53="ออก","",IF('ชื่อ-คะแนน'!$D53="ย้าย","",IF('ชื่อ-คะแนน'!$D53="พัก","",IF($CX$6="?",$CX$6,$CX$6)))))</f>
        <v/>
      </c>
      <c r="CY54" s="967" t="str">
        <f>IF('ชื่อ-คะแนน'!$C53="","",IF('ชื่อ-คะแนน'!$D53="ออก","",IF('ชื่อ-คะแนน'!$D53="ย้าย","",IF('ชื่อ-คะแนน'!$D53="พัก","",IF($CY$6="?",$CY$6,$CY$6)))))</f>
        <v/>
      </c>
      <c r="CZ54" s="967" t="str">
        <f>IF('ชื่อ-คะแนน'!$C53="","",IF('ชื่อ-คะแนน'!$D53="ออก","",IF('ชื่อ-คะแนน'!$D53="ย้าย","",IF('ชื่อ-คะแนน'!$D53="พัก","",IF($CZ$6="?",$CZ$6,$CZ$6)))))</f>
        <v/>
      </c>
      <c r="DA54" s="967" t="str">
        <f>IF('ชื่อ-คะแนน'!$C53="","",IF('ชื่อ-คะแนน'!$D53="ออก","",IF('ชื่อ-คะแนน'!$D53="ย้าย","",IF('ชื่อ-คะแนน'!$D53="พัก","",IF($DA$6="?",$DA$6,$DA$6)))))</f>
        <v/>
      </c>
      <c r="DB54" s="968" t="str">
        <f>IF('ชื่อ-คะแนน'!$C53="","",IF('ชื่อ-คะแนน'!$D53="ออก","",IF('ชื่อ-คะแนน'!$D53="ย้าย","",IF('ชื่อ-คะแนน'!$D53="พัก","",IF($DB$6="?",$DB$6,$DB$6)))))</f>
        <v/>
      </c>
      <c r="DC54" s="959"/>
      <c r="DD54" s="958" t="str">
        <f>IF('ชื่อ-คะแนน'!$C53="","",IF('ชื่อ-คะแนน'!$D53="ออก","",IF('ชื่อ-คะแนน'!$D53="ย้าย","",IF('ชื่อ-คะแนน'!$D53="พัก","",IF($DD$6="?",$DD$6,$DD$6)))))</f>
        <v/>
      </c>
      <c r="DE54" s="967" t="str">
        <f>IF('ชื่อ-คะแนน'!$C53="","",IF('ชื่อ-คะแนน'!$D53="ออก","",IF('ชื่อ-คะแนน'!$D53="ย้าย","",IF('ชื่อ-คะแนน'!$D53="พัก","",IF($DE$6="?",$DE$6,$DE$6)))))</f>
        <v/>
      </c>
      <c r="DF54" s="967" t="str">
        <f>IF('ชื่อ-คะแนน'!$C53="","",IF('ชื่อ-คะแนน'!$D53="ออก","",IF('ชื่อ-คะแนน'!$D53="ย้าย","",IF('ชื่อ-คะแนน'!$D53="พัก","",IF($DF$6="?",$DF$6,$DF$6)))))</f>
        <v/>
      </c>
      <c r="DG54" s="967" t="str">
        <f>IF('ชื่อ-คะแนน'!$C53="","",IF('ชื่อ-คะแนน'!$D53="ออก","",IF('ชื่อ-คะแนน'!$D53="ย้าย","",IF('ชื่อ-คะแนน'!$D53="พัก","",IF($DG$6="?",$DG$6,$DG$6)))))</f>
        <v/>
      </c>
      <c r="DH54" s="968" t="str">
        <f>IF('ชื่อ-คะแนน'!$C53="","",IF('ชื่อ-คะแนน'!$D53="ออก","",IF('ชื่อ-คะแนน'!$D53="ย้าย","",IF('ชื่อ-คะแนน'!$D53="พัก","",IF($DH$6="?",$DH$6,$DH$6)))))</f>
        <v/>
      </c>
      <c r="DI54" s="959"/>
      <c r="DJ54" s="958" t="str">
        <f>IF('ชื่อ-คะแนน'!$C53="","",IF('ชื่อ-คะแนน'!$D53="ออก","",IF('ชื่อ-คะแนน'!$D53="ย้าย","",IF('ชื่อ-คะแนน'!$D53="พัก","",IF($DJ$6="?",$DJ$6,$DJ$6)))))</f>
        <v/>
      </c>
      <c r="DK54" s="967" t="str">
        <f>IF('ชื่อ-คะแนน'!$C53="","",IF('ชื่อ-คะแนน'!$D53="ออก","",IF('ชื่อ-คะแนน'!$D53="ย้าย","",IF('ชื่อ-คะแนน'!$D53="พัก","",IF($DK$6="?",$DK$6,$DK$6)))))</f>
        <v/>
      </c>
      <c r="DL54" s="967" t="str">
        <f>IF('ชื่อ-คะแนน'!$C53="","",IF('ชื่อ-คะแนน'!$D53="ออก","",IF('ชื่อ-คะแนน'!$D53="ย้าย","",IF('ชื่อ-คะแนน'!$D53="พัก","",IF($DL$6="?",$DL$6,$DL$6)))))</f>
        <v/>
      </c>
      <c r="DM54" s="967" t="str">
        <f>IF('ชื่อ-คะแนน'!$C53="","",IF('ชื่อ-คะแนน'!$D53="ออก","",IF('ชื่อ-คะแนน'!$D53="ย้าย","",IF('ชื่อ-คะแนน'!$D53="พัก","",IF($DM$6="?",$DM$6,$DM$6)))))</f>
        <v/>
      </c>
      <c r="DN54" s="968" t="str">
        <f>IF('ชื่อ-คะแนน'!$C53="","",IF('ชื่อ-คะแนน'!$D53="ออก","",IF('ชื่อ-คะแนน'!$D53="ย้าย","",IF('ชื่อ-คะแนน'!$D53="พัก","",IF($DN$6="?",$DN$6,$DN$6)))))</f>
        <v/>
      </c>
      <c r="DO54" s="959"/>
      <c r="DP54" s="958" t="str">
        <f>IF('ชื่อ-คะแนน'!$C53="","",IF('ชื่อ-คะแนน'!$D53="ออก","",IF('ชื่อ-คะแนน'!$D53="ย้าย","",IF('ชื่อ-คะแนน'!$D53="พัก","",IF($DP$6="?",$DP$6,$DP$6)))))</f>
        <v/>
      </c>
      <c r="DQ54" s="967" t="str">
        <f>IF('ชื่อ-คะแนน'!$C53="","",IF('ชื่อ-คะแนน'!$D53="ออก","",IF('ชื่อ-คะแนน'!$D53="ย้าย","",IF('ชื่อ-คะแนน'!$D53="พัก","",IF($DQ$6="?",$DQ$6,$DQ$6)))))</f>
        <v/>
      </c>
      <c r="DR54" s="967" t="str">
        <f>IF('ชื่อ-คะแนน'!$C53="","",IF('ชื่อ-คะแนน'!$D53="ออก","",IF('ชื่อ-คะแนน'!$D53="ย้าย","",IF('ชื่อ-คะแนน'!$D53="พัก","",IF($DR$6="?",$DR$6,$DR$6)))))</f>
        <v/>
      </c>
      <c r="DS54" s="967" t="str">
        <f>IF('ชื่อ-คะแนน'!$C53="","",IF('ชื่อ-คะแนน'!$D53="ออก","",IF('ชื่อ-คะแนน'!$D53="ย้าย","",IF('ชื่อ-คะแนน'!$D53="พัก","",IF($DS$6="?",$DS$6,$DS$6)))))</f>
        <v/>
      </c>
      <c r="DT54" s="968" t="str">
        <f>IF('ชื่อ-คะแนน'!$C53="","",IF('ชื่อ-คะแนน'!$D53="ออก","",IF('ชื่อ-คะแนน'!$D53="ย้าย","",IF('ชื่อ-คะแนน'!$D53="พัก","",IF($DT$6="?",$DT$6,$DT$6)))))</f>
        <v/>
      </c>
      <c r="DU54" s="959"/>
      <c r="DV54" s="958" t="str">
        <f>IF('ชื่อ-คะแนน'!$C53="","",IF('ชื่อ-คะแนน'!$D53="ออก","",IF('ชื่อ-คะแนน'!$D53="ย้าย","",IF('ชื่อ-คะแนน'!$D53="พัก","",IF($DV$6="?",$DV$6,$DV$6)))))</f>
        <v/>
      </c>
      <c r="DW54" s="967" t="str">
        <f>IF('ชื่อ-คะแนน'!$C53="","",IF('ชื่อ-คะแนน'!$D53="ออก","",IF('ชื่อ-คะแนน'!$D53="ย้าย","",IF('ชื่อ-คะแนน'!$D53="พัก","",IF($DW$6="?",$DW$6,$DW$6)))))</f>
        <v/>
      </c>
      <c r="DX54" s="967" t="str">
        <f>IF('ชื่อ-คะแนน'!$C53="","",IF('ชื่อ-คะแนน'!$D53="ออก","",IF('ชื่อ-คะแนน'!$D53="ย้าย","",IF('ชื่อ-คะแนน'!$D53="พัก","",IF($DX$6="?",$DX$6,$DX$6)))))</f>
        <v/>
      </c>
      <c r="DY54" s="967" t="str">
        <f>IF('ชื่อ-คะแนน'!$C53="","",IF('ชื่อ-คะแนน'!$D53="ออก","",IF('ชื่อ-คะแนน'!$D53="ย้าย","",IF('ชื่อ-คะแนน'!$D53="พัก","",IF($DY$6="?",$DY$6,$DY$6)))))</f>
        <v/>
      </c>
      <c r="DZ54" s="968" t="str">
        <f>IF('ชื่อ-คะแนน'!$C53="","",IF('ชื่อ-คะแนน'!$D53="ออก","",IF('ชื่อ-คะแนน'!$D53="ย้าย","",IF('ชื่อ-คะแนน'!$D53="พัก","",IF($DZ$6="?",$DZ$6,$DZ$6)))))</f>
        <v/>
      </c>
      <c r="EA54" s="959"/>
      <c r="EB54" s="958" t="str">
        <f>IF('ชื่อ-คะแนน'!$C53="","",IF('ชื่อ-คะแนน'!$D53="ออก","",IF('ชื่อ-คะแนน'!$D53="ย้าย","",IF('ชื่อ-คะแนน'!$D53="พัก","",IF($EB$6="?",$EB$6,$EB$6)))))</f>
        <v/>
      </c>
      <c r="EC54" s="967" t="str">
        <f>IF('ชื่อ-คะแนน'!$C53="","",IF('ชื่อ-คะแนน'!$D53="ออก","",IF('ชื่อ-คะแนน'!$D53="ย้าย","",IF('ชื่อ-คะแนน'!$D53="พัก","",IF($EC$6="?",$EC$6,$EC$6)))))</f>
        <v/>
      </c>
      <c r="ED54" s="967" t="str">
        <f>IF('ชื่อ-คะแนน'!$C53="","",IF('ชื่อ-คะแนน'!$D53="ออก","",IF('ชื่อ-คะแนน'!$D53="ย้าย","",IF('ชื่อ-คะแนน'!$D53="พัก","",IF($ED$6="?",$ED$6,$ED$6)))))</f>
        <v/>
      </c>
      <c r="EE54" s="967" t="str">
        <f>IF('ชื่อ-คะแนน'!$C53="","",IF('ชื่อ-คะแนน'!$D53="ออก","",IF('ชื่อ-คะแนน'!$D53="ย้าย","",IF('ชื่อ-คะแนน'!$D53="พัก","",IF($EE$6="?",$EE$6,$EE$6)))))</f>
        <v/>
      </c>
      <c r="EF54" s="968" t="str">
        <f>IF('ชื่อ-คะแนน'!$C53="","",IF('ชื่อ-คะแนน'!$D53="ออก","",IF('ชื่อ-คะแนน'!$D53="ย้าย","",IF('ชื่อ-คะแนน'!$D53="พัก","",IF($EF$6="?",$EF$6,$EF$6)))))</f>
        <v/>
      </c>
      <c r="EG54" s="969"/>
      <c r="EH54" s="963" t="str">
        <f>IF('ชื่อ-คะแนน'!C53="","",COUNTIF(E54:EF54,"ป")+COUNTIF(E54:EF54,"ล")+COUNTIF(E54:EF54,"ข")+COUNTIF(E54:EF54,"ร")+COUNTIF(E54:EF54,"อ")+COUNTIF(E54:EF54,"ก")+COUNTIF(E54:EF54,"ฟ")+COUNTIF(E54:EF54,"ด")+COUNTIF(E54:EF54,"ย"))&amp;IF('ชื่อ-คะแนน'!C53="","","/")&amp;IF('ชื่อ-คะแนน'!C53="","",SUM($F$6:$EF$6)-SUM(F54:EF54))</f>
        <v/>
      </c>
      <c r="EI54" s="994" t="str">
        <f>IF('ชื่อ-คะแนน'!C53="","",COUNTIF(E54:EE54,"/")+SUM(E54:EE54))</f>
        <v/>
      </c>
      <c r="EJ54" s="995" t="str">
        <f>IF('ชื่อ-คะแนน'!C53="","",COUNTIF(F54:EF54,"/")+SUM(F54:EF54)+เวลา1!EI54)</f>
        <v/>
      </c>
      <c r="EK54" s="103"/>
      <c r="EL54" s="53" t="str">
        <f>IF('ชื่อ-คะแนน'!C53="","",IF(EJ54&gt;=$EJ$3-$EJ$4,"-",$EJ$3-$EJ$4-EJ54))</f>
        <v/>
      </c>
      <c r="EM54" s="54" t="str">
        <f>IF('ชื่อ-คะแนน'!C53="","",(EJ54/$EJ$3)*100)</f>
        <v/>
      </c>
      <c r="EN54" s="53" t="str">
        <f>IF('ชื่อ-คะแนน'!CM53="ผิด","ผิด",IF('ชื่อ-คะแนน'!CM53="","",IF('ชื่อ-คะแนน'!CP53="-","-",IF(EM54&lt;79.5,"มส","-"))))</f>
        <v/>
      </c>
      <c r="EO54" s="53" t="str">
        <f>IF('ชื่อ-คะแนน'!CM53="ผิด","ผิด",IF('ชื่อ-คะแนน'!CM53="","",IF('ชื่อ-คะแนน'!CP53="-","-",IF(EM54&lt;59.5,"ซ้ำ",IF(EM54&lt;79.5,EL54,"-")))))</f>
        <v/>
      </c>
    </row>
    <row r="55" spans="1:145" s="24" customFormat="1" ht="18" customHeight="1" thickBot="1" x14ac:dyDescent="0.55000000000000004">
      <c r="A55" s="1000" t="str">
        <f>'ชื่อ-คะแนน'!A54</f>
        <v/>
      </c>
      <c r="B55" s="894">
        <f>'ชื่อ-คะแนน'!B54</f>
        <v>0</v>
      </c>
      <c r="C55" s="895" t="str">
        <f>'ชื่อ-คะแนน'!DB54</f>
        <v/>
      </c>
      <c r="D55" s="620" t="str">
        <f>'ชื่อ-คะแนน'!D54</f>
        <v/>
      </c>
      <c r="E55" s="621" t="str">
        <f t="shared" si="0"/>
        <v/>
      </c>
      <c r="F55" s="958" t="str">
        <f>IF('ชื่อ-คะแนน'!$C54="","",IF('ชื่อ-คะแนน'!$D54="ออก","",IF('ชื่อ-คะแนน'!$D54="ย้าย","",IF('ชื่อ-คะแนน'!$D54="พัก","",IF(F$6="?",F$6,F$6)))))</f>
        <v/>
      </c>
      <c r="G55" s="967" t="str">
        <f>IF('ชื่อ-คะแนน'!C54="","",IF('ชื่อ-คะแนน'!$D54="ออก","",IF('ชื่อ-คะแนน'!$D54="ย้าย","",IF('ชื่อ-คะแนน'!$D54="พัก","",IF(G$6="?",G$6,G$6)))))</f>
        <v/>
      </c>
      <c r="H55" s="967" t="str">
        <f>IF('ชื่อ-คะแนน'!C54="","",IF('ชื่อ-คะแนน'!$D54="ออก","",IF('ชื่อ-คะแนน'!$D54="ย้าย","",IF('ชื่อ-คะแนน'!$D54="พัก","",IF(H$6="?",H$6,H$6)))))</f>
        <v/>
      </c>
      <c r="I55" s="967" t="str">
        <f>IF('ชื่อ-คะแนน'!G54="","",IF('ชื่อ-คะแนน'!$D54="ออก","",IF('ชื่อ-คะแนน'!$D54="ย้าย","",IF('ชื่อ-คะแนน'!$D54="พัก","",IF(I$6="?",I$6,$I$6)))))</f>
        <v/>
      </c>
      <c r="J55" s="968" t="str">
        <f>IF('ชื่อ-คะแนน'!$C54="","",IF('ชื่อ-คะแนน'!$D54="ออก","",IF('ชื่อ-คะแนน'!$D54="ย้าย","",IF('ชื่อ-คะแนน'!$D54="พัก","",IF(J$6="?",J$6,J$6)))))</f>
        <v/>
      </c>
      <c r="K55" s="959"/>
      <c r="L55" s="958" t="str">
        <f>IF('ชื่อ-คะแนน'!$C54="","",IF('ชื่อ-คะแนน'!$D54="ออก","",IF('ชื่อ-คะแนน'!$D54="ย้าย","",IF('ชื่อ-คะแนน'!$D54="พัก","",IF(L$6="?",L$6,L$6)))))</f>
        <v/>
      </c>
      <c r="M55" s="967" t="str">
        <f>IF('ชื่อ-คะแนน'!$C54="","",IF('ชื่อ-คะแนน'!$D54="ออก","",IF('ชื่อ-คะแนน'!$D54="ย้าย","",IF('ชื่อ-คะแนน'!$D54="พัก","",IF(M$6="?",M$6,M$6)))))</f>
        <v/>
      </c>
      <c r="N55" s="967" t="str">
        <f>IF('ชื่อ-คะแนน'!$C54="","",IF('ชื่อ-คะแนน'!$D54="ออก","",IF('ชื่อ-คะแนน'!$D54="ย้าย","",IF('ชื่อ-คะแนน'!$D54="พัก","",IF(N$6="?",N$6,N$6)))))</f>
        <v/>
      </c>
      <c r="O55" s="967" t="str">
        <f>IF('ชื่อ-คะแนน'!$C54="","",IF('ชื่อ-คะแนน'!$D54="ออก","",IF('ชื่อ-คะแนน'!$D54="ย้าย","",IF('ชื่อ-คะแนน'!$D54="พัก","",IF(O$6="?",O$6,O$6)))))</f>
        <v/>
      </c>
      <c r="P55" s="968" t="str">
        <f>IF('ชื่อ-คะแนน'!$C54="","",IF('ชื่อ-คะแนน'!$D54="ออก","",IF('ชื่อ-คะแนน'!$D54="ย้าย","",IF('ชื่อ-คะแนน'!$D54="พัก","",IF(P$6="?",P$6,P$6)))))</f>
        <v/>
      </c>
      <c r="Q55" s="959"/>
      <c r="R55" s="958" t="str">
        <f>IF('ชื่อ-คะแนน'!$C54="","",IF('ชื่อ-คะแนน'!$D54="ออก","",IF('ชื่อ-คะแนน'!$D54="ย้าย","",IF('ชื่อ-คะแนน'!$D54="พัก","",IF(R$6="?",R$6,R$6)))))</f>
        <v/>
      </c>
      <c r="S55" s="967" t="str">
        <f>IF('ชื่อ-คะแนน'!$C54="","",IF('ชื่อ-คะแนน'!$D54="ออก","",IF('ชื่อ-คะแนน'!$D54="ย้าย","",IF('ชื่อ-คะแนน'!$D54="พัก","",IF(S$6="?",S$6,S$6)))))</f>
        <v/>
      </c>
      <c r="T55" s="967" t="str">
        <f>IF('ชื่อ-คะแนน'!$C54="","",IF('ชื่อ-คะแนน'!$D54="ออก","",IF('ชื่อ-คะแนน'!$D54="ย้าย","",IF('ชื่อ-คะแนน'!$D54="พัก","",IF(T$6="?",T$6,T$6)))))</f>
        <v/>
      </c>
      <c r="U55" s="967" t="str">
        <f>IF('ชื่อ-คะแนน'!$C54="","",IF('ชื่อ-คะแนน'!$D54="ออก","",IF('ชื่อ-คะแนน'!$D54="ย้าย","",IF('ชื่อ-คะแนน'!$D54="พัก","",IF(U$6="?",U$6,U$6)))))</f>
        <v/>
      </c>
      <c r="V55" s="968" t="str">
        <f>IF('ชื่อ-คะแนน'!$C54="","",IF('ชื่อ-คะแนน'!$D54="ออก","",IF('ชื่อ-คะแนน'!$D54="ย้าย","",IF('ชื่อ-คะแนน'!$D54="พัก","",IF(V$6="?",V$6,V$6)))))</f>
        <v/>
      </c>
      <c r="W55" s="959"/>
      <c r="X55" s="958" t="str">
        <f>IF('ชื่อ-คะแนน'!$C54="","",IF('ชื่อ-คะแนน'!$D54="ออก","",IF('ชื่อ-คะแนน'!$D54="ย้าย","",IF('ชื่อ-คะแนน'!$D54="พัก","",IF(X$6="?",X$6,X$6)))))</f>
        <v/>
      </c>
      <c r="Y55" s="967" t="str">
        <f>IF('ชื่อ-คะแนน'!$C54="","",IF('ชื่อ-คะแนน'!$D54="ออก","",IF('ชื่อ-คะแนน'!$D54="ย้าย","",IF('ชื่อ-คะแนน'!$D54="พัก","",IF(Y$6="?",Y$6,Y$6)))))</f>
        <v/>
      </c>
      <c r="Z55" s="967" t="str">
        <f>IF('ชื่อ-คะแนน'!$C54="","",IF('ชื่อ-คะแนน'!$D54="ออก","",IF('ชื่อ-คะแนน'!$D54="ย้าย","",IF('ชื่อ-คะแนน'!$D54="พัก","",IF(Z$6="?",Z$6,Z$6)))))</f>
        <v/>
      </c>
      <c r="AA55" s="967" t="str">
        <f>IF('ชื่อ-คะแนน'!$C54="","",IF('ชื่อ-คะแนน'!$D54="ออก","",IF('ชื่อ-คะแนน'!$D54="ย้าย","",IF('ชื่อ-คะแนน'!$D54="พัก","",IF(AA$6="?",AA$6,AA$6)))))</f>
        <v/>
      </c>
      <c r="AB55" s="968" t="str">
        <f>IF('ชื่อ-คะแนน'!$C54="","",IF('ชื่อ-คะแนน'!$D54="ออก","",IF('ชื่อ-คะแนน'!$D54="ย้าย","",IF('ชื่อ-คะแนน'!$D54="พัก","",IF(AB$6="?",AB$6,AB$6)))))</f>
        <v/>
      </c>
      <c r="AC55" s="959"/>
      <c r="AD55" s="958" t="str">
        <f>IF('ชื่อ-คะแนน'!$C54="","",IF('ชื่อ-คะแนน'!$D54="ออก","",IF('ชื่อ-คะแนน'!$D54="ย้าย","",IF('ชื่อ-คะแนน'!$D54="พัก","",IF(AD$6="?",AD$6,AD$6)))))</f>
        <v/>
      </c>
      <c r="AE55" s="967" t="str">
        <f>IF('ชื่อ-คะแนน'!$C54="","",IF('ชื่อ-คะแนน'!$D54="ออก","",IF('ชื่อ-คะแนน'!$D54="ย้าย","",IF('ชื่อ-คะแนน'!$D54="พัก","",IF(AE$6="?",AE$6,AE$6)))))</f>
        <v/>
      </c>
      <c r="AF55" s="967" t="str">
        <f>IF('ชื่อ-คะแนน'!$C54="","",IF('ชื่อ-คะแนน'!$D54="ออก","",IF('ชื่อ-คะแนน'!$D54="ย้าย","",IF('ชื่อ-คะแนน'!$D54="พัก","",IF(AF$6="?",AF$6,AF$6)))))</f>
        <v/>
      </c>
      <c r="AG55" s="967" t="str">
        <f>IF('ชื่อ-คะแนน'!$C54="","",IF('ชื่อ-คะแนน'!$D54="ออก","",IF('ชื่อ-คะแนน'!$D54="ย้าย","",IF('ชื่อ-คะแนน'!$D54="พัก","",IF($AG$6="?",$AG$6,$AG$6)))))</f>
        <v/>
      </c>
      <c r="AH55" s="968" t="str">
        <f>IF('ชื่อ-คะแนน'!$C54="","",IF('ชื่อ-คะแนน'!$D54="ออก","",IF('ชื่อ-คะแนน'!$D54="ย้าย","",IF('ชื่อ-คะแนน'!$D54="พัก","",IF($AH$6="?",$AH$6,$AH$6)))))</f>
        <v/>
      </c>
      <c r="AI55" s="959"/>
      <c r="AJ55" s="958" t="str">
        <f>IF('ชื่อ-คะแนน'!$C54="","",IF('ชื่อ-คะแนน'!$D54="ออก","",IF('ชื่อ-คะแนน'!$D54="ย้าย","",IF('ชื่อ-คะแนน'!$D54="พัก","",IF($AJ$6="?",$AJ$6,$AJ$6)))))</f>
        <v/>
      </c>
      <c r="AK55" s="967" t="str">
        <f>IF('ชื่อ-คะแนน'!$C54="","",IF('ชื่อ-คะแนน'!$D54="ออก","",IF('ชื่อ-คะแนน'!$D54="ย้าย","",IF('ชื่อ-คะแนน'!$D54="พัก","",IF($AK$6="?",$AK$6,$AK$6)))))</f>
        <v/>
      </c>
      <c r="AL55" s="967" t="str">
        <f>IF('ชื่อ-คะแนน'!$C54="","",IF('ชื่อ-คะแนน'!$D54="ออก","",IF('ชื่อ-คะแนน'!$D54="ย้าย","",IF('ชื่อ-คะแนน'!$D54="พัก","",IF($AL$6="?",$AL$6,$AL$6)))))</f>
        <v/>
      </c>
      <c r="AM55" s="967" t="str">
        <f>IF('ชื่อ-คะแนน'!$C54="","",IF('ชื่อ-คะแนน'!$D54="ออก","",IF('ชื่อ-คะแนน'!$D54="ย้าย","",IF('ชื่อ-คะแนน'!$D54="พัก","",IF($AM$6="?",$AM$6,$AM$6)))))</f>
        <v/>
      </c>
      <c r="AN55" s="968" t="str">
        <f>IF('ชื่อ-คะแนน'!$C54="","",IF('ชื่อ-คะแนน'!$D54="ออก","",IF('ชื่อ-คะแนน'!$D54="ย้าย","",IF('ชื่อ-คะแนน'!$D54="พัก","",IF($AN$6="?",$AN$6,$AN$6)))))</f>
        <v/>
      </c>
      <c r="AO55" s="959"/>
      <c r="AP55" s="958" t="str">
        <f>IF('ชื่อ-คะแนน'!$C54="","",IF('ชื่อ-คะแนน'!$D54="ออก","",IF('ชื่อ-คะแนน'!$D54="ย้าย","",IF('ชื่อ-คะแนน'!$D54="พัก","",IF($AP$6="?",$AP$6,$AP$6)))))</f>
        <v/>
      </c>
      <c r="AQ55" s="967" t="str">
        <f>IF('ชื่อ-คะแนน'!$C54="","",IF('ชื่อ-คะแนน'!$D54="ออก","",IF('ชื่อ-คะแนน'!$D54="ย้าย","",IF('ชื่อ-คะแนน'!$D54="พัก","",IF($AQ$6="?",$AQ$6,$AQ$6)))))</f>
        <v/>
      </c>
      <c r="AR55" s="967" t="str">
        <f>IF('ชื่อ-คะแนน'!$C54="","",IF('ชื่อ-คะแนน'!$D54="ออก","",IF('ชื่อ-คะแนน'!$D54="ย้าย","",IF('ชื่อ-คะแนน'!$D54="พัก","",IF($AR$6="?",$AR$6,$AR$6)))))</f>
        <v/>
      </c>
      <c r="AS55" s="967" t="str">
        <f>IF('ชื่อ-คะแนน'!$C54="","",IF('ชื่อ-คะแนน'!$D54="ออก","",IF('ชื่อ-คะแนน'!$D54="ย้าย","",IF('ชื่อ-คะแนน'!$D54="พัก","",IF($AS$6="?",$AS$6,$AS$6)))))</f>
        <v/>
      </c>
      <c r="AT55" s="968" t="str">
        <f>IF('ชื่อ-คะแนน'!$C54="","",IF('ชื่อ-คะแนน'!$D54="ออก","",IF('ชื่อ-คะแนน'!$D54="ย้าย","",IF('ชื่อ-คะแนน'!$D54="พัก","",IF($AT$6="?",$AT$6,$AT$6)))))</f>
        <v/>
      </c>
      <c r="AU55" s="959"/>
      <c r="AV55" s="958" t="str">
        <f>IF('ชื่อ-คะแนน'!$C54="","",IF('ชื่อ-คะแนน'!$D54="ออก","",IF('ชื่อ-คะแนน'!$D54="ย้าย","",IF('ชื่อ-คะแนน'!$D54="พัก","",IF($AV$6="?",$AV$6,$AV$6)))))</f>
        <v/>
      </c>
      <c r="AW55" s="967" t="str">
        <f>IF('ชื่อ-คะแนน'!$C54="","",IF('ชื่อ-คะแนน'!$D54="ออก","",IF('ชื่อ-คะแนน'!$D54="ย้าย","",IF('ชื่อ-คะแนน'!$D54="พัก","",IF($AW$6="?",$AW$6,$AW$6)))))</f>
        <v/>
      </c>
      <c r="AX55" s="967" t="str">
        <f>IF('ชื่อ-คะแนน'!$C54="","",IF('ชื่อ-คะแนน'!$D54="ออก","",IF('ชื่อ-คะแนน'!$D54="ย้าย","",IF('ชื่อ-คะแนน'!$D54="พัก","",IF($AX$6="?",$AX$6,$AX$6)))))</f>
        <v/>
      </c>
      <c r="AY55" s="967" t="str">
        <f>IF('ชื่อ-คะแนน'!$C54="","",IF('ชื่อ-คะแนน'!$D54="ออก","",IF('ชื่อ-คะแนน'!$D54="ย้าย","",IF('ชื่อ-คะแนน'!$D54="พัก","",IF($AY$6="?",$AY$6,$AY$6)))))</f>
        <v/>
      </c>
      <c r="AZ55" s="968" t="str">
        <f>IF('ชื่อ-คะแนน'!$C54="","",IF('ชื่อ-คะแนน'!$D54="ออก","",IF('ชื่อ-คะแนน'!$D54="ย้าย","",IF('ชื่อ-คะแนน'!$D54="พัก","",IF($AZ$6="?",$AZ$6,$AZ$6)))))</f>
        <v/>
      </c>
      <c r="BA55" s="959"/>
      <c r="BB55" s="958" t="str">
        <f>IF('ชื่อ-คะแนน'!$C54="","",IF('ชื่อ-คะแนน'!$D54="ออก","",IF('ชื่อ-คะแนน'!$D54="ย้าย","",IF('ชื่อ-คะแนน'!$D54="พัก","",IF($BB$6="?",$BB$6,$BB$6)))))</f>
        <v/>
      </c>
      <c r="BC55" s="967" t="str">
        <f>IF('ชื่อ-คะแนน'!$C54="","",IF('ชื่อ-คะแนน'!$D54="ออก","",IF('ชื่อ-คะแนน'!$D54="ย้าย","",IF('ชื่อ-คะแนน'!$D54="พัก","",IF($BC$6="?",$BC$6,$BC$6)))))</f>
        <v/>
      </c>
      <c r="BD55" s="967" t="str">
        <f>IF('ชื่อ-คะแนน'!$C54="","",IF('ชื่อ-คะแนน'!$D54="ออก","",IF('ชื่อ-คะแนน'!$D54="ย้าย","",IF('ชื่อ-คะแนน'!$D54="พัก","",IF($BD$6="?",$BD$6,$BD$6)))))</f>
        <v/>
      </c>
      <c r="BE55" s="967" t="str">
        <f>IF('ชื่อ-คะแนน'!$C54="","",IF('ชื่อ-คะแนน'!$D54="ออก","",IF('ชื่อ-คะแนน'!$D54="ย้าย","",IF('ชื่อ-คะแนน'!$D54="พัก","",IF($BE$6="?",$BE$6,$BE$6)))))</f>
        <v/>
      </c>
      <c r="BF55" s="968" t="str">
        <f>IF('ชื่อ-คะแนน'!$C54="","",IF('ชื่อ-คะแนน'!$D54="ออก","",IF('ชื่อ-คะแนน'!$D54="ย้าย","",IF('ชื่อ-คะแนน'!$D54="พัก","",IF($BF$6="?",$BF$6,$BF$6)))))</f>
        <v/>
      </c>
      <c r="BG55" s="959"/>
      <c r="BH55" s="958" t="str">
        <f>IF('ชื่อ-คะแนน'!$C54="","",IF('ชื่อ-คะแนน'!$D54="ออก","",IF('ชื่อ-คะแนน'!$D54="ย้าย","",IF('ชื่อ-คะแนน'!$D54="พัก","",IF($BH$6="?",$BH$6,$BH$6)))))</f>
        <v/>
      </c>
      <c r="BI55" s="967" t="str">
        <f>IF('ชื่อ-คะแนน'!$C54="","",IF('ชื่อ-คะแนน'!$D54="ออก","",IF('ชื่อ-คะแนน'!$D54="ย้าย","",IF('ชื่อ-คะแนน'!$D54="พัก","",IF($BI$6="?",$BI$6,$BI$6)))))</f>
        <v/>
      </c>
      <c r="BJ55" s="967" t="str">
        <f>IF('ชื่อ-คะแนน'!$C54="","",IF('ชื่อ-คะแนน'!$D54="ออก","",IF('ชื่อ-คะแนน'!$D54="ย้าย","",IF('ชื่อ-คะแนน'!$D54="พัก","",IF($BJ$6="?",$BJ$6,$BJ$6)))))</f>
        <v/>
      </c>
      <c r="BK55" s="967" t="str">
        <f>IF('ชื่อ-คะแนน'!$C54="","",IF('ชื่อ-คะแนน'!$D54="ออก","",IF('ชื่อ-คะแนน'!$D54="ย้าย","",IF('ชื่อ-คะแนน'!$D54="พัก","",IF($BK$6="?",$BK$6,$BK$6)))))</f>
        <v/>
      </c>
      <c r="BL55" s="968" t="str">
        <f>IF('ชื่อ-คะแนน'!$C54="","",IF('ชื่อ-คะแนน'!$D54="ออก","",IF('ชื่อ-คะแนน'!$D54="ย้าย","",IF('ชื่อ-คะแนน'!$D54="พัก","",IF($BL$6="?",$BL$6,$BL$6)))))</f>
        <v/>
      </c>
      <c r="BM55" s="959"/>
      <c r="BN55" s="958" t="str">
        <f>IF('ชื่อ-คะแนน'!$C54="","",IF('ชื่อ-คะแนน'!$D54="ออก","",IF('ชื่อ-คะแนน'!$D54="ย้าย","",IF('ชื่อ-คะแนน'!$D54="พัก","",IF($BN$6="?",$BN$6,$BN$6)))))</f>
        <v/>
      </c>
      <c r="BO55" s="967" t="str">
        <f>IF('ชื่อ-คะแนน'!$C54="","",IF('ชื่อ-คะแนน'!$D54="ออก","",IF('ชื่อ-คะแนน'!$D54="ย้าย","",IF('ชื่อ-คะแนน'!$D54="พัก","",IF($BO$6="?",$BO$6,$BO$6)))))</f>
        <v/>
      </c>
      <c r="BP55" s="967" t="str">
        <f>IF('ชื่อ-คะแนน'!$C54="","",IF('ชื่อ-คะแนน'!$D54="ออก","",IF('ชื่อ-คะแนน'!$D54="ย้าย","",IF('ชื่อ-คะแนน'!$D54="พัก","",IF($BP$6="?",$BP$6,$BP$6)))))</f>
        <v/>
      </c>
      <c r="BQ55" s="967" t="str">
        <f>IF('ชื่อ-คะแนน'!$C54="","",IF('ชื่อ-คะแนน'!$D54="ออก","",IF('ชื่อ-คะแนน'!$D54="ย้าย","",IF('ชื่อ-คะแนน'!$D54="พัก","",IF($BQ$6="?",$BQ$6,$BQ$6)))))</f>
        <v/>
      </c>
      <c r="BR55" s="968" t="str">
        <f>IF('ชื่อ-คะแนน'!$C54="","",IF('ชื่อ-คะแนน'!$D54="ออก","",IF('ชื่อ-คะแนน'!$D54="ย้าย","",IF('ชื่อ-คะแนน'!$D54="พัก","",IF($BR$6="?",$BR$6,$BR$6)))))</f>
        <v/>
      </c>
      <c r="BS55" s="959"/>
      <c r="BT55" s="958" t="str">
        <f>IF('ชื่อ-คะแนน'!$C54="","",IF('ชื่อ-คะแนน'!$D54="ออก","",IF('ชื่อ-คะแนน'!$D54="ย้าย","",IF('ชื่อ-คะแนน'!$D54="พัก","",IF($BT$6="?",$BT$6,$BT$6)))))</f>
        <v/>
      </c>
      <c r="BU55" s="967" t="str">
        <f>IF('ชื่อ-คะแนน'!$C54="","",IF('ชื่อ-คะแนน'!$D54="ออก","",IF('ชื่อ-คะแนน'!$D54="ย้าย","",IF('ชื่อ-คะแนน'!$D54="พัก","",IF($BU$6="?",$BU$6,$BU$6)))))</f>
        <v/>
      </c>
      <c r="BV55" s="967" t="str">
        <f>IF('ชื่อ-คะแนน'!$C54="","",IF('ชื่อ-คะแนน'!$D54="ออก","",IF('ชื่อ-คะแนน'!$D54="ย้าย","",IF('ชื่อ-คะแนน'!$D54="พัก","",IF($BV$6="?",$BV$6,$BV$6)))))</f>
        <v/>
      </c>
      <c r="BW55" s="967" t="str">
        <f>IF('ชื่อ-คะแนน'!$C54="","",IF('ชื่อ-คะแนน'!$D54="ออก","",IF('ชื่อ-คะแนน'!$D54="ย้าย","",IF('ชื่อ-คะแนน'!$D54="พัก","",IF($BW$6="?",$BW$6,$BW$6)))))</f>
        <v/>
      </c>
      <c r="BX55" s="968" t="str">
        <f>IF('ชื่อ-คะแนน'!$C54="","",IF('ชื่อ-คะแนน'!$D54="ออก","",IF('ชื่อ-คะแนน'!$D54="ย้าย","",IF('ชื่อ-คะแนน'!$D54="พัก","",IF($BX$6="?",$BX$6,$BX$6)))))</f>
        <v/>
      </c>
      <c r="BY55" s="959"/>
      <c r="BZ55" s="958" t="str">
        <f>IF('ชื่อ-คะแนน'!$C54="","",IF('ชื่อ-คะแนน'!$D54="ออก","",IF('ชื่อ-คะแนน'!$D54="ย้าย","",IF('ชื่อ-คะแนน'!$D54="พัก","",IF($BZ$6="?",$BZ$6,$BZ$6)))))</f>
        <v/>
      </c>
      <c r="CA55" s="967" t="str">
        <f>IF('ชื่อ-คะแนน'!$C54="","",IF('ชื่อ-คะแนน'!$D54="ออก","",IF('ชื่อ-คะแนน'!$D54="ย้าย","",IF('ชื่อ-คะแนน'!$D54="พัก","",IF($CA$6="?",$CA$6,$CA$6)))))</f>
        <v/>
      </c>
      <c r="CB55" s="967" t="str">
        <f>IF('ชื่อ-คะแนน'!$C54="","",IF('ชื่อ-คะแนน'!$D54="ออก","",IF('ชื่อ-คะแนน'!$D54="ย้าย","",IF('ชื่อ-คะแนน'!$D54="พัก","",IF($CB$6="?",$CB$6,$CB$6)))))</f>
        <v/>
      </c>
      <c r="CC55" s="967" t="str">
        <f>IF('ชื่อ-คะแนน'!$C54="","",IF('ชื่อ-คะแนน'!$D54="ออก","",IF('ชื่อ-คะแนน'!$D54="ย้าย","",IF('ชื่อ-คะแนน'!$D54="พัก","",IF($CC$6="?",$CC$6,$CC$6)))))</f>
        <v/>
      </c>
      <c r="CD55" s="968" t="str">
        <f>IF('ชื่อ-คะแนน'!$C54="","",IF('ชื่อ-คะแนน'!$D54="ออก","",IF('ชื่อ-คะแนน'!$D54="ย้าย","",IF('ชื่อ-คะแนน'!$D54="พัก","",IF($CD$6="?",$CD$6,$CD$6)))))</f>
        <v/>
      </c>
      <c r="CE55" s="959"/>
      <c r="CF55" s="958" t="str">
        <f>IF('ชื่อ-คะแนน'!$C54="","",IF('ชื่อ-คะแนน'!$D54="ออก","",IF('ชื่อ-คะแนน'!$D54="ย้าย","",IF('ชื่อ-คะแนน'!$D54="พัก","",IF($CF$6="?",$CF$6,$CF$6)))))</f>
        <v/>
      </c>
      <c r="CG55" s="967" t="str">
        <f>IF('ชื่อ-คะแนน'!$C54="","",IF('ชื่อ-คะแนน'!$D54="ออก","",IF('ชื่อ-คะแนน'!$D54="ย้าย","",IF('ชื่อ-คะแนน'!$D54="พัก","",IF($CG$6="?",$CG$6,$CG$6)))))</f>
        <v/>
      </c>
      <c r="CH55" s="967" t="str">
        <f>IF('ชื่อ-คะแนน'!$C54="","",IF('ชื่อ-คะแนน'!$D54="ออก","",IF('ชื่อ-คะแนน'!$D54="ย้าย","",IF('ชื่อ-คะแนน'!$D54="พัก","",IF($CH$6="?",$CH$6,$CH$6)))))</f>
        <v/>
      </c>
      <c r="CI55" s="967" t="str">
        <f>IF('ชื่อ-คะแนน'!$C54="","",IF('ชื่อ-คะแนน'!$D54="ออก","",IF('ชื่อ-คะแนน'!$D54="ย้าย","",IF('ชื่อ-คะแนน'!$D54="พัก","",IF($CI$6="?",$CI$6,$CI$6)))))</f>
        <v/>
      </c>
      <c r="CJ55" s="968" t="str">
        <f>IF('ชื่อ-คะแนน'!$C54="","",IF('ชื่อ-คะแนน'!$D54="ออก","",IF('ชื่อ-คะแนน'!$D54="ย้าย","",IF('ชื่อ-คะแนน'!$D54="พัก","",IF($CJ$6="?",$CJ$6,$CJ$6)))))</f>
        <v/>
      </c>
      <c r="CK55" s="959"/>
      <c r="CL55" s="958" t="str">
        <f>IF('ชื่อ-คะแนน'!$C54="","",IF('ชื่อ-คะแนน'!$D54="ออก","",IF('ชื่อ-คะแนน'!$D54="ย้าย","",IF('ชื่อ-คะแนน'!$D54="พัก","",IF($CL$6="?",$CL$6,$CL$6)))))</f>
        <v/>
      </c>
      <c r="CM55" s="967" t="str">
        <f>IF('ชื่อ-คะแนน'!$C54="","",IF('ชื่อ-คะแนน'!$D54="ออก","",IF('ชื่อ-คะแนน'!$D54="ย้าย","",IF('ชื่อ-คะแนน'!$D54="พัก","",IF($CM$6="?",$CM$6,$CM$6)))))</f>
        <v/>
      </c>
      <c r="CN55" s="967" t="str">
        <f>IF('ชื่อ-คะแนน'!$C54="","",IF('ชื่อ-คะแนน'!$D54="ออก","",IF('ชื่อ-คะแนน'!$D54="ย้าย","",IF('ชื่อ-คะแนน'!$D54="พัก","",IF($CN$6="?",$CN$6,$CN$6)))))</f>
        <v/>
      </c>
      <c r="CO55" s="967" t="str">
        <f>IF('ชื่อ-คะแนน'!$C54="","",IF('ชื่อ-คะแนน'!$D54="ออก","",IF('ชื่อ-คะแนน'!$D54="ย้าย","",IF('ชื่อ-คะแนน'!$D54="พัก","",IF($CO$6="?",$CO$6,$CO$6)))))</f>
        <v/>
      </c>
      <c r="CP55" s="968" t="str">
        <f>IF('ชื่อ-คะแนน'!$C54="","",IF('ชื่อ-คะแนน'!$D54="ออก","",IF('ชื่อ-คะแนน'!$D54="ย้าย","",IF('ชื่อ-คะแนน'!$D54="พัก","",IF($CP$6="?",$CP$6,$CP$6)))))</f>
        <v/>
      </c>
      <c r="CQ55" s="959"/>
      <c r="CR55" s="958" t="str">
        <f>IF('ชื่อ-คะแนน'!$C54="","",IF('ชื่อ-คะแนน'!$D54="ออก","",IF('ชื่อ-คะแนน'!$D54="ย้าย","",IF('ชื่อ-คะแนน'!$D54="พัก","",IF($CR$6="?",$CR$6,$CR$6)))))</f>
        <v/>
      </c>
      <c r="CS55" s="967" t="str">
        <f>IF('ชื่อ-คะแนน'!$C54="","",IF('ชื่อ-คะแนน'!$D54="ออก","",IF('ชื่อ-คะแนน'!$D54="ย้าย","",IF('ชื่อ-คะแนน'!$D54="พัก","",IF($CS$6="?",$CS$6,$CS$6)))))</f>
        <v/>
      </c>
      <c r="CT55" s="967" t="str">
        <f>IF('ชื่อ-คะแนน'!$C54="","",IF('ชื่อ-คะแนน'!$D54="ออก","",IF('ชื่อ-คะแนน'!$D54="ย้าย","",IF('ชื่อ-คะแนน'!$D54="พัก","",IF($CT$6="?",$CT$6,$CT$6)))))</f>
        <v/>
      </c>
      <c r="CU55" s="967" t="str">
        <f>IF('ชื่อ-คะแนน'!$C54="","",IF('ชื่อ-คะแนน'!$D54="ออก","",IF('ชื่อ-คะแนน'!$D54="ย้าย","",IF('ชื่อ-คะแนน'!$D54="พัก","",IF($CU$6="?",$CU$6,$CU$6)))))</f>
        <v/>
      </c>
      <c r="CV55" s="968" t="str">
        <f>IF('ชื่อ-คะแนน'!$C54="","",IF('ชื่อ-คะแนน'!$D54="ออก","",IF('ชื่อ-คะแนน'!$D54="ย้าย","",IF('ชื่อ-คะแนน'!$D54="พัก","",IF($CV$6="?",$CV$6,$CV$6)))))</f>
        <v/>
      </c>
      <c r="CW55" s="959"/>
      <c r="CX55" s="958" t="str">
        <f>IF('ชื่อ-คะแนน'!$C54="","",IF('ชื่อ-คะแนน'!$D54="ออก","",IF('ชื่อ-คะแนน'!$D54="ย้าย","",IF('ชื่อ-คะแนน'!$D54="พัก","",IF($CX$6="?",$CX$6,$CX$6)))))</f>
        <v/>
      </c>
      <c r="CY55" s="967" t="str">
        <f>IF('ชื่อ-คะแนน'!$C54="","",IF('ชื่อ-คะแนน'!$D54="ออก","",IF('ชื่อ-คะแนน'!$D54="ย้าย","",IF('ชื่อ-คะแนน'!$D54="พัก","",IF($CY$6="?",$CY$6,$CY$6)))))</f>
        <v/>
      </c>
      <c r="CZ55" s="967" t="str">
        <f>IF('ชื่อ-คะแนน'!$C54="","",IF('ชื่อ-คะแนน'!$D54="ออก","",IF('ชื่อ-คะแนน'!$D54="ย้าย","",IF('ชื่อ-คะแนน'!$D54="พัก","",IF($CZ$6="?",$CZ$6,$CZ$6)))))</f>
        <v/>
      </c>
      <c r="DA55" s="967" t="str">
        <f>IF('ชื่อ-คะแนน'!$C54="","",IF('ชื่อ-คะแนน'!$D54="ออก","",IF('ชื่อ-คะแนน'!$D54="ย้าย","",IF('ชื่อ-คะแนน'!$D54="พัก","",IF($DA$6="?",$DA$6,$DA$6)))))</f>
        <v/>
      </c>
      <c r="DB55" s="968" t="str">
        <f>IF('ชื่อ-คะแนน'!$C54="","",IF('ชื่อ-คะแนน'!$D54="ออก","",IF('ชื่อ-คะแนน'!$D54="ย้าย","",IF('ชื่อ-คะแนน'!$D54="พัก","",IF($DB$6="?",$DB$6,$DB$6)))))</f>
        <v/>
      </c>
      <c r="DC55" s="959"/>
      <c r="DD55" s="958" t="str">
        <f>IF('ชื่อ-คะแนน'!$C54="","",IF('ชื่อ-คะแนน'!$D54="ออก","",IF('ชื่อ-คะแนน'!$D54="ย้าย","",IF('ชื่อ-คะแนน'!$D54="พัก","",IF($DD$6="?",$DD$6,$DD$6)))))</f>
        <v/>
      </c>
      <c r="DE55" s="967" t="str">
        <f>IF('ชื่อ-คะแนน'!$C54="","",IF('ชื่อ-คะแนน'!$D54="ออก","",IF('ชื่อ-คะแนน'!$D54="ย้าย","",IF('ชื่อ-คะแนน'!$D54="พัก","",IF($DE$6="?",$DE$6,$DE$6)))))</f>
        <v/>
      </c>
      <c r="DF55" s="967" t="str">
        <f>IF('ชื่อ-คะแนน'!$C54="","",IF('ชื่อ-คะแนน'!$D54="ออก","",IF('ชื่อ-คะแนน'!$D54="ย้าย","",IF('ชื่อ-คะแนน'!$D54="พัก","",IF($DF$6="?",$DF$6,$DF$6)))))</f>
        <v/>
      </c>
      <c r="DG55" s="967" t="str">
        <f>IF('ชื่อ-คะแนน'!$C54="","",IF('ชื่อ-คะแนน'!$D54="ออก","",IF('ชื่อ-คะแนน'!$D54="ย้าย","",IF('ชื่อ-คะแนน'!$D54="พัก","",IF($DG$6="?",$DG$6,$DG$6)))))</f>
        <v/>
      </c>
      <c r="DH55" s="968" t="str">
        <f>IF('ชื่อ-คะแนน'!$C54="","",IF('ชื่อ-คะแนน'!$D54="ออก","",IF('ชื่อ-คะแนน'!$D54="ย้าย","",IF('ชื่อ-คะแนน'!$D54="พัก","",IF($DH$6="?",$DH$6,$DH$6)))))</f>
        <v/>
      </c>
      <c r="DI55" s="959"/>
      <c r="DJ55" s="958" t="str">
        <f>IF('ชื่อ-คะแนน'!$C54="","",IF('ชื่อ-คะแนน'!$D54="ออก","",IF('ชื่อ-คะแนน'!$D54="ย้าย","",IF('ชื่อ-คะแนน'!$D54="พัก","",IF($DJ$6="?",$DJ$6,$DJ$6)))))</f>
        <v/>
      </c>
      <c r="DK55" s="967" t="str">
        <f>IF('ชื่อ-คะแนน'!$C54="","",IF('ชื่อ-คะแนน'!$D54="ออก","",IF('ชื่อ-คะแนน'!$D54="ย้าย","",IF('ชื่อ-คะแนน'!$D54="พัก","",IF($DK$6="?",$DK$6,$DK$6)))))</f>
        <v/>
      </c>
      <c r="DL55" s="967" t="str">
        <f>IF('ชื่อ-คะแนน'!$C54="","",IF('ชื่อ-คะแนน'!$D54="ออก","",IF('ชื่อ-คะแนน'!$D54="ย้าย","",IF('ชื่อ-คะแนน'!$D54="พัก","",IF($DL$6="?",$DL$6,$DL$6)))))</f>
        <v/>
      </c>
      <c r="DM55" s="967" t="str">
        <f>IF('ชื่อ-คะแนน'!$C54="","",IF('ชื่อ-คะแนน'!$D54="ออก","",IF('ชื่อ-คะแนน'!$D54="ย้าย","",IF('ชื่อ-คะแนน'!$D54="พัก","",IF($DM$6="?",$DM$6,$DM$6)))))</f>
        <v/>
      </c>
      <c r="DN55" s="968" t="str">
        <f>IF('ชื่อ-คะแนน'!$C54="","",IF('ชื่อ-คะแนน'!$D54="ออก","",IF('ชื่อ-คะแนน'!$D54="ย้าย","",IF('ชื่อ-คะแนน'!$D54="พัก","",IF($DN$6="?",$DN$6,$DN$6)))))</f>
        <v/>
      </c>
      <c r="DO55" s="959"/>
      <c r="DP55" s="958" t="str">
        <f>IF('ชื่อ-คะแนน'!$C54="","",IF('ชื่อ-คะแนน'!$D54="ออก","",IF('ชื่อ-คะแนน'!$D54="ย้าย","",IF('ชื่อ-คะแนน'!$D54="พัก","",IF($DP$6="?",$DP$6,$DP$6)))))</f>
        <v/>
      </c>
      <c r="DQ55" s="967" t="str">
        <f>IF('ชื่อ-คะแนน'!$C54="","",IF('ชื่อ-คะแนน'!$D54="ออก","",IF('ชื่อ-คะแนน'!$D54="ย้าย","",IF('ชื่อ-คะแนน'!$D54="พัก","",IF($DQ$6="?",$DQ$6,$DQ$6)))))</f>
        <v/>
      </c>
      <c r="DR55" s="967" t="str">
        <f>IF('ชื่อ-คะแนน'!$C54="","",IF('ชื่อ-คะแนน'!$D54="ออก","",IF('ชื่อ-คะแนน'!$D54="ย้าย","",IF('ชื่อ-คะแนน'!$D54="พัก","",IF($DR$6="?",$DR$6,$DR$6)))))</f>
        <v/>
      </c>
      <c r="DS55" s="967" t="str">
        <f>IF('ชื่อ-คะแนน'!$C54="","",IF('ชื่อ-คะแนน'!$D54="ออก","",IF('ชื่อ-คะแนน'!$D54="ย้าย","",IF('ชื่อ-คะแนน'!$D54="พัก","",IF($DS$6="?",$DS$6,$DS$6)))))</f>
        <v/>
      </c>
      <c r="DT55" s="968" t="str">
        <f>IF('ชื่อ-คะแนน'!$C54="","",IF('ชื่อ-คะแนน'!$D54="ออก","",IF('ชื่อ-คะแนน'!$D54="ย้าย","",IF('ชื่อ-คะแนน'!$D54="พัก","",IF($DT$6="?",$DT$6,$DT$6)))))</f>
        <v/>
      </c>
      <c r="DU55" s="959"/>
      <c r="DV55" s="958" t="str">
        <f>IF('ชื่อ-คะแนน'!$C54="","",IF('ชื่อ-คะแนน'!$D54="ออก","",IF('ชื่อ-คะแนน'!$D54="ย้าย","",IF('ชื่อ-คะแนน'!$D54="พัก","",IF($DV$6="?",$DV$6,$DV$6)))))</f>
        <v/>
      </c>
      <c r="DW55" s="967" t="str">
        <f>IF('ชื่อ-คะแนน'!$C54="","",IF('ชื่อ-คะแนน'!$D54="ออก","",IF('ชื่อ-คะแนน'!$D54="ย้าย","",IF('ชื่อ-คะแนน'!$D54="พัก","",IF($DW$6="?",$DW$6,$DW$6)))))</f>
        <v/>
      </c>
      <c r="DX55" s="967" t="str">
        <f>IF('ชื่อ-คะแนน'!$C54="","",IF('ชื่อ-คะแนน'!$D54="ออก","",IF('ชื่อ-คะแนน'!$D54="ย้าย","",IF('ชื่อ-คะแนน'!$D54="พัก","",IF($DX$6="?",$DX$6,$DX$6)))))</f>
        <v/>
      </c>
      <c r="DY55" s="967" t="str">
        <f>IF('ชื่อ-คะแนน'!$C54="","",IF('ชื่อ-คะแนน'!$D54="ออก","",IF('ชื่อ-คะแนน'!$D54="ย้าย","",IF('ชื่อ-คะแนน'!$D54="พัก","",IF($DY$6="?",$DY$6,$DY$6)))))</f>
        <v/>
      </c>
      <c r="DZ55" s="968" t="str">
        <f>IF('ชื่อ-คะแนน'!$C54="","",IF('ชื่อ-คะแนน'!$D54="ออก","",IF('ชื่อ-คะแนน'!$D54="ย้าย","",IF('ชื่อ-คะแนน'!$D54="พัก","",IF($DZ$6="?",$DZ$6,$DZ$6)))))</f>
        <v/>
      </c>
      <c r="EA55" s="959"/>
      <c r="EB55" s="958" t="str">
        <f>IF('ชื่อ-คะแนน'!$C54="","",IF('ชื่อ-คะแนน'!$D54="ออก","",IF('ชื่อ-คะแนน'!$D54="ย้าย","",IF('ชื่อ-คะแนน'!$D54="พัก","",IF($EB$6="?",$EB$6,$EB$6)))))</f>
        <v/>
      </c>
      <c r="EC55" s="967" t="str">
        <f>IF('ชื่อ-คะแนน'!$C54="","",IF('ชื่อ-คะแนน'!$D54="ออก","",IF('ชื่อ-คะแนน'!$D54="ย้าย","",IF('ชื่อ-คะแนน'!$D54="พัก","",IF($EC$6="?",$EC$6,$EC$6)))))</f>
        <v/>
      </c>
      <c r="ED55" s="967" t="str">
        <f>IF('ชื่อ-คะแนน'!$C54="","",IF('ชื่อ-คะแนน'!$D54="ออก","",IF('ชื่อ-คะแนน'!$D54="ย้าย","",IF('ชื่อ-คะแนน'!$D54="พัก","",IF($ED$6="?",$ED$6,$ED$6)))))</f>
        <v/>
      </c>
      <c r="EE55" s="967" t="str">
        <f>IF('ชื่อ-คะแนน'!$C54="","",IF('ชื่อ-คะแนน'!$D54="ออก","",IF('ชื่อ-คะแนน'!$D54="ย้าย","",IF('ชื่อ-คะแนน'!$D54="พัก","",IF($EE$6="?",$EE$6,$EE$6)))))</f>
        <v/>
      </c>
      <c r="EF55" s="968" t="str">
        <f>IF('ชื่อ-คะแนน'!$C54="","",IF('ชื่อ-คะแนน'!$D54="ออก","",IF('ชื่อ-คะแนน'!$D54="ย้าย","",IF('ชื่อ-คะแนน'!$D54="พัก","",IF($EF$6="?",$EF$6,$EF$6)))))</f>
        <v/>
      </c>
      <c r="EG55" s="969"/>
      <c r="EH55" s="963" t="str">
        <f>IF('ชื่อ-คะแนน'!C54="","",COUNTIF(E55:EF55,"ป")+COUNTIF(E55:EF55,"ล")+COUNTIF(E55:EF55,"ข")+COUNTIF(E55:EF55,"ร")+COUNTIF(E55:EF55,"อ")+COUNTIF(E55:EF55,"ก")+COUNTIF(E55:EF55,"ฟ")+COUNTIF(E55:EF55,"ด")+COUNTIF(E55:EF55,"ย"))&amp;IF('ชื่อ-คะแนน'!C54="","","/")&amp;IF('ชื่อ-คะแนน'!C54="","",SUM($F$6:$EF$6)-SUM(F55:EF55))</f>
        <v/>
      </c>
      <c r="EI55" s="994" t="str">
        <f>IF('ชื่อ-คะแนน'!C54="","",COUNTIF(E55:EE55,"/")+SUM(E55:EE55))</f>
        <v/>
      </c>
      <c r="EJ55" s="995" t="str">
        <f>IF('ชื่อ-คะแนน'!C54="","",COUNTIF(F55:EF55,"/")+SUM(F55:EF55)+เวลา1!EI55)</f>
        <v/>
      </c>
      <c r="EK55" s="103"/>
      <c r="EL55" s="53" t="str">
        <f>IF('ชื่อ-คะแนน'!C54="","",IF(EJ55&gt;=$EJ$3-$EJ$4,"-",$EJ$3-$EJ$4-EJ55))</f>
        <v/>
      </c>
      <c r="EM55" s="54" t="str">
        <f>IF('ชื่อ-คะแนน'!C54="","",(EJ55/$EJ$3)*100)</f>
        <v/>
      </c>
      <c r="EN55" s="53" t="str">
        <f>IF('ชื่อ-คะแนน'!CM54="ผิด","ผิด",IF('ชื่อ-คะแนน'!CM54="","",IF('ชื่อ-คะแนน'!CP54="-","-",IF(EM55&lt;79.5,"มส","-"))))</f>
        <v/>
      </c>
      <c r="EO55" s="53" t="str">
        <f>IF('ชื่อ-คะแนน'!CM54="ผิด","ผิด",IF('ชื่อ-คะแนน'!CM54="","",IF('ชื่อ-คะแนน'!CP54="-","-",IF(EM55&lt;59.5,"ซ้ำ",IF(EM55&lt;79.5,EL55,"-")))))</f>
        <v/>
      </c>
    </row>
    <row r="56" spans="1:145" s="24" customFormat="1" ht="18" customHeight="1" thickBot="1" x14ac:dyDescent="0.55000000000000004">
      <c r="A56" s="1002" t="str">
        <f>'ชื่อ-คะแนน'!A55</f>
        <v/>
      </c>
      <c r="B56" s="899">
        <f>'ชื่อ-คะแนน'!B55</f>
        <v>0</v>
      </c>
      <c r="C56" s="900" t="str">
        <f>'ชื่อ-คะแนน'!DB55</f>
        <v/>
      </c>
      <c r="D56" s="669" t="str">
        <f>'ชื่อ-คะแนน'!D55</f>
        <v/>
      </c>
      <c r="E56" s="621" t="str">
        <f t="shared" si="0"/>
        <v/>
      </c>
      <c r="F56" s="976" t="str">
        <f>IF('ชื่อ-คะแนน'!$C55="","",IF('ชื่อ-คะแนน'!$D55="ออก","",IF('ชื่อ-คะแนน'!$D55="ย้าย","",IF('ชื่อ-คะแนน'!$D55="พัก","",IF(F$6="?",F$6,F$6)))))</f>
        <v/>
      </c>
      <c r="G56" s="977" t="str">
        <f>IF('ชื่อ-คะแนน'!C55="","",IF('ชื่อ-คะแนน'!$D55="ออก","",IF('ชื่อ-คะแนน'!$D55="ย้าย","",IF('ชื่อ-คะแนน'!$D55="พัก","",IF(G$6="?",G$6,G$6)))))</f>
        <v/>
      </c>
      <c r="H56" s="977" t="str">
        <f>IF('ชื่อ-คะแนน'!C55="","",IF('ชื่อ-คะแนน'!$D55="ออก","",IF('ชื่อ-คะแนน'!$D55="ย้าย","",IF('ชื่อ-คะแนน'!$D55="พัก","",IF(H$6="?",H$6,H$6)))))</f>
        <v/>
      </c>
      <c r="I56" s="977" t="str">
        <f>IF('ชื่อ-คะแนน'!G55="","",IF('ชื่อ-คะแนน'!$D55="ออก","",IF('ชื่อ-คะแนน'!$D55="ย้าย","",IF('ชื่อ-คะแนน'!$D55="พัก","",IF(I$6="?",I$6,$I$6)))))</f>
        <v/>
      </c>
      <c r="J56" s="978" t="str">
        <f>IF('ชื่อ-คะแนน'!$C55="","",IF('ชื่อ-คะแนน'!$D55="ออก","",IF('ชื่อ-คะแนน'!$D55="ย้าย","",IF('ชื่อ-คะแนน'!$D55="พัก","",IF(J$6="?",J$6,J$6)))))</f>
        <v/>
      </c>
      <c r="K56" s="975"/>
      <c r="L56" s="976" t="str">
        <f>IF('ชื่อ-คะแนน'!$C55="","",IF('ชื่อ-คะแนน'!$D55="ออก","",IF('ชื่อ-คะแนน'!$D55="ย้าย","",IF('ชื่อ-คะแนน'!$D55="พัก","",IF(L$6="?",L$6,L$6)))))</f>
        <v/>
      </c>
      <c r="M56" s="977" t="str">
        <f>IF('ชื่อ-คะแนน'!$C55="","",IF('ชื่อ-คะแนน'!$D55="ออก","",IF('ชื่อ-คะแนน'!$D55="ย้าย","",IF('ชื่อ-คะแนน'!$D55="พัก","",IF(M$6="?",M$6,M$6)))))</f>
        <v/>
      </c>
      <c r="N56" s="977" t="str">
        <f>IF('ชื่อ-คะแนน'!$C55="","",IF('ชื่อ-คะแนน'!$D55="ออก","",IF('ชื่อ-คะแนน'!$D55="ย้าย","",IF('ชื่อ-คะแนน'!$D55="พัก","",IF(N$6="?",N$6,N$6)))))</f>
        <v/>
      </c>
      <c r="O56" s="977" t="str">
        <f>IF('ชื่อ-คะแนน'!$C55="","",IF('ชื่อ-คะแนน'!$D55="ออก","",IF('ชื่อ-คะแนน'!$D55="ย้าย","",IF('ชื่อ-คะแนน'!$D55="พัก","",IF(O$6="?",O$6,O$6)))))</f>
        <v/>
      </c>
      <c r="P56" s="978" t="str">
        <f>IF('ชื่อ-คะแนน'!$C55="","",IF('ชื่อ-คะแนน'!$D55="ออก","",IF('ชื่อ-คะแนน'!$D55="ย้าย","",IF('ชื่อ-คะแนน'!$D55="พัก","",IF(P$6="?",P$6,P$6)))))</f>
        <v/>
      </c>
      <c r="Q56" s="975"/>
      <c r="R56" s="976" t="str">
        <f>IF('ชื่อ-คะแนน'!$C55="","",IF('ชื่อ-คะแนน'!$D55="ออก","",IF('ชื่อ-คะแนน'!$D55="ย้าย","",IF('ชื่อ-คะแนน'!$D55="พัก","",IF(R$6="?",R$6,R$6)))))</f>
        <v/>
      </c>
      <c r="S56" s="977" t="str">
        <f>IF('ชื่อ-คะแนน'!$C55="","",IF('ชื่อ-คะแนน'!$D55="ออก","",IF('ชื่อ-คะแนน'!$D55="ย้าย","",IF('ชื่อ-คะแนน'!$D55="พัก","",IF(S$6="?",S$6,S$6)))))</f>
        <v/>
      </c>
      <c r="T56" s="977" t="str">
        <f>IF('ชื่อ-คะแนน'!$C55="","",IF('ชื่อ-คะแนน'!$D55="ออก","",IF('ชื่อ-คะแนน'!$D55="ย้าย","",IF('ชื่อ-คะแนน'!$D55="พัก","",IF(T$6="?",T$6,T$6)))))</f>
        <v/>
      </c>
      <c r="U56" s="977" t="str">
        <f>IF('ชื่อ-คะแนน'!$C55="","",IF('ชื่อ-คะแนน'!$D55="ออก","",IF('ชื่อ-คะแนน'!$D55="ย้าย","",IF('ชื่อ-คะแนน'!$D55="พัก","",IF(U$6="?",U$6,U$6)))))</f>
        <v/>
      </c>
      <c r="V56" s="978" t="str">
        <f>IF('ชื่อ-คะแนน'!$C55="","",IF('ชื่อ-คะแนน'!$D55="ออก","",IF('ชื่อ-คะแนน'!$D55="ย้าย","",IF('ชื่อ-คะแนน'!$D55="พัก","",IF(V$6="?",V$6,V$6)))))</f>
        <v/>
      </c>
      <c r="W56" s="975"/>
      <c r="X56" s="976" t="str">
        <f>IF('ชื่อ-คะแนน'!$C55="","",IF('ชื่อ-คะแนน'!$D55="ออก","",IF('ชื่อ-คะแนน'!$D55="ย้าย","",IF('ชื่อ-คะแนน'!$D55="พัก","",IF(X$6="?",X$6,X$6)))))</f>
        <v/>
      </c>
      <c r="Y56" s="977" t="str">
        <f>IF('ชื่อ-คะแนน'!$C55="","",IF('ชื่อ-คะแนน'!$D55="ออก","",IF('ชื่อ-คะแนน'!$D55="ย้าย","",IF('ชื่อ-คะแนน'!$D55="พัก","",IF(Y$6="?",Y$6,Y$6)))))</f>
        <v/>
      </c>
      <c r="Z56" s="977" t="str">
        <f>IF('ชื่อ-คะแนน'!$C55="","",IF('ชื่อ-คะแนน'!$D55="ออก","",IF('ชื่อ-คะแนน'!$D55="ย้าย","",IF('ชื่อ-คะแนน'!$D55="พัก","",IF(Z$6="?",Z$6,Z$6)))))</f>
        <v/>
      </c>
      <c r="AA56" s="977" t="str">
        <f>IF('ชื่อ-คะแนน'!$C55="","",IF('ชื่อ-คะแนน'!$D55="ออก","",IF('ชื่อ-คะแนน'!$D55="ย้าย","",IF('ชื่อ-คะแนน'!$D55="พัก","",IF(AA$6="?",AA$6,AA$6)))))</f>
        <v/>
      </c>
      <c r="AB56" s="978" t="str">
        <f>IF('ชื่อ-คะแนน'!$C55="","",IF('ชื่อ-คะแนน'!$D55="ออก","",IF('ชื่อ-คะแนน'!$D55="ย้าย","",IF('ชื่อ-คะแนน'!$D55="พัก","",IF(AB$6="?",AB$6,AB$6)))))</f>
        <v/>
      </c>
      <c r="AC56" s="975"/>
      <c r="AD56" s="976" t="str">
        <f>IF('ชื่อ-คะแนน'!$C55="","",IF('ชื่อ-คะแนน'!$D55="ออก","",IF('ชื่อ-คะแนน'!$D55="ย้าย","",IF('ชื่อ-คะแนน'!$D55="พัก","",IF(AD$6="?",AD$6,AD$6)))))</f>
        <v/>
      </c>
      <c r="AE56" s="977" t="str">
        <f>IF('ชื่อ-คะแนน'!$C55="","",IF('ชื่อ-คะแนน'!$D55="ออก","",IF('ชื่อ-คะแนน'!$D55="ย้าย","",IF('ชื่อ-คะแนน'!$D55="พัก","",IF(AE$6="?",AE$6,AE$6)))))</f>
        <v/>
      </c>
      <c r="AF56" s="977" t="str">
        <f>IF('ชื่อ-คะแนน'!$C55="","",IF('ชื่อ-คะแนน'!$D55="ออก","",IF('ชื่อ-คะแนน'!$D55="ย้าย","",IF('ชื่อ-คะแนน'!$D55="พัก","",IF(AF$6="?",AF$6,AF$6)))))</f>
        <v/>
      </c>
      <c r="AG56" s="977" t="str">
        <f>IF('ชื่อ-คะแนน'!$C55="","",IF('ชื่อ-คะแนน'!$D55="ออก","",IF('ชื่อ-คะแนน'!$D55="ย้าย","",IF('ชื่อ-คะแนน'!$D55="พัก","",IF($AG$6="?",$AG$6,$AG$6)))))</f>
        <v/>
      </c>
      <c r="AH56" s="978" t="str">
        <f>IF('ชื่อ-คะแนน'!$C55="","",IF('ชื่อ-คะแนน'!$D55="ออก","",IF('ชื่อ-คะแนน'!$D55="ย้าย","",IF('ชื่อ-คะแนน'!$D55="พัก","",IF($AH$6="?",$AH$6,$AH$6)))))</f>
        <v/>
      </c>
      <c r="AI56" s="975"/>
      <c r="AJ56" s="976" t="str">
        <f>IF('ชื่อ-คะแนน'!$C55="","",IF('ชื่อ-คะแนน'!$D55="ออก","",IF('ชื่อ-คะแนน'!$D55="ย้าย","",IF('ชื่อ-คะแนน'!$D55="พัก","",IF($AJ$6="?",$AJ$6,$AJ$6)))))</f>
        <v/>
      </c>
      <c r="AK56" s="977" t="str">
        <f>IF('ชื่อ-คะแนน'!$C55="","",IF('ชื่อ-คะแนน'!$D55="ออก","",IF('ชื่อ-คะแนน'!$D55="ย้าย","",IF('ชื่อ-คะแนน'!$D55="พัก","",IF($AK$6="?",$AK$6,$AK$6)))))</f>
        <v/>
      </c>
      <c r="AL56" s="977" t="str">
        <f>IF('ชื่อ-คะแนน'!$C55="","",IF('ชื่อ-คะแนน'!$D55="ออก","",IF('ชื่อ-คะแนน'!$D55="ย้าย","",IF('ชื่อ-คะแนน'!$D55="พัก","",IF($AL$6="?",$AL$6,$AL$6)))))</f>
        <v/>
      </c>
      <c r="AM56" s="977" t="str">
        <f>IF('ชื่อ-คะแนน'!$C55="","",IF('ชื่อ-คะแนน'!$D55="ออก","",IF('ชื่อ-คะแนน'!$D55="ย้าย","",IF('ชื่อ-คะแนน'!$D55="พัก","",IF($AM$6="?",$AM$6,$AM$6)))))</f>
        <v/>
      </c>
      <c r="AN56" s="978" t="str">
        <f>IF('ชื่อ-คะแนน'!$C55="","",IF('ชื่อ-คะแนน'!$D55="ออก","",IF('ชื่อ-คะแนน'!$D55="ย้าย","",IF('ชื่อ-คะแนน'!$D55="พัก","",IF($AN$6="?",$AN$6,$AN$6)))))</f>
        <v/>
      </c>
      <c r="AO56" s="975"/>
      <c r="AP56" s="976" t="str">
        <f>IF('ชื่อ-คะแนน'!$C55="","",IF('ชื่อ-คะแนน'!$D55="ออก","",IF('ชื่อ-คะแนน'!$D55="ย้าย","",IF('ชื่อ-คะแนน'!$D55="พัก","",IF($AP$6="?",$AP$6,$AP$6)))))</f>
        <v/>
      </c>
      <c r="AQ56" s="977" t="str">
        <f>IF('ชื่อ-คะแนน'!$C55="","",IF('ชื่อ-คะแนน'!$D55="ออก","",IF('ชื่อ-คะแนน'!$D55="ย้าย","",IF('ชื่อ-คะแนน'!$D55="พัก","",IF($AQ$6="?",$AQ$6,$AQ$6)))))</f>
        <v/>
      </c>
      <c r="AR56" s="977" t="str">
        <f>IF('ชื่อ-คะแนน'!$C55="","",IF('ชื่อ-คะแนน'!$D55="ออก","",IF('ชื่อ-คะแนน'!$D55="ย้าย","",IF('ชื่อ-คะแนน'!$D55="พัก","",IF($AR$6="?",$AR$6,$AR$6)))))</f>
        <v/>
      </c>
      <c r="AS56" s="977" t="str">
        <f>IF('ชื่อ-คะแนน'!$C55="","",IF('ชื่อ-คะแนน'!$D55="ออก","",IF('ชื่อ-คะแนน'!$D55="ย้าย","",IF('ชื่อ-คะแนน'!$D55="พัก","",IF($AS$6="?",$AS$6,$AS$6)))))</f>
        <v/>
      </c>
      <c r="AT56" s="978" t="str">
        <f>IF('ชื่อ-คะแนน'!$C55="","",IF('ชื่อ-คะแนน'!$D55="ออก","",IF('ชื่อ-คะแนน'!$D55="ย้าย","",IF('ชื่อ-คะแนน'!$D55="พัก","",IF($AT$6="?",$AT$6,$AT$6)))))</f>
        <v/>
      </c>
      <c r="AU56" s="975"/>
      <c r="AV56" s="976" t="str">
        <f>IF('ชื่อ-คะแนน'!$C55="","",IF('ชื่อ-คะแนน'!$D55="ออก","",IF('ชื่อ-คะแนน'!$D55="ย้าย","",IF('ชื่อ-คะแนน'!$D55="พัก","",IF($AV$6="?",$AV$6,$AV$6)))))</f>
        <v/>
      </c>
      <c r="AW56" s="977" t="str">
        <f>IF('ชื่อ-คะแนน'!$C55="","",IF('ชื่อ-คะแนน'!$D55="ออก","",IF('ชื่อ-คะแนน'!$D55="ย้าย","",IF('ชื่อ-คะแนน'!$D55="พัก","",IF($AW$6="?",$AW$6,$AW$6)))))</f>
        <v/>
      </c>
      <c r="AX56" s="977" t="str">
        <f>IF('ชื่อ-คะแนน'!$C55="","",IF('ชื่อ-คะแนน'!$D55="ออก","",IF('ชื่อ-คะแนน'!$D55="ย้าย","",IF('ชื่อ-คะแนน'!$D55="พัก","",IF($AX$6="?",$AX$6,$AX$6)))))</f>
        <v/>
      </c>
      <c r="AY56" s="977" t="str">
        <f>IF('ชื่อ-คะแนน'!$C55="","",IF('ชื่อ-คะแนน'!$D55="ออก","",IF('ชื่อ-คะแนน'!$D55="ย้าย","",IF('ชื่อ-คะแนน'!$D55="พัก","",IF($AY$6="?",$AY$6,$AY$6)))))</f>
        <v/>
      </c>
      <c r="AZ56" s="978" t="str">
        <f>IF('ชื่อ-คะแนน'!$C55="","",IF('ชื่อ-คะแนน'!$D55="ออก","",IF('ชื่อ-คะแนน'!$D55="ย้าย","",IF('ชื่อ-คะแนน'!$D55="พัก","",IF($AZ$6="?",$AZ$6,$AZ$6)))))</f>
        <v/>
      </c>
      <c r="BA56" s="975"/>
      <c r="BB56" s="976" t="str">
        <f>IF('ชื่อ-คะแนน'!$C55="","",IF('ชื่อ-คะแนน'!$D55="ออก","",IF('ชื่อ-คะแนน'!$D55="ย้าย","",IF('ชื่อ-คะแนน'!$D55="พัก","",IF($BB$6="?",$BB$6,$BB$6)))))</f>
        <v/>
      </c>
      <c r="BC56" s="977" t="str">
        <f>IF('ชื่อ-คะแนน'!$C55="","",IF('ชื่อ-คะแนน'!$D55="ออก","",IF('ชื่อ-คะแนน'!$D55="ย้าย","",IF('ชื่อ-คะแนน'!$D55="พัก","",IF($BC$6="?",$BC$6,$BC$6)))))</f>
        <v/>
      </c>
      <c r="BD56" s="977" t="str">
        <f>IF('ชื่อ-คะแนน'!$C55="","",IF('ชื่อ-คะแนน'!$D55="ออก","",IF('ชื่อ-คะแนน'!$D55="ย้าย","",IF('ชื่อ-คะแนน'!$D55="พัก","",IF($BD$6="?",$BD$6,$BD$6)))))</f>
        <v/>
      </c>
      <c r="BE56" s="977" t="str">
        <f>IF('ชื่อ-คะแนน'!$C55="","",IF('ชื่อ-คะแนน'!$D55="ออก","",IF('ชื่อ-คะแนน'!$D55="ย้าย","",IF('ชื่อ-คะแนน'!$D55="พัก","",IF($BE$6="?",$BE$6,$BE$6)))))</f>
        <v/>
      </c>
      <c r="BF56" s="978" t="str">
        <f>IF('ชื่อ-คะแนน'!$C55="","",IF('ชื่อ-คะแนน'!$D55="ออก","",IF('ชื่อ-คะแนน'!$D55="ย้าย","",IF('ชื่อ-คะแนน'!$D55="พัก","",IF($BF$6="?",$BF$6,$BF$6)))))</f>
        <v/>
      </c>
      <c r="BG56" s="975"/>
      <c r="BH56" s="976" t="str">
        <f>IF('ชื่อ-คะแนน'!$C55="","",IF('ชื่อ-คะแนน'!$D55="ออก","",IF('ชื่อ-คะแนน'!$D55="ย้าย","",IF('ชื่อ-คะแนน'!$D55="พัก","",IF($BH$6="?",$BH$6,$BH$6)))))</f>
        <v/>
      </c>
      <c r="BI56" s="977" t="str">
        <f>IF('ชื่อ-คะแนน'!$C55="","",IF('ชื่อ-คะแนน'!$D55="ออก","",IF('ชื่อ-คะแนน'!$D55="ย้าย","",IF('ชื่อ-คะแนน'!$D55="พัก","",IF($BI$6="?",$BI$6,$BI$6)))))</f>
        <v/>
      </c>
      <c r="BJ56" s="977" t="str">
        <f>IF('ชื่อ-คะแนน'!$C55="","",IF('ชื่อ-คะแนน'!$D55="ออก","",IF('ชื่อ-คะแนน'!$D55="ย้าย","",IF('ชื่อ-คะแนน'!$D55="พัก","",IF($BJ$6="?",$BJ$6,$BJ$6)))))</f>
        <v/>
      </c>
      <c r="BK56" s="977" t="str">
        <f>IF('ชื่อ-คะแนน'!$C55="","",IF('ชื่อ-คะแนน'!$D55="ออก","",IF('ชื่อ-คะแนน'!$D55="ย้าย","",IF('ชื่อ-คะแนน'!$D55="พัก","",IF($BK$6="?",$BK$6,$BK$6)))))</f>
        <v/>
      </c>
      <c r="BL56" s="978" t="str">
        <f>IF('ชื่อ-คะแนน'!$C55="","",IF('ชื่อ-คะแนน'!$D55="ออก","",IF('ชื่อ-คะแนน'!$D55="ย้าย","",IF('ชื่อ-คะแนน'!$D55="พัก","",IF($BL$6="?",$BL$6,$BL$6)))))</f>
        <v/>
      </c>
      <c r="BM56" s="975"/>
      <c r="BN56" s="976" t="str">
        <f>IF('ชื่อ-คะแนน'!$C55="","",IF('ชื่อ-คะแนน'!$D55="ออก","",IF('ชื่อ-คะแนน'!$D55="ย้าย","",IF('ชื่อ-คะแนน'!$D55="พัก","",IF($BN$6="?",$BN$6,$BN$6)))))</f>
        <v/>
      </c>
      <c r="BO56" s="977" t="str">
        <f>IF('ชื่อ-คะแนน'!$C55="","",IF('ชื่อ-คะแนน'!$D55="ออก","",IF('ชื่อ-คะแนน'!$D55="ย้าย","",IF('ชื่อ-คะแนน'!$D55="พัก","",IF($BO$6="?",$BO$6,$BO$6)))))</f>
        <v/>
      </c>
      <c r="BP56" s="977" t="str">
        <f>IF('ชื่อ-คะแนน'!$C55="","",IF('ชื่อ-คะแนน'!$D55="ออก","",IF('ชื่อ-คะแนน'!$D55="ย้าย","",IF('ชื่อ-คะแนน'!$D55="พัก","",IF($BP$6="?",$BP$6,$BP$6)))))</f>
        <v/>
      </c>
      <c r="BQ56" s="977" t="str">
        <f>IF('ชื่อ-คะแนน'!$C55="","",IF('ชื่อ-คะแนน'!$D55="ออก","",IF('ชื่อ-คะแนน'!$D55="ย้าย","",IF('ชื่อ-คะแนน'!$D55="พัก","",IF($BQ$6="?",$BQ$6,$BQ$6)))))</f>
        <v/>
      </c>
      <c r="BR56" s="978" t="str">
        <f>IF('ชื่อ-คะแนน'!$C55="","",IF('ชื่อ-คะแนน'!$D55="ออก","",IF('ชื่อ-คะแนน'!$D55="ย้าย","",IF('ชื่อ-คะแนน'!$D55="พัก","",IF($BR$6="?",$BR$6,$BR$6)))))</f>
        <v/>
      </c>
      <c r="BS56" s="975"/>
      <c r="BT56" s="976" t="str">
        <f>IF('ชื่อ-คะแนน'!$C55="","",IF('ชื่อ-คะแนน'!$D55="ออก","",IF('ชื่อ-คะแนน'!$D55="ย้าย","",IF('ชื่อ-คะแนน'!$D55="พัก","",IF($BT$6="?",$BT$6,$BT$6)))))</f>
        <v/>
      </c>
      <c r="BU56" s="977" t="str">
        <f>IF('ชื่อ-คะแนน'!$C55="","",IF('ชื่อ-คะแนน'!$D55="ออก","",IF('ชื่อ-คะแนน'!$D55="ย้าย","",IF('ชื่อ-คะแนน'!$D55="พัก","",IF($BU$6="?",$BU$6,$BU$6)))))</f>
        <v/>
      </c>
      <c r="BV56" s="977" t="str">
        <f>IF('ชื่อ-คะแนน'!$C55="","",IF('ชื่อ-คะแนน'!$D55="ออก","",IF('ชื่อ-คะแนน'!$D55="ย้าย","",IF('ชื่อ-คะแนน'!$D55="พัก","",IF($BV$6="?",$BV$6,$BV$6)))))</f>
        <v/>
      </c>
      <c r="BW56" s="977" t="str">
        <f>IF('ชื่อ-คะแนน'!$C55="","",IF('ชื่อ-คะแนน'!$D55="ออก","",IF('ชื่อ-คะแนน'!$D55="ย้าย","",IF('ชื่อ-คะแนน'!$D55="พัก","",IF($BW$6="?",$BW$6,$BW$6)))))</f>
        <v/>
      </c>
      <c r="BX56" s="978" t="str">
        <f>IF('ชื่อ-คะแนน'!$C55="","",IF('ชื่อ-คะแนน'!$D55="ออก","",IF('ชื่อ-คะแนน'!$D55="ย้าย","",IF('ชื่อ-คะแนน'!$D55="พัก","",IF($BX$6="?",$BX$6,$BX$6)))))</f>
        <v/>
      </c>
      <c r="BY56" s="975"/>
      <c r="BZ56" s="976" t="str">
        <f>IF('ชื่อ-คะแนน'!$C55="","",IF('ชื่อ-คะแนน'!$D55="ออก","",IF('ชื่อ-คะแนน'!$D55="ย้าย","",IF('ชื่อ-คะแนน'!$D55="พัก","",IF($BZ$6="?",$BZ$6,$BZ$6)))))</f>
        <v/>
      </c>
      <c r="CA56" s="977" t="str">
        <f>IF('ชื่อ-คะแนน'!$C55="","",IF('ชื่อ-คะแนน'!$D55="ออก","",IF('ชื่อ-คะแนน'!$D55="ย้าย","",IF('ชื่อ-คะแนน'!$D55="พัก","",IF($CA$6="?",$CA$6,$CA$6)))))</f>
        <v/>
      </c>
      <c r="CB56" s="977" t="str">
        <f>IF('ชื่อ-คะแนน'!$C55="","",IF('ชื่อ-คะแนน'!$D55="ออก","",IF('ชื่อ-คะแนน'!$D55="ย้าย","",IF('ชื่อ-คะแนน'!$D55="พัก","",IF($CB$6="?",$CB$6,$CB$6)))))</f>
        <v/>
      </c>
      <c r="CC56" s="977" t="str">
        <f>IF('ชื่อ-คะแนน'!$C55="","",IF('ชื่อ-คะแนน'!$D55="ออก","",IF('ชื่อ-คะแนน'!$D55="ย้าย","",IF('ชื่อ-คะแนน'!$D55="พัก","",IF($CC$6="?",$CC$6,$CC$6)))))</f>
        <v/>
      </c>
      <c r="CD56" s="978" t="str">
        <f>IF('ชื่อ-คะแนน'!$C55="","",IF('ชื่อ-คะแนน'!$D55="ออก","",IF('ชื่อ-คะแนน'!$D55="ย้าย","",IF('ชื่อ-คะแนน'!$D55="พัก","",IF($CD$6="?",$CD$6,$CD$6)))))</f>
        <v/>
      </c>
      <c r="CE56" s="975"/>
      <c r="CF56" s="976" t="str">
        <f>IF('ชื่อ-คะแนน'!$C55="","",IF('ชื่อ-คะแนน'!$D55="ออก","",IF('ชื่อ-คะแนน'!$D55="ย้าย","",IF('ชื่อ-คะแนน'!$D55="พัก","",IF($CF$6="?",$CF$6,$CF$6)))))</f>
        <v/>
      </c>
      <c r="CG56" s="977" t="str">
        <f>IF('ชื่อ-คะแนน'!$C55="","",IF('ชื่อ-คะแนน'!$D55="ออก","",IF('ชื่อ-คะแนน'!$D55="ย้าย","",IF('ชื่อ-คะแนน'!$D55="พัก","",IF($CG$6="?",$CG$6,$CG$6)))))</f>
        <v/>
      </c>
      <c r="CH56" s="977" t="str">
        <f>IF('ชื่อ-คะแนน'!$C55="","",IF('ชื่อ-คะแนน'!$D55="ออก","",IF('ชื่อ-คะแนน'!$D55="ย้าย","",IF('ชื่อ-คะแนน'!$D55="พัก","",IF($CH$6="?",$CH$6,$CH$6)))))</f>
        <v/>
      </c>
      <c r="CI56" s="977" t="str">
        <f>IF('ชื่อ-คะแนน'!$C55="","",IF('ชื่อ-คะแนน'!$D55="ออก","",IF('ชื่อ-คะแนน'!$D55="ย้าย","",IF('ชื่อ-คะแนน'!$D55="พัก","",IF($CI$6="?",$CI$6,$CI$6)))))</f>
        <v/>
      </c>
      <c r="CJ56" s="978" t="str">
        <f>IF('ชื่อ-คะแนน'!$C55="","",IF('ชื่อ-คะแนน'!$D55="ออก","",IF('ชื่อ-คะแนน'!$D55="ย้าย","",IF('ชื่อ-คะแนน'!$D55="พัก","",IF($CJ$6="?",$CJ$6,$CJ$6)))))</f>
        <v/>
      </c>
      <c r="CK56" s="975"/>
      <c r="CL56" s="976" t="str">
        <f>IF('ชื่อ-คะแนน'!$C55="","",IF('ชื่อ-คะแนน'!$D55="ออก","",IF('ชื่อ-คะแนน'!$D55="ย้าย","",IF('ชื่อ-คะแนน'!$D55="พัก","",IF($CL$6="?",$CL$6,$CL$6)))))</f>
        <v/>
      </c>
      <c r="CM56" s="977" t="str">
        <f>IF('ชื่อ-คะแนน'!$C55="","",IF('ชื่อ-คะแนน'!$D55="ออก","",IF('ชื่อ-คะแนน'!$D55="ย้าย","",IF('ชื่อ-คะแนน'!$D55="พัก","",IF($CM$6="?",$CM$6,$CM$6)))))</f>
        <v/>
      </c>
      <c r="CN56" s="977" t="str">
        <f>IF('ชื่อ-คะแนน'!$C55="","",IF('ชื่อ-คะแนน'!$D55="ออก","",IF('ชื่อ-คะแนน'!$D55="ย้าย","",IF('ชื่อ-คะแนน'!$D55="พัก","",IF($CN$6="?",$CN$6,$CN$6)))))</f>
        <v/>
      </c>
      <c r="CO56" s="977" t="str">
        <f>IF('ชื่อ-คะแนน'!$C55="","",IF('ชื่อ-คะแนน'!$D55="ออก","",IF('ชื่อ-คะแนน'!$D55="ย้าย","",IF('ชื่อ-คะแนน'!$D55="พัก","",IF($CO$6="?",$CO$6,$CO$6)))))</f>
        <v/>
      </c>
      <c r="CP56" s="978" t="str">
        <f>IF('ชื่อ-คะแนน'!$C55="","",IF('ชื่อ-คะแนน'!$D55="ออก","",IF('ชื่อ-คะแนน'!$D55="ย้าย","",IF('ชื่อ-คะแนน'!$D55="พัก","",IF($CP$6="?",$CP$6,$CP$6)))))</f>
        <v/>
      </c>
      <c r="CQ56" s="975"/>
      <c r="CR56" s="976" t="str">
        <f>IF('ชื่อ-คะแนน'!$C55="","",IF('ชื่อ-คะแนน'!$D55="ออก","",IF('ชื่อ-คะแนน'!$D55="ย้าย","",IF('ชื่อ-คะแนน'!$D55="พัก","",IF($CR$6="?",$CR$6,$CR$6)))))</f>
        <v/>
      </c>
      <c r="CS56" s="977" t="str">
        <f>IF('ชื่อ-คะแนน'!$C55="","",IF('ชื่อ-คะแนน'!$D55="ออก","",IF('ชื่อ-คะแนน'!$D55="ย้าย","",IF('ชื่อ-คะแนน'!$D55="พัก","",IF($CS$6="?",$CS$6,$CS$6)))))</f>
        <v/>
      </c>
      <c r="CT56" s="977" t="str">
        <f>IF('ชื่อ-คะแนน'!$C55="","",IF('ชื่อ-คะแนน'!$D55="ออก","",IF('ชื่อ-คะแนน'!$D55="ย้าย","",IF('ชื่อ-คะแนน'!$D55="พัก","",IF($CT$6="?",$CT$6,$CT$6)))))</f>
        <v/>
      </c>
      <c r="CU56" s="977" t="str">
        <f>IF('ชื่อ-คะแนน'!$C55="","",IF('ชื่อ-คะแนน'!$D55="ออก","",IF('ชื่อ-คะแนน'!$D55="ย้าย","",IF('ชื่อ-คะแนน'!$D55="พัก","",IF($CU$6="?",$CU$6,$CU$6)))))</f>
        <v/>
      </c>
      <c r="CV56" s="978" t="str">
        <f>IF('ชื่อ-คะแนน'!$C55="","",IF('ชื่อ-คะแนน'!$D55="ออก","",IF('ชื่อ-คะแนน'!$D55="ย้าย","",IF('ชื่อ-คะแนน'!$D55="พัก","",IF($CV$6="?",$CV$6,$CV$6)))))</f>
        <v/>
      </c>
      <c r="CW56" s="975"/>
      <c r="CX56" s="976" t="str">
        <f>IF('ชื่อ-คะแนน'!$C55="","",IF('ชื่อ-คะแนน'!$D55="ออก","",IF('ชื่อ-คะแนน'!$D55="ย้าย","",IF('ชื่อ-คะแนน'!$D55="พัก","",IF($CX$6="?",$CX$6,$CX$6)))))</f>
        <v/>
      </c>
      <c r="CY56" s="977" t="str">
        <f>IF('ชื่อ-คะแนน'!$C55="","",IF('ชื่อ-คะแนน'!$D55="ออก","",IF('ชื่อ-คะแนน'!$D55="ย้าย","",IF('ชื่อ-คะแนน'!$D55="พัก","",IF($CY$6="?",$CY$6,$CY$6)))))</f>
        <v/>
      </c>
      <c r="CZ56" s="977" t="str">
        <f>IF('ชื่อ-คะแนน'!$C55="","",IF('ชื่อ-คะแนน'!$D55="ออก","",IF('ชื่อ-คะแนน'!$D55="ย้าย","",IF('ชื่อ-คะแนน'!$D55="พัก","",IF($CZ$6="?",$CZ$6,$CZ$6)))))</f>
        <v/>
      </c>
      <c r="DA56" s="977" t="str">
        <f>IF('ชื่อ-คะแนน'!$C55="","",IF('ชื่อ-คะแนน'!$D55="ออก","",IF('ชื่อ-คะแนน'!$D55="ย้าย","",IF('ชื่อ-คะแนน'!$D55="พัก","",IF($DA$6="?",$DA$6,$DA$6)))))</f>
        <v/>
      </c>
      <c r="DB56" s="978" t="str">
        <f>IF('ชื่อ-คะแนน'!$C55="","",IF('ชื่อ-คะแนน'!$D55="ออก","",IF('ชื่อ-คะแนน'!$D55="ย้าย","",IF('ชื่อ-คะแนน'!$D55="พัก","",IF($DB$6="?",$DB$6,$DB$6)))))</f>
        <v/>
      </c>
      <c r="DC56" s="975"/>
      <c r="DD56" s="976" t="str">
        <f>IF('ชื่อ-คะแนน'!$C55="","",IF('ชื่อ-คะแนน'!$D55="ออก","",IF('ชื่อ-คะแนน'!$D55="ย้าย","",IF('ชื่อ-คะแนน'!$D55="พัก","",IF($DD$6="?",$DD$6,$DD$6)))))</f>
        <v/>
      </c>
      <c r="DE56" s="977" t="str">
        <f>IF('ชื่อ-คะแนน'!$C55="","",IF('ชื่อ-คะแนน'!$D55="ออก","",IF('ชื่อ-คะแนน'!$D55="ย้าย","",IF('ชื่อ-คะแนน'!$D55="พัก","",IF($DE$6="?",$DE$6,$DE$6)))))</f>
        <v/>
      </c>
      <c r="DF56" s="977" t="str">
        <f>IF('ชื่อ-คะแนน'!$C55="","",IF('ชื่อ-คะแนน'!$D55="ออก","",IF('ชื่อ-คะแนน'!$D55="ย้าย","",IF('ชื่อ-คะแนน'!$D55="พัก","",IF($DF$6="?",$DF$6,$DF$6)))))</f>
        <v/>
      </c>
      <c r="DG56" s="977" t="str">
        <f>IF('ชื่อ-คะแนน'!$C55="","",IF('ชื่อ-คะแนน'!$D55="ออก","",IF('ชื่อ-คะแนน'!$D55="ย้าย","",IF('ชื่อ-คะแนน'!$D55="พัก","",IF($DG$6="?",$DG$6,$DG$6)))))</f>
        <v/>
      </c>
      <c r="DH56" s="978" t="str">
        <f>IF('ชื่อ-คะแนน'!$C55="","",IF('ชื่อ-คะแนน'!$D55="ออก","",IF('ชื่อ-คะแนน'!$D55="ย้าย","",IF('ชื่อ-คะแนน'!$D55="พัก","",IF($DH$6="?",$DH$6,$DH$6)))))</f>
        <v/>
      </c>
      <c r="DI56" s="975"/>
      <c r="DJ56" s="976" t="str">
        <f>IF('ชื่อ-คะแนน'!$C55="","",IF('ชื่อ-คะแนน'!$D55="ออก","",IF('ชื่อ-คะแนน'!$D55="ย้าย","",IF('ชื่อ-คะแนน'!$D55="พัก","",IF($DJ$6="?",$DJ$6,$DJ$6)))))</f>
        <v/>
      </c>
      <c r="DK56" s="977" t="str">
        <f>IF('ชื่อ-คะแนน'!$C55="","",IF('ชื่อ-คะแนน'!$D55="ออก","",IF('ชื่อ-คะแนน'!$D55="ย้าย","",IF('ชื่อ-คะแนน'!$D55="พัก","",IF($DK$6="?",$DK$6,$DK$6)))))</f>
        <v/>
      </c>
      <c r="DL56" s="977" t="str">
        <f>IF('ชื่อ-คะแนน'!$C55="","",IF('ชื่อ-คะแนน'!$D55="ออก","",IF('ชื่อ-คะแนน'!$D55="ย้าย","",IF('ชื่อ-คะแนน'!$D55="พัก","",IF($DL$6="?",$DL$6,$DL$6)))))</f>
        <v/>
      </c>
      <c r="DM56" s="977" t="str">
        <f>IF('ชื่อ-คะแนน'!$C55="","",IF('ชื่อ-คะแนน'!$D55="ออก","",IF('ชื่อ-คะแนน'!$D55="ย้าย","",IF('ชื่อ-คะแนน'!$D55="พัก","",IF($DM$6="?",$DM$6,$DM$6)))))</f>
        <v/>
      </c>
      <c r="DN56" s="978" t="str">
        <f>IF('ชื่อ-คะแนน'!$C55="","",IF('ชื่อ-คะแนน'!$D55="ออก","",IF('ชื่อ-คะแนน'!$D55="ย้าย","",IF('ชื่อ-คะแนน'!$D55="พัก","",IF($DN$6="?",$DN$6,$DN$6)))))</f>
        <v/>
      </c>
      <c r="DO56" s="975"/>
      <c r="DP56" s="976" t="str">
        <f>IF('ชื่อ-คะแนน'!$C55="","",IF('ชื่อ-คะแนน'!$D55="ออก","",IF('ชื่อ-คะแนน'!$D55="ย้าย","",IF('ชื่อ-คะแนน'!$D55="พัก","",IF($DP$6="?",$DP$6,$DP$6)))))</f>
        <v/>
      </c>
      <c r="DQ56" s="977" t="str">
        <f>IF('ชื่อ-คะแนน'!$C55="","",IF('ชื่อ-คะแนน'!$D55="ออก","",IF('ชื่อ-คะแนน'!$D55="ย้าย","",IF('ชื่อ-คะแนน'!$D55="พัก","",IF($DQ$6="?",$DQ$6,$DQ$6)))))</f>
        <v/>
      </c>
      <c r="DR56" s="977" t="str">
        <f>IF('ชื่อ-คะแนน'!$C55="","",IF('ชื่อ-คะแนน'!$D55="ออก","",IF('ชื่อ-คะแนน'!$D55="ย้าย","",IF('ชื่อ-คะแนน'!$D55="พัก","",IF($DR$6="?",$DR$6,$DR$6)))))</f>
        <v/>
      </c>
      <c r="DS56" s="977" t="str">
        <f>IF('ชื่อ-คะแนน'!$C55="","",IF('ชื่อ-คะแนน'!$D55="ออก","",IF('ชื่อ-คะแนน'!$D55="ย้าย","",IF('ชื่อ-คะแนน'!$D55="พัก","",IF($DS$6="?",$DS$6,$DS$6)))))</f>
        <v/>
      </c>
      <c r="DT56" s="978" t="str">
        <f>IF('ชื่อ-คะแนน'!$C55="","",IF('ชื่อ-คะแนน'!$D55="ออก","",IF('ชื่อ-คะแนน'!$D55="ย้าย","",IF('ชื่อ-คะแนน'!$D55="พัก","",IF($DT$6="?",$DT$6,$DT$6)))))</f>
        <v/>
      </c>
      <c r="DU56" s="975"/>
      <c r="DV56" s="976" t="str">
        <f>IF('ชื่อ-คะแนน'!$C55="","",IF('ชื่อ-คะแนน'!$D55="ออก","",IF('ชื่อ-คะแนน'!$D55="ย้าย","",IF('ชื่อ-คะแนน'!$D55="พัก","",IF($DV$6="?",$DV$6,$DV$6)))))</f>
        <v/>
      </c>
      <c r="DW56" s="977" t="str">
        <f>IF('ชื่อ-คะแนน'!$C55="","",IF('ชื่อ-คะแนน'!$D55="ออก","",IF('ชื่อ-คะแนน'!$D55="ย้าย","",IF('ชื่อ-คะแนน'!$D55="พัก","",IF($DW$6="?",$DW$6,$DW$6)))))</f>
        <v/>
      </c>
      <c r="DX56" s="977" t="str">
        <f>IF('ชื่อ-คะแนน'!$C55="","",IF('ชื่อ-คะแนน'!$D55="ออก","",IF('ชื่อ-คะแนน'!$D55="ย้าย","",IF('ชื่อ-คะแนน'!$D55="พัก","",IF($DX$6="?",$DX$6,$DX$6)))))</f>
        <v/>
      </c>
      <c r="DY56" s="977" t="str">
        <f>IF('ชื่อ-คะแนน'!$C55="","",IF('ชื่อ-คะแนน'!$D55="ออก","",IF('ชื่อ-คะแนน'!$D55="ย้าย","",IF('ชื่อ-คะแนน'!$D55="พัก","",IF($DY$6="?",$DY$6,$DY$6)))))</f>
        <v/>
      </c>
      <c r="DZ56" s="978" t="str">
        <f>IF('ชื่อ-คะแนน'!$C55="","",IF('ชื่อ-คะแนน'!$D55="ออก","",IF('ชื่อ-คะแนน'!$D55="ย้าย","",IF('ชื่อ-คะแนน'!$D55="พัก","",IF($DZ$6="?",$DZ$6,$DZ$6)))))</f>
        <v/>
      </c>
      <c r="EA56" s="975"/>
      <c r="EB56" s="976" t="str">
        <f>IF('ชื่อ-คะแนน'!$C55="","",IF('ชื่อ-คะแนน'!$D55="ออก","",IF('ชื่อ-คะแนน'!$D55="ย้าย","",IF('ชื่อ-คะแนน'!$D55="พัก","",IF($EB$6="?",$EB$6,$EB$6)))))</f>
        <v/>
      </c>
      <c r="EC56" s="977" t="str">
        <f>IF('ชื่อ-คะแนน'!$C55="","",IF('ชื่อ-คะแนน'!$D55="ออก","",IF('ชื่อ-คะแนน'!$D55="ย้าย","",IF('ชื่อ-คะแนน'!$D55="พัก","",IF($EC$6="?",$EC$6,$EC$6)))))</f>
        <v/>
      </c>
      <c r="ED56" s="977" t="str">
        <f>IF('ชื่อ-คะแนน'!$C55="","",IF('ชื่อ-คะแนน'!$D55="ออก","",IF('ชื่อ-คะแนน'!$D55="ย้าย","",IF('ชื่อ-คะแนน'!$D55="พัก","",IF($ED$6="?",$ED$6,$ED$6)))))</f>
        <v/>
      </c>
      <c r="EE56" s="977" t="str">
        <f>IF('ชื่อ-คะแนน'!$C55="","",IF('ชื่อ-คะแนน'!$D55="ออก","",IF('ชื่อ-คะแนน'!$D55="ย้าย","",IF('ชื่อ-คะแนน'!$D55="พัก","",IF($EE$6="?",$EE$6,$EE$6)))))</f>
        <v/>
      </c>
      <c r="EF56" s="978" t="str">
        <f>IF('ชื่อ-คะแนน'!$C55="","",IF('ชื่อ-คะแนน'!$D55="ออก","",IF('ชื่อ-คะแนน'!$D55="ย้าย","",IF('ชื่อ-คะแนน'!$D55="พัก","",IF($EF$6="?",$EF$6,$EF$6)))))</f>
        <v/>
      </c>
      <c r="EG56" s="979"/>
      <c r="EH56" s="971" t="str">
        <f>IF('ชื่อ-คะแนน'!C55="","",COUNTIF(E56:EF56,"ป")+COUNTIF(E56:EF56,"ล")+COUNTIF(E56:EF56,"ข")+COUNTIF(E56:EF56,"ร")+COUNTIF(E56:EF56,"อ")+COUNTIF(E56:EF56,"ก")+COUNTIF(E56:EF56,"ฟ")+COUNTIF(E56:EF56,"ด")+COUNTIF(E56:EF56,"ย"))&amp;IF('ชื่อ-คะแนน'!C55="","","/")&amp;IF('ชื่อ-คะแนน'!C55="","",SUM($F$6:$EF$6)-SUM(F56:EF56))</f>
        <v/>
      </c>
      <c r="EI56" s="997" t="str">
        <f>IF('ชื่อ-คะแนน'!C55="","",COUNTIF(E56:EE56,"/")+SUM(E56:EE56))</f>
        <v/>
      </c>
      <c r="EJ56" s="998" t="str">
        <f>IF('ชื่อ-คะแนน'!C55="","",COUNTIF(F56:EF56,"/")+SUM(F56:EF56)+เวลา1!EI56)</f>
        <v/>
      </c>
      <c r="EK56" s="103"/>
      <c r="EL56" s="53" t="str">
        <f>IF('ชื่อ-คะแนน'!C55="","",IF(EJ56&gt;=$EJ$3-$EJ$4,"-",$EJ$3-$EJ$4-EJ56))</f>
        <v/>
      </c>
      <c r="EM56" s="54" t="str">
        <f>IF('ชื่อ-คะแนน'!C55="","",(EJ56/$EJ$3)*100)</f>
        <v/>
      </c>
      <c r="EN56" s="53" t="str">
        <f>IF('ชื่อ-คะแนน'!CM55="ผิด","ผิด",IF('ชื่อ-คะแนน'!CM55="","",IF('ชื่อ-คะแนน'!CP55="-","-",IF(EM56&lt;79.5,"มส","-"))))</f>
        <v/>
      </c>
      <c r="EO56" s="53" t="str">
        <f>IF('ชื่อ-คะแนน'!CM55="ผิด","ผิด",IF('ชื่อ-คะแนน'!CM55="","",IF('ชื่อ-คะแนน'!CP55="-","-",IF(EM56&lt;59.5,"ซ้ำ",IF(EM56&lt;79.5,EL56,"-")))))</f>
        <v/>
      </c>
    </row>
    <row r="57" spans="1:145" s="27" customFormat="1" ht="18" hidden="1" customHeight="1" x14ac:dyDescent="0.5">
      <c r="A57" s="25"/>
      <c r="B57" s="26"/>
      <c r="D57" s="26"/>
      <c r="E57" s="26"/>
      <c r="F57" s="25"/>
      <c r="G57" s="25"/>
      <c r="H57" s="25"/>
      <c r="I57" s="25"/>
      <c r="J57" s="25"/>
      <c r="K57" s="25"/>
      <c r="L57" s="25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  <c r="Y57" s="25"/>
      <c r="Z57" s="25"/>
      <c r="AA57" s="25"/>
      <c r="AB57" s="25"/>
      <c r="AC57" s="25"/>
      <c r="AD57" s="25"/>
      <c r="AE57" s="25"/>
      <c r="AF57" s="25"/>
      <c r="AG57" s="25"/>
      <c r="AH57" s="25"/>
      <c r="AI57" s="25"/>
      <c r="AJ57" s="25"/>
      <c r="AK57" s="25"/>
      <c r="AL57" s="25"/>
      <c r="AM57" s="25"/>
      <c r="AN57" s="25"/>
      <c r="AO57" s="25"/>
      <c r="AP57" s="25"/>
      <c r="AQ57" s="25"/>
      <c r="AR57" s="25"/>
      <c r="AS57" s="25"/>
      <c r="AT57" s="25"/>
      <c r="AU57" s="25"/>
      <c r="AV57" s="25"/>
      <c r="AW57" s="25"/>
      <c r="AX57" s="25"/>
      <c r="AY57" s="25"/>
      <c r="AZ57" s="25"/>
      <c r="BA57" s="25"/>
      <c r="BB57" s="25"/>
      <c r="BC57" s="25"/>
      <c r="BD57" s="25"/>
      <c r="BE57" s="25"/>
      <c r="BF57" s="25"/>
      <c r="BG57" s="25"/>
      <c r="BH57" s="25"/>
      <c r="BI57" s="25"/>
      <c r="BJ57" s="25"/>
      <c r="BK57" s="25"/>
      <c r="BL57" s="25"/>
      <c r="BM57" s="25"/>
      <c r="BN57" s="25"/>
      <c r="BO57" s="25"/>
      <c r="BP57" s="25"/>
      <c r="BQ57" s="25"/>
      <c r="BR57" s="25"/>
      <c r="BS57" s="25"/>
      <c r="BT57" s="25"/>
      <c r="BU57" s="25"/>
      <c r="BV57" s="25"/>
      <c r="BW57" s="25"/>
      <c r="BX57" s="25"/>
      <c r="BY57" s="25"/>
      <c r="BZ57" s="25"/>
      <c r="CA57" s="25"/>
      <c r="CB57" s="25"/>
      <c r="CC57" s="25"/>
      <c r="CD57" s="25"/>
      <c r="CE57" s="25"/>
      <c r="CF57" s="25"/>
      <c r="CG57" s="25"/>
      <c r="CH57" s="25"/>
      <c r="CI57" s="25"/>
      <c r="CJ57" s="25"/>
      <c r="CK57" s="25"/>
      <c r="CL57" s="25"/>
      <c r="CM57" s="25"/>
      <c r="CN57" s="25"/>
      <c r="CO57" s="25"/>
      <c r="CP57" s="25"/>
      <c r="CQ57" s="25"/>
      <c r="CR57" s="25"/>
      <c r="CS57" s="25"/>
      <c r="CT57" s="25"/>
      <c r="CU57" s="25"/>
      <c r="CV57" s="25"/>
      <c r="CW57" s="25"/>
      <c r="CX57" s="25"/>
      <c r="CY57" s="25"/>
      <c r="CZ57" s="25"/>
      <c r="DA57" s="25"/>
      <c r="DB57" s="25"/>
      <c r="DC57" s="25"/>
      <c r="DD57" s="25"/>
      <c r="DE57" s="25"/>
      <c r="DF57" s="25"/>
      <c r="DG57" s="25"/>
      <c r="DH57" s="25"/>
      <c r="DI57" s="25"/>
      <c r="DJ57" s="25"/>
      <c r="DK57" s="25"/>
      <c r="DL57" s="25"/>
      <c r="DM57" s="25"/>
      <c r="DN57" s="25"/>
      <c r="DO57" s="25"/>
      <c r="DP57" s="25"/>
      <c r="DQ57" s="25"/>
      <c r="DR57" s="25"/>
      <c r="DS57" s="25"/>
      <c r="DT57" s="25"/>
      <c r="DU57" s="25"/>
      <c r="DV57" s="25"/>
      <c r="DW57" s="25"/>
      <c r="DX57" s="25"/>
      <c r="DY57" s="25"/>
      <c r="DZ57" s="25"/>
      <c r="EA57" s="25"/>
      <c r="EB57" s="25"/>
      <c r="EC57" s="25"/>
      <c r="ED57" s="25"/>
      <c r="EE57" s="25"/>
      <c r="EF57" s="25"/>
      <c r="EG57" s="25"/>
      <c r="EH57" s="48" t="str">
        <f>IF('ชื่อ-คะแนน'!C56="","",COUNTIF(E57:DZ57,"ป")+COUNTIF(E57:DZ57,"ล")+COUNTIF(E57:DZ57,"ข")+COUNTIF(E57:DZ57,"ร")+COUNTIF(E57:DZ57,"อ")+COUNTIF(E57:DZ57,"ก")+COUNTIF(E57:DZ57,"ฟ")+COUNTIF(E57:DZ57,"ด")+COUNTIF(E57:DZ57,"ย"))&amp;IF('ชื่อ-คะแนน'!C56="","","/")&amp;IF('ชื่อ-คะแนน'!C56="","",SUM($F$6:$DZ$6)-SUM(F57:DZ57))</f>
        <v>0/32</v>
      </c>
      <c r="EI57" s="25"/>
      <c r="EJ57" s="25"/>
    </row>
    <row r="58" spans="1:145" s="27" customFormat="1" ht="18" hidden="1" customHeight="1" x14ac:dyDescent="0.5">
      <c r="A58" s="25"/>
      <c r="B58" s="26"/>
      <c r="D58" s="26"/>
      <c r="E58" s="26"/>
      <c r="F58" s="25"/>
      <c r="G58" s="25"/>
      <c r="H58" s="25"/>
      <c r="I58" s="25"/>
      <c r="J58" s="25"/>
      <c r="K58" s="25"/>
      <c r="L58" s="25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  <c r="Y58" s="25"/>
      <c r="Z58" s="25"/>
      <c r="AA58" s="25"/>
      <c r="AB58" s="25"/>
      <c r="AC58" s="25"/>
      <c r="AD58" s="25"/>
      <c r="AE58" s="25"/>
      <c r="AF58" s="25"/>
      <c r="AG58" s="25"/>
      <c r="AH58" s="25"/>
      <c r="AI58" s="25"/>
      <c r="AJ58" s="25"/>
      <c r="AK58" s="25"/>
      <c r="AL58" s="25"/>
      <c r="AM58" s="25"/>
      <c r="AN58" s="25"/>
      <c r="AO58" s="25"/>
      <c r="AP58" s="25"/>
      <c r="AQ58" s="25"/>
      <c r="AR58" s="25"/>
      <c r="AS58" s="25"/>
      <c r="AT58" s="25"/>
      <c r="AU58" s="25"/>
      <c r="AV58" s="25"/>
      <c r="AW58" s="25"/>
      <c r="AX58" s="25"/>
      <c r="AY58" s="25"/>
      <c r="AZ58" s="25"/>
      <c r="BA58" s="25"/>
      <c r="BB58" s="25"/>
      <c r="BC58" s="25"/>
      <c r="BD58" s="25"/>
      <c r="BE58" s="25"/>
      <c r="BF58" s="25"/>
      <c r="BG58" s="25"/>
      <c r="BH58" s="25"/>
      <c r="BI58" s="25"/>
      <c r="BJ58" s="25"/>
      <c r="BK58" s="25"/>
      <c r="BL58" s="25"/>
      <c r="BM58" s="25"/>
      <c r="BN58" s="25"/>
      <c r="BO58" s="25"/>
      <c r="BP58" s="25"/>
      <c r="BQ58" s="25"/>
      <c r="BR58" s="25"/>
      <c r="BS58" s="25"/>
      <c r="BT58" s="25"/>
      <c r="BU58" s="25"/>
      <c r="BV58" s="25"/>
      <c r="BW58" s="25"/>
      <c r="BX58" s="25"/>
      <c r="BY58" s="25"/>
      <c r="BZ58" s="25"/>
      <c r="CA58" s="25"/>
      <c r="CB58" s="25"/>
      <c r="CC58" s="25"/>
      <c r="CD58" s="25"/>
      <c r="CE58" s="25"/>
      <c r="CF58" s="25"/>
      <c r="CG58" s="25"/>
      <c r="CH58" s="25"/>
      <c r="CI58" s="25"/>
      <c r="CJ58" s="25"/>
      <c r="CK58" s="25"/>
      <c r="CL58" s="25"/>
      <c r="CM58" s="25"/>
      <c r="CN58" s="25"/>
      <c r="CO58" s="25"/>
      <c r="CP58" s="25"/>
      <c r="CQ58" s="25"/>
      <c r="CR58" s="25"/>
      <c r="CS58" s="25"/>
      <c r="CT58" s="25"/>
      <c r="CU58" s="25"/>
      <c r="CV58" s="25"/>
      <c r="CW58" s="25"/>
      <c r="CX58" s="25"/>
      <c r="CY58" s="25"/>
      <c r="CZ58" s="25"/>
      <c r="DA58" s="25"/>
      <c r="DB58" s="25"/>
      <c r="DC58" s="25"/>
      <c r="DD58" s="25"/>
      <c r="DE58" s="25"/>
      <c r="DF58" s="25"/>
      <c r="DG58" s="25"/>
      <c r="DH58" s="25"/>
      <c r="DI58" s="25"/>
      <c r="DJ58" s="25"/>
      <c r="DK58" s="25"/>
      <c r="DL58" s="25"/>
      <c r="DM58" s="25"/>
      <c r="DN58" s="25"/>
      <c r="DO58" s="25"/>
      <c r="DP58" s="25"/>
      <c r="DQ58" s="25"/>
      <c r="DR58" s="25"/>
      <c r="DS58" s="25"/>
      <c r="DT58" s="25"/>
      <c r="DU58" s="25"/>
      <c r="DV58" s="25"/>
      <c r="DW58" s="25"/>
      <c r="DX58" s="25"/>
      <c r="DY58" s="25"/>
      <c r="DZ58" s="25"/>
      <c r="EA58" s="25"/>
      <c r="EB58" s="25"/>
      <c r="EC58" s="25"/>
      <c r="ED58" s="25"/>
      <c r="EE58" s="25"/>
      <c r="EF58" s="25"/>
      <c r="EG58" s="25"/>
      <c r="EH58" s="49" t="str">
        <f>IF('ชื่อ-คะแนน'!C57="","",COUNTIF(E58:DZ58,"ป")+COUNTIF(E58:DZ58,"ล")+COUNTIF(E58:DZ58,"ข")+COUNTIF(E58:DZ58,"ร")+COUNTIF(E58:DZ58,"อ")+COUNTIF(E58:DZ58,"ก")+COUNTIF(E58:DZ58,"ฟ")+COUNTIF(E58:DZ58,"ด")+COUNTIF(E58:DZ58,"ย"))&amp;IF('ชื่อ-คะแนน'!C57="","","/")&amp;IF('ชื่อ-คะแนน'!C57="","",SUM($F$6:$DZ$6)-SUM(F58:DZ58))</f>
        <v>0/32</v>
      </c>
      <c r="EI58" s="25"/>
      <c r="EJ58" s="25"/>
    </row>
    <row r="59" spans="1:145" s="27" customFormat="1" ht="18" hidden="1" customHeight="1" x14ac:dyDescent="0.5">
      <c r="A59" s="25"/>
      <c r="B59" s="26"/>
      <c r="D59" s="26"/>
      <c r="E59" s="26"/>
      <c r="F59" s="25"/>
      <c r="G59" s="25"/>
      <c r="H59" s="25"/>
      <c r="I59" s="25"/>
      <c r="J59" s="25"/>
      <c r="K59" s="25"/>
      <c r="L59" s="25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  <c r="Y59" s="25"/>
      <c r="Z59" s="25"/>
      <c r="AA59" s="25"/>
      <c r="AB59" s="25"/>
      <c r="AC59" s="25"/>
      <c r="AD59" s="25"/>
      <c r="AE59" s="25"/>
      <c r="AF59" s="25"/>
      <c r="AG59" s="25"/>
      <c r="AH59" s="25"/>
      <c r="AI59" s="25"/>
      <c r="AJ59" s="25"/>
      <c r="AK59" s="25"/>
      <c r="AL59" s="25"/>
      <c r="AM59" s="25"/>
      <c r="AN59" s="25"/>
      <c r="AO59" s="25"/>
      <c r="AP59" s="25"/>
      <c r="AQ59" s="25"/>
      <c r="AR59" s="25"/>
      <c r="AS59" s="25"/>
      <c r="AT59" s="25"/>
      <c r="AU59" s="25"/>
      <c r="AV59" s="25"/>
      <c r="AW59" s="25"/>
      <c r="AX59" s="25"/>
      <c r="AY59" s="25"/>
      <c r="AZ59" s="25"/>
      <c r="BA59" s="25"/>
      <c r="BB59" s="25"/>
      <c r="BC59" s="25"/>
      <c r="BD59" s="25"/>
      <c r="BE59" s="25"/>
      <c r="BF59" s="25"/>
      <c r="BG59" s="25"/>
      <c r="BH59" s="25"/>
      <c r="BI59" s="25"/>
      <c r="BJ59" s="25"/>
      <c r="BK59" s="25"/>
      <c r="BL59" s="25"/>
      <c r="BM59" s="25"/>
      <c r="BN59" s="25"/>
      <c r="BO59" s="25"/>
      <c r="BP59" s="25"/>
      <c r="BQ59" s="25"/>
      <c r="BR59" s="25"/>
      <c r="BS59" s="25"/>
      <c r="BT59" s="25"/>
      <c r="BU59" s="25"/>
      <c r="BV59" s="25"/>
      <c r="BW59" s="25"/>
      <c r="BX59" s="25"/>
      <c r="BY59" s="25"/>
      <c r="BZ59" s="25"/>
      <c r="CA59" s="25"/>
      <c r="CB59" s="25"/>
      <c r="CC59" s="25"/>
      <c r="CD59" s="25"/>
      <c r="CE59" s="25"/>
      <c r="CF59" s="25"/>
      <c r="CG59" s="25"/>
      <c r="CH59" s="25"/>
      <c r="CI59" s="25"/>
      <c r="CJ59" s="25"/>
      <c r="CK59" s="25"/>
      <c r="CL59" s="25"/>
      <c r="CM59" s="25"/>
      <c r="CN59" s="25"/>
      <c r="CO59" s="25"/>
      <c r="CP59" s="25"/>
      <c r="CQ59" s="25"/>
      <c r="CR59" s="25"/>
      <c r="CS59" s="25"/>
      <c r="CT59" s="25"/>
      <c r="CU59" s="25"/>
      <c r="CV59" s="25"/>
      <c r="CW59" s="25"/>
      <c r="CX59" s="25"/>
      <c r="CY59" s="25"/>
      <c r="CZ59" s="25"/>
      <c r="DA59" s="25"/>
      <c r="DB59" s="25"/>
      <c r="DC59" s="25"/>
      <c r="DD59" s="25"/>
      <c r="DE59" s="25"/>
      <c r="DF59" s="25"/>
      <c r="DG59" s="25"/>
      <c r="DH59" s="25"/>
      <c r="DI59" s="25"/>
      <c r="DJ59" s="25"/>
      <c r="DK59" s="25"/>
      <c r="DL59" s="25"/>
      <c r="DM59" s="25"/>
      <c r="DN59" s="25"/>
      <c r="DO59" s="25"/>
      <c r="DP59" s="25"/>
      <c r="DQ59" s="25"/>
      <c r="DR59" s="25"/>
      <c r="DS59" s="25"/>
      <c r="DT59" s="25"/>
      <c r="DU59" s="25"/>
      <c r="DV59" s="25"/>
      <c r="DW59" s="25"/>
      <c r="DX59" s="25"/>
      <c r="DY59" s="25"/>
      <c r="DZ59" s="25"/>
      <c r="EA59" s="25"/>
      <c r="EB59" s="25"/>
      <c r="EC59" s="25"/>
      <c r="ED59" s="25"/>
      <c r="EE59" s="25"/>
      <c r="EF59" s="25"/>
      <c r="EG59" s="25"/>
      <c r="EH59" s="49" t="str">
        <f>IF('ชื่อ-คะแนน'!C58="","",COUNTIF(E59:DZ59,"ป")+COUNTIF(E59:DZ59,"ล")+COUNTIF(E59:DZ59,"ข")+COUNTIF(E59:DZ59,"ร")+COUNTIF(E59:DZ59,"อ")+COUNTIF(E59:DZ59,"ก")+COUNTIF(E59:DZ59,"ฟ")+COUNTIF(E59:DZ59,"ด")+COUNTIF(E59:DZ59,"ย"))&amp;IF('ชื่อ-คะแนน'!C58="","","/")&amp;IF('ชื่อ-คะแนน'!C58="","",SUM($F$6:$DZ$6)-SUM(F59:DZ59))</f>
        <v>0/32</v>
      </c>
      <c r="EI59" s="25"/>
      <c r="EJ59" s="25"/>
    </row>
    <row r="60" spans="1:145" s="27" customFormat="1" ht="18" hidden="1" customHeight="1" x14ac:dyDescent="0.5">
      <c r="A60" s="25"/>
      <c r="B60" s="26"/>
      <c r="D60" s="26"/>
      <c r="E60" s="26"/>
      <c r="F60" s="25"/>
      <c r="G60" s="25"/>
      <c r="H60" s="25"/>
      <c r="I60" s="25"/>
      <c r="J60" s="25"/>
      <c r="K60" s="25"/>
      <c r="L60" s="25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  <c r="Y60" s="25"/>
      <c r="Z60" s="25"/>
      <c r="AA60" s="25"/>
      <c r="AB60" s="25"/>
      <c r="AC60" s="25"/>
      <c r="AD60" s="25"/>
      <c r="AE60" s="25"/>
      <c r="AF60" s="25"/>
      <c r="AG60" s="25"/>
      <c r="AH60" s="25"/>
      <c r="AI60" s="25"/>
      <c r="AJ60" s="25"/>
      <c r="AK60" s="25"/>
      <c r="AL60" s="25"/>
      <c r="AM60" s="25"/>
      <c r="AN60" s="25"/>
      <c r="AO60" s="25"/>
      <c r="AP60" s="25"/>
      <c r="AQ60" s="25"/>
      <c r="AR60" s="25"/>
      <c r="AS60" s="25"/>
      <c r="AT60" s="25"/>
      <c r="AU60" s="25"/>
      <c r="AV60" s="25"/>
      <c r="AW60" s="25"/>
      <c r="AX60" s="25"/>
      <c r="AY60" s="25"/>
      <c r="AZ60" s="25"/>
      <c r="BA60" s="25"/>
      <c r="BB60" s="25"/>
      <c r="BC60" s="25"/>
      <c r="BD60" s="25"/>
      <c r="BE60" s="25"/>
      <c r="BF60" s="25"/>
      <c r="BG60" s="25"/>
      <c r="BH60" s="25"/>
      <c r="BI60" s="25"/>
      <c r="BJ60" s="25"/>
      <c r="BK60" s="25"/>
      <c r="BL60" s="25"/>
      <c r="BM60" s="25"/>
      <c r="BN60" s="25"/>
      <c r="BO60" s="25"/>
      <c r="BP60" s="25"/>
      <c r="BQ60" s="25"/>
      <c r="BR60" s="25"/>
      <c r="BS60" s="25"/>
      <c r="BT60" s="25"/>
      <c r="BU60" s="25"/>
      <c r="BV60" s="25"/>
      <c r="BW60" s="25"/>
      <c r="BX60" s="25"/>
      <c r="BY60" s="25"/>
      <c r="BZ60" s="25"/>
      <c r="CA60" s="25"/>
      <c r="CB60" s="25"/>
      <c r="CC60" s="25"/>
      <c r="CD60" s="25"/>
      <c r="CE60" s="25"/>
      <c r="CF60" s="25"/>
      <c r="CG60" s="25"/>
      <c r="CH60" s="25"/>
      <c r="CI60" s="25"/>
      <c r="CJ60" s="25"/>
      <c r="CK60" s="25"/>
      <c r="CL60" s="25"/>
      <c r="CM60" s="25"/>
      <c r="CN60" s="25"/>
      <c r="CO60" s="25"/>
      <c r="CP60" s="25"/>
      <c r="CQ60" s="25"/>
      <c r="CR60" s="25"/>
      <c r="CS60" s="25"/>
      <c r="CT60" s="25"/>
      <c r="CU60" s="25"/>
      <c r="CV60" s="25"/>
      <c r="CW60" s="25"/>
      <c r="CX60" s="25"/>
      <c r="CY60" s="25"/>
      <c r="CZ60" s="25"/>
      <c r="DA60" s="25"/>
      <c r="DB60" s="25"/>
      <c r="DC60" s="25"/>
      <c r="DD60" s="25"/>
      <c r="DE60" s="25"/>
      <c r="DF60" s="25"/>
      <c r="DG60" s="25"/>
      <c r="DH60" s="25"/>
      <c r="DI60" s="25"/>
      <c r="DJ60" s="25"/>
      <c r="DK60" s="25"/>
      <c r="DL60" s="25"/>
      <c r="DM60" s="25"/>
      <c r="DN60" s="25"/>
      <c r="DO60" s="25"/>
      <c r="DP60" s="25"/>
      <c r="DQ60" s="25"/>
      <c r="DR60" s="25"/>
      <c r="DS60" s="25"/>
      <c r="DT60" s="25"/>
      <c r="DU60" s="25"/>
      <c r="DV60" s="25"/>
      <c r="DW60" s="25"/>
      <c r="DX60" s="25"/>
      <c r="DY60" s="25"/>
      <c r="DZ60" s="25"/>
      <c r="EA60" s="25"/>
      <c r="EB60" s="25"/>
      <c r="EC60" s="25"/>
      <c r="ED60" s="25"/>
      <c r="EE60" s="25"/>
      <c r="EF60" s="25"/>
      <c r="EG60" s="25"/>
      <c r="EH60" s="49" t="str">
        <f>IF('ชื่อ-คะแนน'!C59="","",COUNTIF(E60:DZ60,"ป")+COUNTIF(E60:DZ60,"ล")+COUNTIF(E60:DZ60,"ข")+COUNTIF(E60:DZ60,"ร")+COUNTIF(E60:DZ60,"อ")+COUNTIF(E60:DZ60,"ก")+COUNTIF(E60:DZ60,"ฟ")+COUNTIF(E60:DZ60,"ด")+COUNTIF(E60:DZ60,"ย"))&amp;IF('ชื่อ-คะแนน'!C59="","","/")&amp;IF('ชื่อ-คะแนน'!C59="","",SUM($F$6:$DZ$6)-SUM(F60:DZ60))</f>
        <v/>
      </c>
      <c r="EI60" s="25"/>
      <c r="EJ60" s="25"/>
    </row>
    <row r="61" spans="1:145" s="27" customFormat="1" ht="18" hidden="1" customHeight="1" x14ac:dyDescent="0.5">
      <c r="A61" s="25"/>
      <c r="B61" s="26"/>
      <c r="D61" s="26"/>
      <c r="E61" s="26"/>
      <c r="F61" s="25"/>
      <c r="G61" s="25"/>
      <c r="H61" s="25"/>
      <c r="I61" s="25"/>
      <c r="J61" s="25"/>
      <c r="K61" s="25"/>
      <c r="L61" s="25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  <c r="Y61" s="25"/>
      <c r="Z61" s="25"/>
      <c r="AA61" s="25"/>
      <c r="AB61" s="25"/>
      <c r="AC61" s="25"/>
      <c r="AD61" s="25"/>
      <c r="AE61" s="25"/>
      <c r="AF61" s="25"/>
      <c r="AG61" s="25"/>
      <c r="AH61" s="25"/>
      <c r="AI61" s="25"/>
      <c r="AJ61" s="25"/>
      <c r="AK61" s="25"/>
      <c r="AL61" s="25"/>
      <c r="AM61" s="25"/>
      <c r="AN61" s="25"/>
      <c r="AO61" s="25"/>
      <c r="AP61" s="25"/>
      <c r="AQ61" s="25"/>
      <c r="AR61" s="25"/>
      <c r="AS61" s="25"/>
      <c r="AT61" s="25"/>
      <c r="AU61" s="25"/>
      <c r="AV61" s="25"/>
      <c r="AW61" s="25"/>
      <c r="AX61" s="25"/>
      <c r="AY61" s="25"/>
      <c r="AZ61" s="25"/>
      <c r="BA61" s="25"/>
      <c r="BB61" s="25"/>
      <c r="BC61" s="25"/>
      <c r="BD61" s="25"/>
      <c r="BE61" s="25"/>
      <c r="BF61" s="25"/>
      <c r="BG61" s="25"/>
      <c r="BH61" s="25"/>
      <c r="BI61" s="25"/>
      <c r="BJ61" s="25"/>
      <c r="BK61" s="25"/>
      <c r="BL61" s="25"/>
      <c r="BM61" s="25"/>
      <c r="BN61" s="25"/>
      <c r="BO61" s="25"/>
      <c r="BP61" s="25"/>
      <c r="BQ61" s="25"/>
      <c r="BR61" s="25"/>
      <c r="BS61" s="25"/>
      <c r="BT61" s="25"/>
      <c r="BU61" s="25"/>
      <c r="BV61" s="25"/>
      <c r="BW61" s="25"/>
      <c r="BX61" s="25"/>
      <c r="BY61" s="25"/>
      <c r="BZ61" s="25"/>
      <c r="CA61" s="25"/>
      <c r="CB61" s="25"/>
      <c r="CC61" s="25"/>
      <c r="CD61" s="25"/>
      <c r="CE61" s="25"/>
      <c r="CF61" s="25"/>
      <c r="CG61" s="25"/>
      <c r="CH61" s="25"/>
      <c r="CI61" s="25"/>
      <c r="CJ61" s="25"/>
      <c r="CK61" s="25"/>
      <c r="CL61" s="25"/>
      <c r="CM61" s="25"/>
      <c r="CN61" s="25"/>
      <c r="CO61" s="25"/>
      <c r="CP61" s="25"/>
      <c r="CQ61" s="25"/>
      <c r="CR61" s="25"/>
      <c r="CS61" s="25"/>
      <c r="CT61" s="25"/>
      <c r="CU61" s="25"/>
      <c r="CV61" s="25"/>
      <c r="CW61" s="25"/>
      <c r="CX61" s="25"/>
      <c r="CY61" s="25"/>
      <c r="CZ61" s="25"/>
      <c r="DA61" s="25"/>
      <c r="DB61" s="25"/>
      <c r="DC61" s="25"/>
      <c r="DD61" s="25"/>
      <c r="DE61" s="25"/>
      <c r="DF61" s="25"/>
      <c r="DG61" s="25"/>
      <c r="DH61" s="25"/>
      <c r="DI61" s="25"/>
      <c r="DJ61" s="25"/>
      <c r="DK61" s="25"/>
      <c r="DL61" s="25"/>
      <c r="DM61" s="25"/>
      <c r="DN61" s="25"/>
      <c r="DO61" s="25"/>
      <c r="DP61" s="25"/>
      <c r="DQ61" s="25"/>
      <c r="DR61" s="25"/>
      <c r="DS61" s="25"/>
      <c r="DT61" s="25"/>
      <c r="DU61" s="25"/>
      <c r="DV61" s="25"/>
      <c r="DW61" s="25"/>
      <c r="DX61" s="25"/>
      <c r="DY61" s="25"/>
      <c r="DZ61" s="25"/>
      <c r="EA61" s="25"/>
      <c r="EB61" s="25"/>
      <c r="EC61" s="25"/>
      <c r="ED61" s="25"/>
      <c r="EE61" s="25"/>
      <c r="EF61" s="25"/>
      <c r="EG61" s="25"/>
      <c r="EH61" s="50" t="str">
        <f>IF('ชื่อ-คะแนน'!C60="","",COUNTIF(E61:DZ61,"ป")+COUNTIF(E61:DZ61,"ล")+COUNTIF(E61:DZ61,"ข")+COUNTIF(E61:DZ61,"ร")+COUNTIF(E61:DZ61,"อ")+COUNTIF(E61:DZ61,"ก")+COUNTIF(E61:DZ61,"ฟ")+COUNTIF(E61:DZ61,"ด")+COUNTIF(E61:DZ61,"ย"))&amp;IF('ชื่อ-คะแนน'!C60="","","/")&amp;IF('ชื่อ-คะแนน'!C60="","",SUM($F$6:$DZ$6)-SUM(F61:DZ61))</f>
        <v/>
      </c>
      <c r="EI61" s="25"/>
      <c r="EJ61" s="25"/>
    </row>
    <row r="62" spans="1:145" s="27" customFormat="1" ht="18" hidden="1" customHeight="1" x14ac:dyDescent="0.5">
      <c r="A62" s="25"/>
      <c r="B62" s="26"/>
      <c r="D62" s="26"/>
      <c r="E62" s="26"/>
      <c r="F62" s="25"/>
      <c r="G62" s="25"/>
      <c r="H62" s="25"/>
      <c r="I62" s="25"/>
      <c r="J62" s="25"/>
      <c r="K62" s="25"/>
      <c r="L62" s="25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  <c r="Y62" s="25"/>
      <c r="Z62" s="25"/>
      <c r="AA62" s="25"/>
      <c r="AB62" s="25"/>
      <c r="AC62" s="25"/>
      <c r="AD62" s="25"/>
      <c r="AE62" s="25"/>
      <c r="AF62" s="25"/>
      <c r="AG62" s="25"/>
      <c r="AH62" s="25"/>
      <c r="AI62" s="25"/>
      <c r="AJ62" s="25"/>
      <c r="AK62" s="25"/>
      <c r="AL62" s="25"/>
      <c r="AM62" s="25"/>
      <c r="AN62" s="25"/>
      <c r="AO62" s="25"/>
      <c r="AP62" s="25"/>
      <c r="AQ62" s="25"/>
      <c r="AR62" s="25"/>
      <c r="AS62" s="25"/>
      <c r="AT62" s="25"/>
      <c r="AU62" s="25"/>
      <c r="AV62" s="25"/>
      <c r="AW62" s="25"/>
      <c r="AX62" s="25"/>
      <c r="AY62" s="25"/>
      <c r="AZ62" s="25"/>
      <c r="BA62" s="25"/>
      <c r="BB62" s="25"/>
      <c r="BC62" s="25"/>
      <c r="BD62" s="25"/>
      <c r="BE62" s="25"/>
      <c r="BF62" s="25"/>
      <c r="BG62" s="25"/>
      <c r="BH62" s="25"/>
      <c r="BI62" s="25"/>
      <c r="BJ62" s="25"/>
      <c r="BK62" s="25"/>
      <c r="BL62" s="25"/>
      <c r="BM62" s="25"/>
      <c r="BN62" s="25"/>
      <c r="BO62" s="25"/>
      <c r="BP62" s="25"/>
      <c r="BQ62" s="25"/>
      <c r="BR62" s="25"/>
      <c r="BS62" s="25"/>
      <c r="BT62" s="25"/>
      <c r="BU62" s="25"/>
      <c r="BV62" s="25"/>
      <c r="BW62" s="25"/>
      <c r="BX62" s="25"/>
      <c r="BY62" s="25"/>
      <c r="BZ62" s="25"/>
      <c r="CA62" s="25"/>
      <c r="CB62" s="25"/>
      <c r="CC62" s="25"/>
      <c r="CD62" s="25"/>
      <c r="CE62" s="25"/>
      <c r="CF62" s="25"/>
      <c r="CG62" s="25"/>
      <c r="CH62" s="25"/>
      <c r="CI62" s="25"/>
      <c r="CJ62" s="25"/>
      <c r="CK62" s="25"/>
      <c r="CL62" s="25"/>
      <c r="CM62" s="25"/>
      <c r="CN62" s="25"/>
      <c r="CO62" s="25"/>
      <c r="CP62" s="25"/>
      <c r="CQ62" s="25"/>
      <c r="CR62" s="25"/>
      <c r="CS62" s="25"/>
      <c r="CT62" s="25"/>
      <c r="CU62" s="25"/>
      <c r="CV62" s="25"/>
      <c r="CW62" s="25"/>
      <c r="CX62" s="25"/>
      <c r="CY62" s="25"/>
      <c r="CZ62" s="25"/>
      <c r="DA62" s="25"/>
      <c r="DB62" s="25"/>
      <c r="DC62" s="25"/>
      <c r="DD62" s="25"/>
      <c r="DE62" s="25"/>
      <c r="DF62" s="25"/>
      <c r="DG62" s="25"/>
      <c r="DH62" s="25"/>
      <c r="DI62" s="25"/>
      <c r="DJ62" s="25"/>
      <c r="DK62" s="25"/>
      <c r="DL62" s="25"/>
      <c r="DM62" s="25"/>
      <c r="DN62" s="25"/>
      <c r="DO62" s="25"/>
      <c r="DP62" s="25"/>
      <c r="DQ62" s="25"/>
      <c r="DR62" s="25"/>
      <c r="DS62" s="25"/>
      <c r="DT62" s="25"/>
      <c r="DU62" s="25"/>
      <c r="DV62" s="25"/>
      <c r="DW62" s="25"/>
      <c r="DX62" s="25"/>
      <c r="DY62" s="25"/>
      <c r="DZ62" s="25"/>
      <c r="EA62" s="25"/>
      <c r="EB62" s="25"/>
      <c r="EC62" s="25"/>
      <c r="ED62" s="25"/>
      <c r="EE62" s="25"/>
      <c r="EF62" s="25"/>
      <c r="EG62" s="25"/>
      <c r="EH62" s="48" t="str">
        <f>IF('ชื่อ-คะแนน'!C61="","",COUNTIF(E62:DZ62,"ป")+COUNTIF(E62:DZ62,"ล")+COUNTIF(E62:DZ62,"ข")+COUNTIF(E62:DZ62,"ร")+COUNTIF(E62:DZ62,"อ")+COUNTIF(E62:DZ62,"ก")+COUNTIF(E62:DZ62,"ฟ")+COUNTIF(E62:DZ62,"ด")+COUNTIF(E62:DZ62,"ย"))&amp;IF('ชื่อ-คะแนน'!C61="","","/")&amp;IF('ชื่อ-คะแนน'!C61="","",SUM($F$6:$DZ$6)-SUM(F62:DZ62))</f>
        <v/>
      </c>
      <c r="EI62" s="25"/>
      <c r="EJ62" s="25"/>
    </row>
    <row r="63" spans="1:145" s="27" customFormat="1" ht="18" hidden="1" customHeight="1" x14ac:dyDescent="0.5">
      <c r="A63" s="25"/>
      <c r="B63" s="26"/>
      <c r="D63" s="26"/>
      <c r="E63" s="26"/>
      <c r="F63" s="25" t="s">
        <v>108</v>
      </c>
      <c r="G63" s="25"/>
      <c r="H63" s="25"/>
      <c r="I63" s="25"/>
      <c r="J63" s="25"/>
      <c r="K63" s="25"/>
      <c r="L63" s="25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  <c r="Y63" s="25"/>
      <c r="Z63" s="25"/>
      <c r="AA63" s="25"/>
      <c r="AB63" s="25"/>
      <c r="AC63" s="25"/>
      <c r="AD63" s="25"/>
      <c r="AE63" s="25"/>
      <c r="AF63" s="25"/>
      <c r="AG63" s="25"/>
      <c r="AH63" s="25"/>
      <c r="AI63" s="25"/>
      <c r="AJ63" s="25"/>
      <c r="AK63" s="25"/>
      <c r="AL63" s="25"/>
      <c r="AM63" s="25"/>
      <c r="AN63" s="25"/>
      <c r="AO63" s="25"/>
      <c r="AP63" s="25"/>
      <c r="AQ63" s="25"/>
      <c r="AR63" s="25"/>
      <c r="AS63" s="25"/>
      <c r="AT63" s="25"/>
      <c r="AU63" s="25"/>
      <c r="AV63" s="25"/>
      <c r="AW63" s="25"/>
      <c r="AX63" s="25"/>
      <c r="AY63" s="25"/>
      <c r="AZ63" s="25"/>
      <c r="BA63" s="25"/>
      <c r="BB63" s="25"/>
      <c r="BC63" s="25"/>
      <c r="BD63" s="25"/>
      <c r="BE63" s="25"/>
      <c r="BF63" s="25"/>
      <c r="BG63" s="25"/>
      <c r="BH63" s="25"/>
      <c r="BI63" s="25"/>
      <c r="BJ63" s="25"/>
      <c r="BK63" s="25"/>
      <c r="BL63" s="25"/>
      <c r="BM63" s="25"/>
      <c r="BN63" s="25"/>
      <c r="BO63" s="25"/>
      <c r="BP63" s="25"/>
      <c r="BQ63" s="25"/>
      <c r="BR63" s="25"/>
      <c r="BS63" s="25"/>
      <c r="BT63" s="25"/>
      <c r="BU63" s="25"/>
      <c r="BV63" s="25"/>
      <c r="BW63" s="25"/>
      <c r="BX63" s="25"/>
      <c r="BY63" s="25"/>
      <c r="BZ63" s="25"/>
      <c r="CA63" s="25"/>
      <c r="CB63" s="25"/>
      <c r="CC63" s="25"/>
      <c r="CD63" s="25"/>
      <c r="CE63" s="25"/>
      <c r="CF63" s="25"/>
      <c r="CG63" s="25"/>
      <c r="CH63" s="25"/>
      <c r="CI63" s="25"/>
      <c r="CJ63" s="25"/>
      <c r="CK63" s="25"/>
      <c r="CL63" s="25"/>
      <c r="CM63" s="25"/>
      <c r="CN63" s="25"/>
      <c r="CO63" s="25"/>
      <c r="CP63" s="25"/>
      <c r="CQ63" s="25"/>
      <c r="CR63" s="25"/>
      <c r="CS63" s="25"/>
      <c r="CT63" s="25"/>
      <c r="CU63" s="25"/>
      <c r="CV63" s="25"/>
      <c r="CW63" s="25"/>
      <c r="CX63" s="25"/>
      <c r="CY63" s="25"/>
      <c r="CZ63" s="25"/>
      <c r="DA63" s="25"/>
      <c r="DB63" s="25"/>
      <c r="DC63" s="25"/>
      <c r="DD63" s="25"/>
      <c r="DE63" s="25"/>
      <c r="DF63" s="25"/>
      <c r="DG63" s="25"/>
      <c r="DH63" s="25"/>
      <c r="DI63" s="25"/>
      <c r="DJ63" s="25"/>
      <c r="DK63" s="25"/>
      <c r="DL63" s="25"/>
      <c r="DM63" s="25"/>
      <c r="DN63" s="25"/>
      <c r="DO63" s="25"/>
      <c r="DP63" s="25"/>
      <c r="DQ63" s="25"/>
      <c r="DR63" s="25"/>
      <c r="DS63" s="25"/>
      <c r="DT63" s="25"/>
      <c r="DU63" s="25"/>
      <c r="DV63" s="25"/>
      <c r="DW63" s="25"/>
      <c r="DX63" s="25"/>
      <c r="DY63" s="25"/>
      <c r="DZ63" s="25"/>
      <c r="EA63" s="25"/>
      <c r="EB63" s="25"/>
      <c r="EC63" s="25"/>
      <c r="ED63" s="25"/>
      <c r="EE63" s="25"/>
      <c r="EF63" s="25"/>
      <c r="EG63" s="25"/>
      <c r="EH63" s="49" t="str">
        <f>IF('ชื่อ-คะแนน'!C62="","",COUNTIF(E63:DZ63,"ป")+COUNTIF(E63:DZ63,"ล")+COUNTIF(E63:DZ63,"ข")+COUNTIF(E63:DZ63,"ร")+COUNTIF(E63:DZ63,"อ")+COUNTIF(E63:DZ63,"ก")+COUNTIF(E63:DZ63,"ฟ")+COUNTIF(E63:DZ63,"ด")+COUNTIF(E63:DZ63,"ย"))&amp;IF('ชื่อ-คะแนน'!C62="","","/")&amp;IF('ชื่อ-คะแนน'!C62="","",SUM($F$6:$DZ$6)-SUM(F63:DZ63))</f>
        <v/>
      </c>
      <c r="EI63" s="25"/>
      <c r="EJ63" s="25"/>
    </row>
    <row r="64" spans="1:145" s="27" customFormat="1" ht="18" hidden="1" customHeight="1" x14ac:dyDescent="0.5">
      <c r="A64" s="25"/>
      <c r="B64" s="26"/>
      <c r="D64" s="26"/>
      <c r="E64" s="26"/>
      <c r="F64" s="25" t="s">
        <v>109</v>
      </c>
      <c r="G64" s="25"/>
      <c r="H64" s="25"/>
      <c r="I64" s="25"/>
      <c r="J64" s="25"/>
      <c r="K64" s="25"/>
      <c r="L64" s="25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  <c r="Y64" s="25"/>
      <c r="Z64" s="25"/>
      <c r="AA64" s="25"/>
      <c r="AB64" s="25"/>
      <c r="AC64" s="25"/>
      <c r="AD64" s="25"/>
      <c r="AE64" s="25"/>
      <c r="AF64" s="25"/>
      <c r="AG64" s="25"/>
      <c r="AH64" s="25"/>
      <c r="AI64" s="25"/>
      <c r="AJ64" s="25"/>
      <c r="AK64" s="25"/>
      <c r="AL64" s="25"/>
      <c r="AM64" s="25"/>
      <c r="AN64" s="25"/>
      <c r="AO64" s="25"/>
      <c r="AP64" s="25"/>
      <c r="AQ64" s="25"/>
      <c r="AR64" s="25"/>
      <c r="AS64" s="25"/>
      <c r="AT64" s="25"/>
      <c r="AU64" s="25"/>
      <c r="AV64" s="25"/>
      <c r="AW64" s="25"/>
      <c r="AX64" s="25"/>
      <c r="AY64" s="25"/>
      <c r="AZ64" s="25"/>
      <c r="BA64" s="25"/>
      <c r="BB64" s="25"/>
      <c r="BC64" s="25"/>
      <c r="BD64" s="25"/>
      <c r="BE64" s="25"/>
      <c r="BF64" s="25"/>
      <c r="BG64" s="25"/>
      <c r="BH64" s="25"/>
      <c r="BI64" s="25"/>
      <c r="BJ64" s="25"/>
      <c r="BK64" s="25"/>
      <c r="BL64" s="25"/>
      <c r="BM64" s="25"/>
      <c r="BN64" s="25"/>
      <c r="BO64" s="25"/>
      <c r="BP64" s="25"/>
      <c r="BQ64" s="25"/>
      <c r="BR64" s="25"/>
      <c r="BS64" s="25"/>
      <c r="BT64" s="25"/>
      <c r="BU64" s="25"/>
      <c r="BV64" s="25"/>
      <c r="BW64" s="25"/>
      <c r="BX64" s="25"/>
      <c r="BY64" s="25"/>
      <c r="BZ64" s="25"/>
      <c r="CA64" s="25"/>
      <c r="CB64" s="25"/>
      <c r="CC64" s="25"/>
      <c r="CD64" s="25"/>
      <c r="CE64" s="25"/>
      <c r="CF64" s="25"/>
      <c r="CG64" s="25"/>
      <c r="CH64" s="25"/>
      <c r="CI64" s="25"/>
      <c r="CJ64" s="25"/>
      <c r="CK64" s="25"/>
      <c r="CL64" s="25"/>
      <c r="CM64" s="25"/>
      <c r="CN64" s="25"/>
      <c r="CO64" s="25"/>
      <c r="CP64" s="25"/>
      <c r="CQ64" s="25"/>
      <c r="CR64" s="25"/>
      <c r="CS64" s="25"/>
      <c r="CT64" s="25"/>
      <c r="CU64" s="25"/>
      <c r="CV64" s="25"/>
      <c r="CW64" s="25"/>
      <c r="CX64" s="25"/>
      <c r="CY64" s="25"/>
      <c r="CZ64" s="25"/>
      <c r="DA64" s="25"/>
      <c r="DB64" s="25"/>
      <c r="DC64" s="25"/>
      <c r="DD64" s="25"/>
      <c r="DE64" s="25"/>
      <c r="DF64" s="25"/>
      <c r="DG64" s="25"/>
      <c r="DH64" s="25"/>
      <c r="DI64" s="25"/>
      <c r="DJ64" s="25"/>
      <c r="DK64" s="25"/>
      <c r="DL64" s="25"/>
      <c r="DM64" s="25"/>
      <c r="DN64" s="25"/>
      <c r="DO64" s="25"/>
      <c r="DP64" s="25"/>
      <c r="DQ64" s="25"/>
      <c r="DR64" s="25"/>
      <c r="DS64" s="25"/>
      <c r="DT64" s="25"/>
      <c r="DU64" s="25"/>
      <c r="DV64" s="25"/>
      <c r="DW64" s="25"/>
      <c r="DX64" s="25"/>
      <c r="DY64" s="25"/>
      <c r="DZ64" s="25"/>
      <c r="EA64" s="25"/>
      <c r="EB64" s="25"/>
      <c r="EC64" s="25"/>
      <c r="ED64" s="25"/>
      <c r="EE64" s="25"/>
      <c r="EF64" s="25"/>
      <c r="EG64" s="25"/>
      <c r="EH64" s="49" t="str">
        <f>IF('ชื่อ-คะแนน'!C63="","",COUNTIF(E64:DZ64,"ป")+COUNTIF(E64:DZ64,"ล")+COUNTIF(E64:DZ64,"ข")+COUNTIF(E64:DZ64,"ร")+COUNTIF(E64:DZ64,"อ")+COUNTIF(E64:DZ64,"ก")+COUNTIF(E64:DZ64,"ฟ")+COUNTIF(E64:DZ64,"ด")+COUNTIF(E64:DZ64,"ย"))&amp;IF('ชื่อ-คะแนน'!C63="","","/")&amp;IF('ชื่อ-คะแนน'!C63="","",SUM($F$6:$DZ$6)-SUM(F64:DZ64))</f>
        <v/>
      </c>
      <c r="EI64" s="25"/>
      <c r="EJ64" s="25"/>
    </row>
    <row r="65" spans="1:141" s="27" customFormat="1" ht="18" hidden="1" customHeight="1" x14ac:dyDescent="0.5">
      <c r="A65" s="25"/>
      <c r="B65" s="26"/>
      <c r="D65" s="26"/>
      <c r="E65" s="26"/>
      <c r="F65" s="25" t="s">
        <v>112</v>
      </c>
      <c r="G65" s="25"/>
      <c r="H65" s="25"/>
      <c r="I65" s="25"/>
      <c r="J65" s="25"/>
      <c r="K65" s="25"/>
      <c r="L65" s="25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  <c r="Y65" s="25"/>
      <c r="Z65" s="25"/>
      <c r="AA65" s="25"/>
      <c r="AB65" s="25"/>
      <c r="AC65" s="25"/>
      <c r="AD65" s="25"/>
      <c r="AE65" s="25"/>
      <c r="AF65" s="25"/>
      <c r="AG65" s="25"/>
      <c r="AH65" s="25"/>
      <c r="AI65" s="25"/>
      <c r="AJ65" s="25"/>
      <c r="AK65" s="25"/>
      <c r="AL65" s="25"/>
      <c r="AM65" s="25"/>
      <c r="AN65" s="25"/>
      <c r="AO65" s="25"/>
      <c r="AP65" s="25"/>
      <c r="AQ65" s="25"/>
      <c r="AR65" s="25"/>
      <c r="AS65" s="25"/>
      <c r="AT65" s="25"/>
      <c r="AU65" s="25"/>
      <c r="AV65" s="25"/>
      <c r="AW65" s="25"/>
      <c r="AX65" s="25"/>
      <c r="AY65" s="25"/>
      <c r="AZ65" s="25"/>
      <c r="BA65" s="25"/>
      <c r="BB65" s="25"/>
      <c r="BC65" s="25"/>
      <c r="BD65" s="25"/>
      <c r="BE65" s="25"/>
      <c r="BF65" s="25"/>
      <c r="BG65" s="25"/>
      <c r="BH65" s="25"/>
      <c r="BI65" s="25"/>
      <c r="BJ65" s="25"/>
      <c r="BK65" s="25"/>
      <c r="BL65" s="25"/>
      <c r="BM65" s="25"/>
      <c r="BN65" s="25"/>
      <c r="BO65" s="25"/>
      <c r="BP65" s="25"/>
      <c r="BQ65" s="25"/>
      <c r="BR65" s="25"/>
      <c r="BS65" s="25"/>
      <c r="BT65" s="25"/>
      <c r="BU65" s="25"/>
      <c r="BV65" s="25"/>
      <c r="BW65" s="25"/>
      <c r="BX65" s="25"/>
      <c r="BY65" s="25"/>
      <c r="BZ65" s="25"/>
      <c r="CA65" s="25"/>
      <c r="CB65" s="25"/>
      <c r="CC65" s="25"/>
      <c r="CD65" s="25"/>
      <c r="CE65" s="25"/>
      <c r="CF65" s="25"/>
      <c r="CG65" s="25"/>
      <c r="CH65" s="25"/>
      <c r="CI65" s="25"/>
      <c r="CJ65" s="25"/>
      <c r="CK65" s="25"/>
      <c r="CL65" s="25"/>
      <c r="CM65" s="25"/>
      <c r="CN65" s="25"/>
      <c r="CO65" s="25"/>
      <c r="CP65" s="25"/>
      <c r="CQ65" s="25"/>
      <c r="CR65" s="25"/>
      <c r="CS65" s="25"/>
      <c r="CT65" s="25"/>
      <c r="CU65" s="25"/>
      <c r="CV65" s="25"/>
      <c r="CW65" s="25"/>
      <c r="CX65" s="25"/>
      <c r="CY65" s="25"/>
      <c r="CZ65" s="25"/>
      <c r="DA65" s="25"/>
      <c r="DB65" s="25"/>
      <c r="DC65" s="25"/>
      <c r="DD65" s="25"/>
      <c r="DE65" s="25"/>
      <c r="DF65" s="25"/>
      <c r="DG65" s="25"/>
      <c r="DH65" s="25"/>
      <c r="DI65" s="25"/>
      <c r="DJ65" s="25"/>
      <c r="DK65" s="25"/>
      <c r="DL65" s="25"/>
      <c r="DM65" s="25"/>
      <c r="DN65" s="25"/>
      <c r="DO65" s="25"/>
      <c r="DP65" s="25"/>
      <c r="DQ65" s="25"/>
      <c r="DR65" s="25"/>
      <c r="DS65" s="25"/>
      <c r="DT65" s="25"/>
      <c r="DU65" s="25"/>
      <c r="DV65" s="25"/>
      <c r="DW65" s="25"/>
      <c r="DX65" s="25"/>
      <c r="DY65" s="25"/>
      <c r="DZ65" s="25"/>
      <c r="EA65" s="25"/>
      <c r="EB65" s="25"/>
      <c r="EC65" s="25"/>
      <c r="ED65" s="25"/>
      <c r="EE65" s="25"/>
      <c r="EF65" s="25"/>
      <c r="EG65" s="25"/>
      <c r="EH65" s="49" t="str">
        <f>IF('ชื่อ-คะแนน'!C64="","",COUNTIF(E65:DZ65,"ป")+COUNTIF(E65:DZ65,"ล")+COUNTIF(E65:DZ65,"ข")+COUNTIF(E65:DZ65,"ร")+COUNTIF(E65:DZ65,"อ")+COUNTIF(E65:DZ65,"ก")+COUNTIF(E65:DZ65,"ฟ")+COUNTIF(E65:DZ65,"ด")+COUNTIF(E65:DZ65,"ย"))&amp;IF('ชื่อ-คะแนน'!C64="","","/")&amp;IF('ชื่อ-คะแนน'!C64="","",SUM($F$6:$DZ$6)-SUM(F65:DZ65))</f>
        <v/>
      </c>
      <c r="EI65" s="25"/>
      <c r="EJ65" s="25"/>
    </row>
    <row r="66" spans="1:141" s="27" customFormat="1" ht="18" hidden="1" customHeight="1" x14ac:dyDescent="0.5">
      <c r="A66" s="25"/>
      <c r="B66" s="26"/>
      <c r="D66" s="26"/>
      <c r="E66" s="26"/>
      <c r="F66" s="25" t="s">
        <v>113</v>
      </c>
      <c r="G66" s="25"/>
      <c r="H66" s="25"/>
      <c r="I66" s="25"/>
      <c r="J66" s="25"/>
      <c r="K66" s="25"/>
      <c r="L66" s="25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  <c r="Y66" s="25"/>
      <c r="Z66" s="25"/>
      <c r="AA66" s="25"/>
      <c r="AB66" s="25"/>
      <c r="AC66" s="25"/>
      <c r="AD66" s="25"/>
      <c r="AE66" s="25"/>
      <c r="AF66" s="25"/>
      <c r="AG66" s="25"/>
      <c r="AH66" s="25"/>
      <c r="AI66" s="25"/>
      <c r="AJ66" s="25"/>
      <c r="AK66" s="25"/>
      <c r="AL66" s="25"/>
      <c r="AM66" s="25"/>
      <c r="AN66" s="25"/>
      <c r="AO66" s="25"/>
      <c r="AP66" s="25"/>
      <c r="AQ66" s="25"/>
      <c r="AR66" s="25"/>
      <c r="AS66" s="25"/>
      <c r="AT66" s="25"/>
      <c r="AU66" s="25"/>
      <c r="AV66" s="25"/>
      <c r="AW66" s="25"/>
      <c r="AX66" s="25"/>
      <c r="AY66" s="25"/>
      <c r="AZ66" s="25"/>
      <c r="BA66" s="25"/>
      <c r="BB66" s="25"/>
      <c r="BC66" s="25"/>
      <c r="BD66" s="25"/>
      <c r="BE66" s="25"/>
      <c r="BF66" s="25"/>
      <c r="BG66" s="25"/>
      <c r="BH66" s="25"/>
      <c r="BI66" s="25"/>
      <c r="BJ66" s="25"/>
      <c r="BK66" s="25"/>
      <c r="BL66" s="25"/>
      <c r="BM66" s="25"/>
      <c r="BN66" s="25"/>
      <c r="BO66" s="25"/>
      <c r="BP66" s="25"/>
      <c r="BQ66" s="25"/>
      <c r="BR66" s="25"/>
      <c r="BS66" s="25"/>
      <c r="BT66" s="25"/>
      <c r="BU66" s="25"/>
      <c r="BV66" s="25"/>
      <c r="BW66" s="25"/>
      <c r="BX66" s="25"/>
      <c r="BY66" s="25"/>
      <c r="BZ66" s="25"/>
      <c r="CA66" s="25"/>
      <c r="CB66" s="25"/>
      <c r="CC66" s="25"/>
      <c r="CD66" s="25"/>
      <c r="CE66" s="25"/>
      <c r="CF66" s="25"/>
      <c r="CG66" s="25"/>
      <c r="CH66" s="25"/>
      <c r="CI66" s="25"/>
      <c r="CJ66" s="25"/>
      <c r="CK66" s="25"/>
      <c r="CL66" s="25"/>
      <c r="CM66" s="25"/>
      <c r="CN66" s="25"/>
      <c r="CO66" s="25"/>
      <c r="CP66" s="25"/>
      <c r="CQ66" s="25"/>
      <c r="CR66" s="25"/>
      <c r="CS66" s="25"/>
      <c r="CT66" s="25"/>
      <c r="CU66" s="25"/>
      <c r="CV66" s="25"/>
      <c r="CW66" s="25"/>
      <c r="CX66" s="25"/>
      <c r="CY66" s="25"/>
      <c r="CZ66" s="25"/>
      <c r="DA66" s="25"/>
      <c r="DB66" s="25"/>
      <c r="DC66" s="25"/>
      <c r="DD66" s="25"/>
      <c r="DE66" s="25"/>
      <c r="DF66" s="25"/>
      <c r="DG66" s="25"/>
      <c r="DH66" s="25"/>
      <c r="DI66" s="25"/>
      <c r="DJ66" s="25"/>
      <c r="DK66" s="25"/>
      <c r="DL66" s="25"/>
      <c r="DM66" s="25"/>
      <c r="DN66" s="25"/>
      <c r="DO66" s="25"/>
      <c r="DP66" s="25"/>
      <c r="DQ66" s="25"/>
      <c r="DR66" s="25"/>
      <c r="DS66" s="25"/>
      <c r="DT66" s="25"/>
      <c r="DU66" s="25"/>
      <c r="DV66" s="25"/>
      <c r="DW66" s="25"/>
      <c r="DX66" s="25"/>
      <c r="DY66" s="25"/>
      <c r="DZ66" s="25"/>
      <c r="EA66" s="25"/>
      <c r="EB66" s="25"/>
      <c r="EC66" s="25"/>
      <c r="ED66" s="25"/>
      <c r="EE66" s="25"/>
      <c r="EF66" s="25"/>
      <c r="EG66" s="25"/>
      <c r="EH66" s="50" t="str">
        <f>IF('ชื่อ-คะแนน'!C65="","",COUNTIF(E66:DZ66,"ป")+COUNTIF(E66:DZ66,"ล")+COUNTIF(E66:DZ66,"ข")+COUNTIF(E66:DZ66,"ร")+COUNTIF(E66:DZ66,"อ")+COUNTIF(E66:DZ66,"ก")+COUNTIF(E66:DZ66,"ฟ")+COUNTIF(E66:DZ66,"ด")+COUNTIF(E66:DZ66,"ย"))&amp;IF('ชื่อ-คะแนน'!C65="","","/")&amp;IF('ชื่อ-คะแนน'!C65="","",SUM($F$6:$DZ$6)-SUM(F66:DZ66))</f>
        <v/>
      </c>
      <c r="EI66" s="25"/>
      <c r="EJ66" s="25"/>
    </row>
    <row r="67" spans="1:141" s="27" customFormat="1" ht="18" hidden="1" customHeight="1" x14ac:dyDescent="0.5">
      <c r="A67" s="25"/>
      <c r="B67" s="26"/>
      <c r="D67" s="26"/>
      <c r="E67" s="26"/>
      <c r="F67" s="25">
        <v>1</v>
      </c>
      <c r="G67" s="25"/>
      <c r="H67" s="25"/>
      <c r="I67" s="25"/>
      <c r="J67" s="25"/>
      <c r="K67" s="25"/>
      <c r="L67" s="25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  <c r="Y67" s="25"/>
      <c r="Z67" s="25"/>
      <c r="AA67" s="25"/>
      <c r="AB67" s="25"/>
      <c r="AC67" s="25"/>
      <c r="AD67" s="25"/>
      <c r="AE67" s="25"/>
      <c r="AF67" s="25"/>
      <c r="AG67" s="25"/>
      <c r="AH67" s="25"/>
      <c r="AI67" s="25"/>
      <c r="AJ67" s="25"/>
      <c r="AK67" s="25"/>
      <c r="AL67" s="25"/>
      <c r="AM67" s="25"/>
      <c r="AN67" s="25"/>
      <c r="AO67" s="25"/>
      <c r="AP67" s="25"/>
      <c r="AQ67" s="25"/>
      <c r="AR67" s="25"/>
      <c r="AS67" s="25"/>
      <c r="AT67" s="25"/>
      <c r="AU67" s="25"/>
      <c r="AV67" s="25"/>
      <c r="AW67" s="25"/>
      <c r="AX67" s="25"/>
      <c r="AY67" s="25"/>
      <c r="AZ67" s="25"/>
      <c r="BA67" s="25"/>
      <c r="BB67" s="25"/>
      <c r="BC67" s="25"/>
      <c r="BD67" s="25"/>
      <c r="BE67" s="25"/>
      <c r="BF67" s="25"/>
      <c r="BG67" s="25"/>
      <c r="BH67" s="25"/>
      <c r="BI67" s="25"/>
      <c r="BJ67" s="25"/>
      <c r="BK67" s="25"/>
      <c r="BL67" s="25"/>
      <c r="BM67" s="25"/>
      <c r="BN67" s="25"/>
      <c r="BO67" s="25"/>
      <c r="BP67" s="25"/>
      <c r="BQ67" s="25"/>
      <c r="BR67" s="25"/>
      <c r="BS67" s="25"/>
      <c r="BT67" s="25"/>
      <c r="BU67" s="25"/>
      <c r="BV67" s="25"/>
      <c r="BW67" s="25"/>
      <c r="BX67" s="25"/>
      <c r="BY67" s="25"/>
      <c r="BZ67" s="25"/>
      <c r="CA67" s="25"/>
      <c r="CB67" s="25"/>
      <c r="CC67" s="25"/>
      <c r="CD67" s="25"/>
      <c r="CE67" s="25"/>
      <c r="CF67" s="25"/>
      <c r="CG67" s="25"/>
      <c r="CH67" s="25"/>
      <c r="CI67" s="25"/>
      <c r="CJ67" s="25"/>
      <c r="CK67" s="25"/>
      <c r="CL67" s="25"/>
      <c r="CM67" s="25"/>
      <c r="CN67" s="25"/>
      <c r="CO67" s="25"/>
      <c r="CP67" s="25"/>
      <c r="CQ67" s="25"/>
      <c r="CR67" s="25"/>
      <c r="CS67" s="25"/>
      <c r="CT67" s="25"/>
      <c r="CU67" s="25"/>
      <c r="CV67" s="25"/>
      <c r="CW67" s="25"/>
      <c r="CX67" s="25"/>
      <c r="CY67" s="25"/>
      <c r="CZ67" s="25"/>
      <c r="DA67" s="25"/>
      <c r="DB67" s="25"/>
      <c r="DC67" s="25"/>
      <c r="DD67" s="25"/>
      <c r="DE67" s="25"/>
      <c r="DF67" s="25"/>
      <c r="DG67" s="25"/>
      <c r="DH67" s="25"/>
      <c r="DI67" s="25"/>
      <c r="DJ67" s="25"/>
      <c r="DK67" s="25"/>
      <c r="DL67" s="25"/>
      <c r="DM67" s="25"/>
      <c r="DN67" s="25"/>
      <c r="DO67" s="25"/>
      <c r="DP67" s="25"/>
      <c r="DQ67" s="25"/>
      <c r="DR67" s="25"/>
      <c r="DS67" s="25"/>
      <c r="DT67" s="25"/>
      <c r="DU67" s="25"/>
      <c r="DV67" s="25"/>
      <c r="DW67" s="25"/>
      <c r="DX67" s="25"/>
      <c r="DY67" s="25"/>
      <c r="DZ67" s="25"/>
      <c r="EA67" s="25"/>
      <c r="EB67" s="25"/>
      <c r="EC67" s="25"/>
      <c r="ED67" s="25"/>
      <c r="EE67" s="25"/>
      <c r="EF67" s="25"/>
      <c r="EG67" s="25"/>
      <c r="EH67" s="48" t="str">
        <f>IF('ชื่อ-คะแนน'!C66="","",COUNTIF(E67:DZ67,"ป")+COUNTIF(E67:DZ67,"ล")+COUNTIF(E67:DZ67,"ข")+COUNTIF(E67:DZ67,"ร")+COUNTIF(E67:DZ67,"อ")+COUNTIF(E67:DZ67,"ก")+COUNTIF(E67:DZ67,"ฟ")+COUNTIF(E67:DZ67,"ด")+COUNTIF(E67:DZ67,"ย"))&amp;IF('ชื่อ-คะแนน'!C66="","","/")&amp;IF('ชื่อ-คะแนน'!C66="","",SUM($F$6:$DZ$6)-SUM(F67:DZ67))</f>
        <v/>
      </c>
      <c r="EI67" s="25"/>
      <c r="EJ67" s="25"/>
    </row>
    <row r="68" spans="1:141" s="27" customFormat="1" ht="18" hidden="1" customHeight="1" x14ac:dyDescent="0.5">
      <c r="A68" s="25"/>
      <c r="B68" s="26"/>
      <c r="D68" s="26"/>
      <c r="E68" s="26"/>
      <c r="F68" s="25">
        <v>2</v>
      </c>
      <c r="G68" s="25"/>
      <c r="H68" s="25"/>
      <c r="I68" s="25"/>
      <c r="J68" s="25"/>
      <c r="K68" s="25"/>
      <c r="L68" s="25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  <c r="Y68" s="25"/>
      <c r="Z68" s="25"/>
      <c r="AA68" s="25"/>
      <c r="AB68" s="25"/>
      <c r="AC68" s="25"/>
      <c r="AD68" s="25"/>
      <c r="AE68" s="25"/>
      <c r="AF68" s="25"/>
      <c r="AG68" s="25"/>
      <c r="AH68" s="25"/>
      <c r="AI68" s="25"/>
      <c r="AJ68" s="25"/>
      <c r="AK68" s="25"/>
      <c r="AL68" s="25"/>
      <c r="AM68" s="25"/>
      <c r="AN68" s="25"/>
      <c r="AO68" s="25"/>
      <c r="AP68" s="25"/>
      <c r="AQ68" s="25"/>
      <c r="AR68" s="25"/>
      <c r="AS68" s="25"/>
      <c r="AT68" s="25"/>
      <c r="AU68" s="25"/>
      <c r="AV68" s="25"/>
      <c r="AW68" s="25"/>
      <c r="AX68" s="25"/>
      <c r="AY68" s="25"/>
      <c r="AZ68" s="25"/>
      <c r="BA68" s="25"/>
      <c r="BB68" s="25"/>
      <c r="BC68" s="25"/>
      <c r="BD68" s="25"/>
      <c r="BE68" s="25"/>
      <c r="BF68" s="25"/>
      <c r="BG68" s="25"/>
      <c r="BH68" s="25"/>
      <c r="BI68" s="25"/>
      <c r="BJ68" s="25"/>
      <c r="BK68" s="25"/>
      <c r="BL68" s="25"/>
      <c r="BM68" s="25"/>
      <c r="BN68" s="25"/>
      <c r="BO68" s="25"/>
      <c r="BP68" s="25"/>
      <c r="BQ68" s="25"/>
      <c r="BR68" s="25"/>
      <c r="BS68" s="25"/>
      <c r="BT68" s="25"/>
      <c r="BU68" s="25"/>
      <c r="BV68" s="25"/>
      <c r="BW68" s="25"/>
      <c r="BX68" s="25"/>
      <c r="BY68" s="25"/>
      <c r="BZ68" s="25"/>
      <c r="CA68" s="25"/>
      <c r="CB68" s="25"/>
      <c r="CC68" s="25"/>
      <c r="CD68" s="25"/>
      <c r="CE68" s="25"/>
      <c r="CF68" s="25"/>
      <c r="CG68" s="25"/>
      <c r="CH68" s="25"/>
      <c r="CI68" s="25"/>
      <c r="CJ68" s="25"/>
      <c r="CK68" s="25"/>
      <c r="CL68" s="25"/>
      <c r="CM68" s="25"/>
      <c r="CN68" s="25"/>
      <c r="CO68" s="25"/>
      <c r="CP68" s="25"/>
      <c r="CQ68" s="25"/>
      <c r="CR68" s="25"/>
      <c r="CS68" s="25"/>
      <c r="CT68" s="25"/>
      <c r="CU68" s="25"/>
      <c r="CV68" s="25"/>
      <c r="CW68" s="25"/>
      <c r="CX68" s="25"/>
      <c r="CY68" s="25"/>
      <c r="CZ68" s="25"/>
      <c r="DA68" s="25"/>
      <c r="DB68" s="25"/>
      <c r="DC68" s="25"/>
      <c r="DD68" s="25"/>
      <c r="DE68" s="25"/>
      <c r="DF68" s="25"/>
      <c r="DG68" s="25"/>
      <c r="DH68" s="25"/>
      <c r="DI68" s="25"/>
      <c r="DJ68" s="25"/>
      <c r="DK68" s="25"/>
      <c r="DL68" s="25"/>
      <c r="DM68" s="25"/>
      <c r="DN68" s="25"/>
      <c r="DO68" s="25"/>
      <c r="DP68" s="25"/>
      <c r="DQ68" s="25"/>
      <c r="DR68" s="25"/>
      <c r="DS68" s="25"/>
      <c r="DT68" s="25"/>
      <c r="DU68" s="25"/>
      <c r="DV68" s="25"/>
      <c r="DW68" s="25"/>
      <c r="DX68" s="25"/>
      <c r="DY68" s="25"/>
      <c r="DZ68" s="25"/>
      <c r="EA68" s="25"/>
      <c r="EB68" s="25"/>
      <c r="EC68" s="25"/>
      <c r="ED68" s="25"/>
      <c r="EE68" s="25"/>
      <c r="EF68" s="25"/>
      <c r="EG68" s="25"/>
      <c r="EH68" s="49" t="str">
        <f>IF('ชื่อ-คะแนน'!C67="","",COUNTIF(E68:DZ68,"ป")+COUNTIF(E68:DZ68,"ล")+COUNTIF(E68:DZ68,"ข")+COUNTIF(E68:DZ68,"ร")+COUNTIF(E68:DZ68,"อ")+COUNTIF(E68:DZ68,"ก")+COUNTIF(E68:DZ68,"ฟ")+COUNTIF(E68:DZ68,"ด")+COUNTIF(E68:DZ68,"ย"))&amp;IF('ชื่อ-คะแนน'!C67="","","/")&amp;IF('ชื่อ-คะแนน'!C67="","",SUM($F$6:$DZ$6)-SUM(F68:DZ68))</f>
        <v/>
      </c>
      <c r="EI68" s="25"/>
      <c r="EJ68" s="25"/>
    </row>
    <row r="69" spans="1:141" s="27" customFormat="1" ht="18" hidden="1" customHeight="1" x14ac:dyDescent="0.5">
      <c r="A69" s="25"/>
      <c r="B69" s="26"/>
      <c r="D69" s="26"/>
      <c r="E69" s="26"/>
      <c r="F69" s="25">
        <v>3</v>
      </c>
      <c r="G69" s="25"/>
      <c r="H69" s="25"/>
      <c r="I69" s="25"/>
      <c r="J69" s="25"/>
      <c r="K69" s="25"/>
      <c r="L69" s="25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  <c r="Y69" s="25"/>
      <c r="Z69" s="25"/>
      <c r="AA69" s="25"/>
      <c r="AB69" s="25"/>
      <c r="AC69" s="25"/>
      <c r="AD69" s="25"/>
      <c r="AE69" s="25"/>
      <c r="AF69" s="25"/>
      <c r="AG69" s="25"/>
      <c r="AH69" s="25"/>
      <c r="AI69" s="25"/>
      <c r="AJ69" s="25"/>
      <c r="AK69" s="25"/>
      <c r="AL69" s="25"/>
      <c r="AM69" s="25"/>
      <c r="AN69" s="25"/>
      <c r="AO69" s="25"/>
      <c r="AP69" s="25"/>
      <c r="AQ69" s="25"/>
      <c r="AR69" s="25"/>
      <c r="AS69" s="25"/>
      <c r="AT69" s="25"/>
      <c r="AU69" s="25"/>
      <c r="AV69" s="25"/>
      <c r="AW69" s="25"/>
      <c r="AX69" s="25"/>
      <c r="AY69" s="25"/>
      <c r="AZ69" s="25"/>
      <c r="BA69" s="25"/>
      <c r="BB69" s="25"/>
      <c r="BC69" s="25"/>
      <c r="BD69" s="25"/>
      <c r="BE69" s="25"/>
      <c r="BF69" s="25"/>
      <c r="BG69" s="25"/>
      <c r="BH69" s="25"/>
      <c r="BI69" s="25"/>
      <c r="BJ69" s="25"/>
      <c r="BK69" s="25"/>
      <c r="BL69" s="25"/>
      <c r="BM69" s="25"/>
      <c r="BN69" s="25"/>
      <c r="BO69" s="25"/>
      <c r="BP69" s="25"/>
      <c r="BQ69" s="25"/>
      <c r="BR69" s="25"/>
      <c r="BS69" s="25"/>
      <c r="BT69" s="25"/>
      <c r="BU69" s="25"/>
      <c r="BV69" s="25"/>
      <c r="BW69" s="25"/>
      <c r="BX69" s="25"/>
      <c r="BY69" s="25"/>
      <c r="BZ69" s="25"/>
      <c r="CA69" s="25"/>
      <c r="CB69" s="25"/>
      <c r="CC69" s="25"/>
      <c r="CD69" s="25"/>
      <c r="CE69" s="25"/>
      <c r="CF69" s="25"/>
      <c r="CG69" s="25"/>
      <c r="CH69" s="25"/>
      <c r="CI69" s="25"/>
      <c r="CJ69" s="25"/>
      <c r="CK69" s="25"/>
      <c r="CL69" s="25"/>
      <c r="CM69" s="25"/>
      <c r="CN69" s="25"/>
      <c r="CO69" s="25"/>
      <c r="CP69" s="25"/>
      <c r="CQ69" s="25"/>
      <c r="CR69" s="25"/>
      <c r="CS69" s="25"/>
      <c r="CT69" s="25"/>
      <c r="CU69" s="25"/>
      <c r="CV69" s="25"/>
      <c r="CW69" s="25"/>
      <c r="CX69" s="25"/>
      <c r="CY69" s="25"/>
      <c r="CZ69" s="25"/>
      <c r="DA69" s="25"/>
      <c r="DB69" s="25"/>
      <c r="DC69" s="25"/>
      <c r="DD69" s="25"/>
      <c r="DE69" s="25"/>
      <c r="DF69" s="25"/>
      <c r="DG69" s="25"/>
      <c r="DH69" s="25"/>
      <c r="DI69" s="25"/>
      <c r="DJ69" s="25"/>
      <c r="DK69" s="25"/>
      <c r="DL69" s="25"/>
      <c r="DM69" s="25"/>
      <c r="DN69" s="25"/>
      <c r="DO69" s="25"/>
      <c r="DP69" s="25"/>
      <c r="DQ69" s="25"/>
      <c r="DR69" s="25"/>
      <c r="DS69" s="25"/>
      <c r="DT69" s="25"/>
      <c r="DU69" s="25"/>
      <c r="DV69" s="25"/>
      <c r="DW69" s="25"/>
      <c r="DX69" s="25"/>
      <c r="DY69" s="25"/>
      <c r="DZ69" s="25"/>
      <c r="EA69" s="25"/>
      <c r="EB69" s="25"/>
      <c r="EC69" s="25"/>
      <c r="ED69" s="25"/>
      <c r="EE69" s="25"/>
      <c r="EF69" s="25"/>
      <c r="EG69" s="25"/>
      <c r="EH69" s="49" t="str">
        <f>IF('ชื่อ-คะแนน'!C68="","",COUNTIF(E69:DZ69,"ป")+COUNTIF(E69:DZ69,"ล")+COUNTIF(E69:DZ69,"ข")+COUNTIF(E69:DZ69,"ร")+COUNTIF(E69:DZ69,"อ")+COUNTIF(E69:DZ69,"ก")+COUNTIF(E69:DZ69,"ฟ")+COUNTIF(E69:DZ69,"ด")+COUNTIF(E69:DZ69,"ย"))&amp;IF('ชื่อ-คะแนน'!C68="","","/")&amp;IF('ชื่อ-คะแนน'!C68="","",SUM($F$6:$DZ$6)-SUM(F69:DZ69))</f>
        <v/>
      </c>
      <c r="EI69" s="25"/>
      <c r="EJ69" s="25"/>
    </row>
    <row r="70" spans="1:141" s="27" customFormat="1" ht="18" hidden="1" customHeight="1" x14ac:dyDescent="0.5">
      <c r="A70" s="25"/>
      <c r="B70" s="26"/>
      <c r="D70" s="26"/>
      <c r="E70" s="26"/>
      <c r="F70" s="25">
        <v>4</v>
      </c>
      <c r="G70" s="25"/>
      <c r="H70" s="25"/>
      <c r="I70" s="25"/>
      <c r="J70" s="25"/>
      <c r="K70" s="25"/>
      <c r="L70" s="25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  <c r="Y70" s="25"/>
      <c r="Z70" s="25"/>
      <c r="AA70" s="25"/>
      <c r="AB70" s="25"/>
      <c r="AC70" s="25"/>
      <c r="AD70" s="25"/>
      <c r="AE70" s="25"/>
      <c r="AF70" s="25"/>
      <c r="AG70" s="25"/>
      <c r="AH70" s="25"/>
      <c r="AI70" s="25"/>
      <c r="AJ70" s="25"/>
      <c r="AK70" s="25"/>
      <c r="AL70" s="25"/>
      <c r="AM70" s="25"/>
      <c r="AN70" s="25"/>
      <c r="AO70" s="25"/>
      <c r="AP70" s="25"/>
      <c r="AQ70" s="25"/>
      <c r="AR70" s="25"/>
      <c r="AS70" s="25"/>
      <c r="AT70" s="25"/>
      <c r="AU70" s="25"/>
      <c r="AV70" s="25"/>
      <c r="AW70" s="25"/>
      <c r="AX70" s="25"/>
      <c r="AY70" s="25"/>
      <c r="AZ70" s="25"/>
      <c r="BA70" s="25"/>
      <c r="BB70" s="25"/>
      <c r="BC70" s="25"/>
      <c r="BD70" s="25"/>
      <c r="BE70" s="25"/>
      <c r="BF70" s="25"/>
      <c r="BG70" s="25"/>
      <c r="BH70" s="25"/>
      <c r="BI70" s="25"/>
      <c r="BJ70" s="25"/>
      <c r="BK70" s="25"/>
      <c r="BL70" s="25"/>
      <c r="BM70" s="25"/>
      <c r="BN70" s="25"/>
      <c r="BO70" s="25"/>
      <c r="BP70" s="25"/>
      <c r="BQ70" s="25"/>
      <c r="BR70" s="25"/>
      <c r="BS70" s="25"/>
      <c r="BT70" s="25"/>
      <c r="BU70" s="25"/>
      <c r="BV70" s="25"/>
      <c r="BW70" s="25"/>
      <c r="BX70" s="25"/>
      <c r="BY70" s="25"/>
      <c r="BZ70" s="25"/>
      <c r="CA70" s="25"/>
      <c r="CB70" s="25"/>
      <c r="CC70" s="25"/>
      <c r="CD70" s="25"/>
      <c r="CE70" s="25"/>
      <c r="CF70" s="25"/>
      <c r="CG70" s="25"/>
      <c r="CH70" s="25"/>
      <c r="CI70" s="25"/>
      <c r="CJ70" s="25"/>
      <c r="CK70" s="25"/>
      <c r="CL70" s="25"/>
      <c r="CM70" s="25"/>
      <c r="CN70" s="25"/>
      <c r="CO70" s="25"/>
      <c r="CP70" s="25"/>
      <c r="CQ70" s="25"/>
      <c r="CR70" s="25"/>
      <c r="CS70" s="25"/>
      <c r="CT70" s="25"/>
      <c r="CU70" s="25"/>
      <c r="CV70" s="25"/>
      <c r="CW70" s="25"/>
      <c r="CX70" s="25"/>
      <c r="CY70" s="25"/>
      <c r="CZ70" s="25"/>
      <c r="DA70" s="25"/>
      <c r="DB70" s="25"/>
      <c r="DC70" s="25"/>
      <c r="DD70" s="25"/>
      <c r="DE70" s="25"/>
      <c r="DF70" s="25"/>
      <c r="DG70" s="25"/>
      <c r="DH70" s="25"/>
      <c r="DI70" s="25"/>
      <c r="DJ70" s="25"/>
      <c r="DK70" s="25"/>
      <c r="DL70" s="25"/>
      <c r="DM70" s="25"/>
      <c r="DN70" s="25"/>
      <c r="DO70" s="25"/>
      <c r="DP70" s="25"/>
      <c r="DQ70" s="25"/>
      <c r="DR70" s="25"/>
      <c r="DS70" s="25"/>
      <c r="DT70" s="25"/>
      <c r="DU70" s="25"/>
      <c r="DV70" s="25"/>
      <c r="DW70" s="25"/>
      <c r="DX70" s="25"/>
      <c r="DY70" s="25"/>
      <c r="DZ70" s="25"/>
      <c r="EA70" s="25"/>
      <c r="EB70" s="25"/>
      <c r="EC70" s="25"/>
      <c r="ED70" s="25"/>
      <c r="EE70" s="25"/>
      <c r="EF70" s="25"/>
      <c r="EG70" s="25"/>
      <c r="EH70" s="49" t="str">
        <f>IF('ชื่อ-คะแนน'!C69="","",COUNTIF(E70:DZ70,"ป")+COUNTIF(E70:DZ70,"ล")+COUNTIF(E70:DZ70,"ข")+COUNTIF(E70:DZ70,"ร")+COUNTIF(E70:DZ70,"อ")+COUNTIF(E70:DZ70,"ก")+COUNTIF(E70:DZ70,"ฟ")+COUNTIF(E70:DZ70,"ด")+COUNTIF(E70:DZ70,"ย"))&amp;IF('ชื่อ-คะแนน'!C69="","","/")&amp;IF('ชื่อ-คะแนน'!C69="","",SUM($F$6:$DZ$6)-SUM(F70:DZ70))</f>
        <v/>
      </c>
      <c r="EI70" s="25"/>
      <c r="EJ70" s="25"/>
    </row>
    <row r="71" spans="1:141" ht="18" hidden="1" customHeight="1" x14ac:dyDescent="0.5">
      <c r="A71" s="29"/>
      <c r="B71" s="30"/>
      <c r="C71" s="31"/>
      <c r="D71" s="30"/>
      <c r="E71" s="30"/>
      <c r="F71" s="29">
        <v>5</v>
      </c>
      <c r="G71" s="29"/>
      <c r="H71" s="29"/>
      <c r="I71" s="29"/>
      <c r="J71" s="29"/>
      <c r="K71" s="29"/>
      <c r="L71" s="29"/>
      <c r="M71" s="29"/>
      <c r="N71" s="29"/>
      <c r="O71" s="29"/>
      <c r="P71" s="29"/>
      <c r="Q71" s="29"/>
      <c r="R71" s="29"/>
      <c r="S71" s="29"/>
      <c r="T71" s="29"/>
      <c r="U71" s="29"/>
      <c r="V71" s="29"/>
      <c r="W71" s="29"/>
      <c r="X71" s="29"/>
      <c r="Y71" s="29"/>
      <c r="Z71" s="29"/>
      <c r="AA71" s="29"/>
      <c r="AB71" s="29"/>
      <c r="AC71" s="29"/>
      <c r="AD71" s="29"/>
      <c r="AE71" s="29"/>
      <c r="AF71" s="29"/>
      <c r="AG71" s="29"/>
      <c r="AH71" s="29"/>
      <c r="AI71" s="29"/>
      <c r="AJ71" s="29"/>
      <c r="AK71" s="29"/>
      <c r="AL71" s="29"/>
      <c r="AM71" s="29"/>
      <c r="AN71" s="29"/>
      <c r="AO71" s="29"/>
      <c r="AP71" s="29"/>
      <c r="AQ71" s="29"/>
      <c r="AR71" s="29"/>
      <c r="AS71" s="29"/>
      <c r="AT71" s="29"/>
      <c r="AU71" s="29"/>
      <c r="AV71" s="29"/>
      <c r="AW71" s="29"/>
      <c r="AX71" s="29"/>
      <c r="AY71" s="29"/>
      <c r="AZ71" s="29"/>
      <c r="BA71" s="29"/>
      <c r="BB71" s="29"/>
      <c r="BC71" s="29"/>
      <c r="BD71" s="29"/>
      <c r="BE71" s="29"/>
      <c r="BF71" s="29"/>
      <c r="BG71" s="29"/>
      <c r="BH71" s="29"/>
      <c r="BI71" s="29"/>
      <c r="BJ71" s="29"/>
      <c r="BK71" s="29"/>
      <c r="BL71" s="29"/>
      <c r="BM71" s="29"/>
      <c r="BN71" s="29"/>
      <c r="BO71" s="29"/>
      <c r="BP71" s="29"/>
      <c r="BQ71" s="29"/>
      <c r="BR71" s="29"/>
      <c r="BS71" s="29"/>
      <c r="BT71" s="29"/>
      <c r="BU71" s="29"/>
      <c r="BV71" s="29"/>
      <c r="BW71" s="29"/>
      <c r="BX71" s="29"/>
      <c r="BY71" s="29"/>
      <c r="BZ71" s="29"/>
      <c r="CA71" s="29"/>
      <c r="CB71" s="29"/>
      <c r="CC71" s="29"/>
      <c r="CD71" s="29"/>
      <c r="CE71" s="29"/>
      <c r="CF71" s="29"/>
      <c r="CG71" s="29"/>
      <c r="CH71" s="29"/>
      <c r="CI71" s="29"/>
      <c r="CJ71" s="29"/>
      <c r="CK71" s="29"/>
      <c r="CL71" s="29"/>
      <c r="CM71" s="29"/>
      <c r="CN71" s="29"/>
      <c r="CO71" s="29"/>
      <c r="CP71" s="29"/>
      <c r="CQ71" s="29"/>
      <c r="CR71" s="29"/>
      <c r="CS71" s="29"/>
      <c r="CT71" s="29"/>
      <c r="CU71" s="29"/>
      <c r="CV71" s="29"/>
      <c r="CW71" s="29"/>
      <c r="CX71" s="29"/>
      <c r="CY71" s="29"/>
      <c r="CZ71" s="29"/>
      <c r="DA71" s="29"/>
      <c r="DB71" s="29"/>
      <c r="DC71" s="29"/>
      <c r="DD71" s="29"/>
      <c r="DE71" s="29"/>
      <c r="DF71" s="29"/>
      <c r="DG71" s="29"/>
      <c r="DH71" s="29"/>
      <c r="DI71" s="29"/>
      <c r="DJ71" s="29"/>
      <c r="DK71" s="29"/>
      <c r="DL71" s="29"/>
      <c r="DM71" s="29"/>
      <c r="DN71" s="29"/>
      <c r="DO71" s="29"/>
      <c r="DP71" s="29"/>
      <c r="DQ71" s="29"/>
      <c r="DR71" s="29"/>
      <c r="DS71" s="29"/>
      <c r="DT71" s="29"/>
      <c r="DU71" s="29"/>
      <c r="DV71" s="29"/>
      <c r="DW71" s="29"/>
      <c r="DX71" s="29"/>
      <c r="DY71" s="29"/>
      <c r="DZ71" s="29"/>
      <c r="EA71" s="29"/>
      <c r="EB71" s="29"/>
      <c r="EC71" s="29"/>
      <c r="ED71" s="29"/>
      <c r="EE71" s="29"/>
      <c r="EF71" s="29"/>
      <c r="EG71" s="29"/>
      <c r="EH71" s="50" t="str">
        <f>IF('ชื่อ-คะแนน'!C70="","",COUNTIF(E71:DZ71,"ป")+COUNTIF(E71:DZ71,"ล")+COUNTIF(E71:DZ71,"ข")+COUNTIF(E71:DZ71,"ร")+COUNTIF(E71:DZ71,"อ")+COUNTIF(E71:DZ71,"ก")+COUNTIF(E71:DZ71,"ฟ")+COUNTIF(E71:DZ71,"ด")+COUNTIF(E71:DZ71,"ย"))&amp;IF('ชื่อ-คะแนน'!C70="","","/")&amp;IF('ชื่อ-คะแนน'!C70="","",SUM($F$6:$DZ$6)-SUM(F71:DZ71))</f>
        <v/>
      </c>
      <c r="EI71" s="29"/>
      <c r="EJ71" s="29"/>
    </row>
    <row r="72" spans="1:141" ht="18" hidden="1" customHeight="1" x14ac:dyDescent="0.5">
      <c r="A72" s="29"/>
      <c r="B72" s="30"/>
      <c r="C72" s="31"/>
      <c r="D72" s="30"/>
      <c r="E72" s="30"/>
      <c r="F72" s="29">
        <v>6</v>
      </c>
      <c r="G72" s="29"/>
      <c r="H72" s="29"/>
      <c r="I72" s="29"/>
      <c r="J72" s="29"/>
      <c r="K72" s="29"/>
      <c r="L72" s="29"/>
      <c r="M72" s="29"/>
      <c r="N72" s="29"/>
      <c r="O72" s="29"/>
      <c r="P72" s="29"/>
      <c r="Q72" s="29"/>
      <c r="R72" s="29"/>
      <c r="S72" s="29"/>
      <c r="T72" s="29"/>
      <c r="U72" s="29"/>
      <c r="V72" s="29"/>
      <c r="W72" s="29"/>
      <c r="X72" s="29"/>
      <c r="Y72" s="29"/>
      <c r="Z72" s="29"/>
      <c r="AA72" s="29"/>
      <c r="AB72" s="29"/>
      <c r="AC72" s="29"/>
      <c r="AD72" s="29"/>
      <c r="AE72" s="29"/>
      <c r="AF72" s="29"/>
      <c r="AG72" s="29"/>
      <c r="AH72" s="29"/>
      <c r="AI72" s="29"/>
      <c r="AJ72" s="29"/>
      <c r="AK72" s="29"/>
      <c r="AL72" s="29"/>
      <c r="AM72" s="29"/>
      <c r="AN72" s="29"/>
      <c r="AO72" s="29"/>
      <c r="AP72" s="29"/>
      <c r="AQ72" s="29"/>
      <c r="AR72" s="29"/>
      <c r="AS72" s="29"/>
      <c r="AT72" s="29"/>
      <c r="AU72" s="29"/>
      <c r="AV72" s="29"/>
      <c r="AW72" s="29"/>
      <c r="AX72" s="29"/>
      <c r="AY72" s="29"/>
      <c r="AZ72" s="29"/>
      <c r="BA72" s="29"/>
      <c r="BB72" s="29"/>
      <c r="BC72" s="29"/>
      <c r="BD72" s="29"/>
      <c r="BE72" s="29"/>
      <c r="BF72" s="29"/>
      <c r="BG72" s="29"/>
      <c r="BH72" s="29"/>
      <c r="BI72" s="29"/>
      <c r="BJ72" s="29"/>
      <c r="BK72" s="29"/>
      <c r="BL72" s="29"/>
      <c r="BM72" s="29"/>
      <c r="BN72" s="29"/>
      <c r="BO72" s="29"/>
      <c r="BP72" s="29"/>
      <c r="BQ72" s="29"/>
      <c r="BR72" s="29"/>
      <c r="BS72" s="29"/>
      <c r="BT72" s="29"/>
      <c r="BU72" s="29"/>
      <c r="BV72" s="29"/>
      <c r="BW72" s="29"/>
      <c r="BX72" s="29"/>
      <c r="BY72" s="29"/>
      <c r="BZ72" s="29"/>
      <c r="CA72" s="29"/>
      <c r="CB72" s="29"/>
      <c r="CC72" s="29"/>
      <c r="CD72" s="29"/>
      <c r="CE72" s="29"/>
      <c r="CF72" s="29"/>
      <c r="CG72" s="29"/>
      <c r="CH72" s="29"/>
      <c r="CI72" s="29"/>
      <c r="CJ72" s="29"/>
      <c r="CK72" s="29"/>
      <c r="CL72" s="29"/>
      <c r="CM72" s="29"/>
      <c r="CN72" s="29"/>
      <c r="CO72" s="29"/>
      <c r="CP72" s="29"/>
      <c r="CQ72" s="29"/>
      <c r="CR72" s="29"/>
      <c r="CS72" s="29"/>
      <c r="CT72" s="29"/>
      <c r="CU72" s="29"/>
      <c r="CV72" s="29"/>
      <c r="CW72" s="29"/>
      <c r="CX72" s="29"/>
      <c r="CY72" s="29"/>
      <c r="CZ72" s="29"/>
      <c r="DA72" s="29"/>
      <c r="DB72" s="29"/>
      <c r="DC72" s="29"/>
      <c r="DD72" s="29"/>
      <c r="DE72" s="29"/>
      <c r="DF72" s="29"/>
      <c r="DG72" s="29"/>
      <c r="DH72" s="29"/>
      <c r="DI72" s="29"/>
      <c r="DJ72" s="29"/>
      <c r="DK72" s="29"/>
      <c r="DL72" s="29"/>
      <c r="DM72" s="29"/>
      <c r="DN72" s="29"/>
      <c r="DO72" s="29"/>
      <c r="DP72" s="29"/>
      <c r="DQ72" s="29"/>
      <c r="DR72" s="29"/>
      <c r="DS72" s="29"/>
      <c r="DT72" s="29"/>
      <c r="DU72" s="29"/>
      <c r="DV72" s="29"/>
      <c r="DW72" s="29"/>
      <c r="DX72" s="29"/>
      <c r="DY72" s="29"/>
      <c r="DZ72" s="29"/>
      <c r="EA72" s="29"/>
      <c r="EB72" s="29"/>
      <c r="EC72" s="29"/>
      <c r="ED72" s="29"/>
      <c r="EE72" s="29"/>
      <c r="EF72" s="29"/>
      <c r="EG72" s="29"/>
      <c r="EH72" s="48" t="str">
        <f>IF('ชื่อ-คะแนน'!C71="","",COUNTIF(E72:DZ72,"ป")+COUNTIF(E72:DZ72,"ล")+COUNTIF(E72:DZ72,"ข")+COUNTIF(E72:DZ72,"ร")+COUNTIF(E72:DZ72,"อ")+COUNTIF(E72:DZ72,"ก")+COUNTIF(E72:DZ72,"ฟ")+COUNTIF(E72:DZ72,"ด")+COUNTIF(E72:DZ72,"ย"))&amp;IF('ชื่อ-คะแนน'!C71="","","/")&amp;IF('ชื่อ-คะแนน'!C71="","",SUM($F$6:$DZ$6)-SUM(F72:DZ72))</f>
        <v/>
      </c>
      <c r="EI72" s="29"/>
      <c r="EJ72" s="29"/>
    </row>
    <row r="73" spans="1:141" ht="18" hidden="1" customHeight="1" x14ac:dyDescent="0.5">
      <c r="F73" s="47"/>
      <c r="EH73" s="49" t="str">
        <f>IF('ชื่อ-คะแนน'!C72="","",COUNTIF(E73:DZ73,"ป")+COUNTIF(E73:DZ73,"ล")+COUNTIF(E73:DZ73,"ข")+COUNTIF(E73:DZ73,"ร")+COUNTIF(E73:DZ73,"อ")+COUNTIF(E73:DZ73,"ก")+COUNTIF(E73:DZ73,"ฟ")+COUNTIF(E73:DZ73,"ด")+COUNTIF(E73:DZ73,"ย"))&amp;IF('ชื่อ-คะแนน'!C72="","","/")&amp;IF('ชื่อ-คะแนน'!C72="","",SUM($F$6:$DZ$6)-SUM(F73:DZ73))</f>
        <v/>
      </c>
    </row>
    <row r="74" spans="1:141" ht="18" hidden="1" customHeight="1" x14ac:dyDescent="0.5">
      <c r="EH74" s="49" t="str">
        <f>IF('ชื่อ-คะแนน'!C73="","",COUNTIF(E74:DZ74,"ป")+COUNTIF(E74:DZ74,"ล")+COUNTIF(E74:DZ74,"ข")+COUNTIF(E74:DZ74,"ร")+COUNTIF(E74:DZ74,"อ")+COUNTIF(E74:DZ74,"ก")+COUNTIF(E74:DZ74,"ฟ")+COUNTIF(E74:DZ74,"ด")+COUNTIF(E74:DZ74,"ย"))&amp;IF('ชื่อ-คะแนน'!C73="","","/")&amp;IF('ชื่อ-คะแนน'!C73="","",SUM($F$6:$DZ$6)-SUM(F74:DZ74))</f>
        <v/>
      </c>
    </row>
    <row r="75" spans="1:141" ht="18" hidden="1" customHeight="1" x14ac:dyDescent="0.5">
      <c r="EH75" s="49" t="str">
        <f>IF('ชื่อ-คะแนน'!C74="","",COUNTIF(E75:DZ75,"ป")+COUNTIF(E75:DZ75,"ล")+COUNTIF(E75:DZ75,"ข")+COUNTIF(E75:DZ75,"ร")+COUNTIF(E75:DZ75,"อ")+COUNTIF(E75:DZ75,"ก")+COUNTIF(E75:DZ75,"ฟ")+COUNTIF(E75:DZ75,"ด")+COUNTIF(E75:DZ75,"ย"))&amp;IF('ชื่อ-คะแนน'!C74="","","/")&amp;IF('ชื่อ-คะแนน'!C74="","",SUM($F$6:$DZ$6)-SUM(F75:DZ75))</f>
        <v/>
      </c>
    </row>
    <row r="76" spans="1:141" ht="9" customHeight="1" x14ac:dyDescent="0.5">
      <c r="A76" s="119"/>
      <c r="B76" s="120"/>
      <c r="C76" s="111"/>
      <c r="D76" s="120"/>
      <c r="E76" s="120"/>
      <c r="F76" s="119" t="s">
        <v>112</v>
      </c>
      <c r="G76" s="119" t="s">
        <v>113</v>
      </c>
      <c r="H76" s="119" t="s">
        <v>109</v>
      </c>
      <c r="I76" s="119" t="s">
        <v>208</v>
      </c>
      <c r="J76" s="119" t="s">
        <v>4</v>
      </c>
      <c r="K76" s="119" t="s">
        <v>209</v>
      </c>
      <c r="L76" s="119" t="s">
        <v>210</v>
      </c>
      <c r="M76" s="119" t="s">
        <v>214</v>
      </c>
      <c r="N76" s="119" t="s">
        <v>211</v>
      </c>
      <c r="O76" s="119">
        <v>1</v>
      </c>
      <c r="P76" s="119">
        <v>2</v>
      </c>
      <c r="Q76" s="119">
        <v>3</v>
      </c>
      <c r="R76" s="119">
        <v>4</v>
      </c>
      <c r="S76" s="119">
        <v>5</v>
      </c>
      <c r="T76" s="119">
        <v>6</v>
      </c>
      <c r="U76" s="119"/>
      <c r="V76" s="119"/>
      <c r="W76" s="119"/>
      <c r="X76" s="119"/>
      <c r="Y76" s="119"/>
      <c r="Z76" s="119"/>
      <c r="AA76" s="119"/>
      <c r="AB76" s="119"/>
      <c r="AC76" s="119"/>
      <c r="AD76" s="119"/>
      <c r="AE76" s="119"/>
      <c r="AF76" s="119"/>
      <c r="AG76" s="119"/>
      <c r="AH76" s="119"/>
      <c r="AI76" s="119"/>
      <c r="AJ76" s="119"/>
      <c r="AK76" s="119"/>
      <c r="AL76" s="119"/>
      <c r="AM76" s="119"/>
      <c r="AN76" s="119"/>
      <c r="AO76" s="119"/>
      <c r="AP76" s="119"/>
      <c r="AQ76" s="119"/>
      <c r="AR76" s="119"/>
      <c r="AS76" s="119"/>
      <c r="AT76" s="119"/>
      <c r="AU76" s="119"/>
      <c r="AV76" s="119"/>
      <c r="AW76" s="119"/>
      <c r="AX76" s="119"/>
      <c r="AY76" s="119"/>
      <c r="AZ76" s="119"/>
      <c r="BA76" s="119"/>
      <c r="BB76" s="119"/>
      <c r="BC76" s="119"/>
      <c r="BD76" s="119"/>
      <c r="BE76" s="119"/>
      <c r="BF76" s="119"/>
      <c r="BG76" s="119"/>
      <c r="BH76" s="119"/>
      <c r="BI76" s="119"/>
      <c r="BJ76" s="119"/>
      <c r="BK76" s="119"/>
      <c r="BL76" s="119"/>
      <c r="BM76" s="119"/>
      <c r="BN76" s="119"/>
      <c r="BO76" s="119"/>
      <c r="BP76" s="119"/>
      <c r="BQ76" s="119"/>
      <c r="BR76" s="119"/>
      <c r="BS76" s="119"/>
      <c r="BT76" s="119"/>
      <c r="BU76" s="119"/>
      <c r="BV76" s="119"/>
      <c r="BW76" s="119"/>
      <c r="BX76" s="119"/>
      <c r="BY76" s="119"/>
      <c r="BZ76" s="119"/>
      <c r="CA76" s="119"/>
      <c r="CB76" s="119"/>
      <c r="CC76" s="119"/>
      <c r="CD76" s="119"/>
      <c r="CE76" s="119"/>
      <c r="CF76" s="119"/>
      <c r="CG76" s="119"/>
      <c r="CH76" s="119"/>
      <c r="CI76" s="119"/>
      <c r="CJ76" s="119"/>
      <c r="CK76" s="119"/>
      <c r="CL76" s="119"/>
      <c r="CM76" s="119"/>
      <c r="CN76" s="119"/>
      <c r="CO76" s="119"/>
      <c r="CP76" s="119"/>
      <c r="CQ76" s="119"/>
      <c r="CR76" s="119"/>
      <c r="CS76" s="119"/>
      <c r="CT76" s="119"/>
      <c r="CU76" s="119"/>
      <c r="CV76" s="119"/>
      <c r="CW76" s="119"/>
      <c r="CX76" s="119"/>
      <c r="CY76" s="119"/>
      <c r="CZ76" s="119"/>
      <c r="DA76" s="119"/>
      <c r="DB76" s="119"/>
      <c r="DC76" s="119"/>
      <c r="DD76" s="119"/>
      <c r="DE76" s="119"/>
      <c r="DF76" s="119"/>
      <c r="DG76" s="119"/>
      <c r="DH76" s="119"/>
      <c r="DI76" s="119"/>
      <c r="DJ76" s="119"/>
      <c r="DK76" s="119"/>
      <c r="DL76" s="119"/>
      <c r="DM76" s="119"/>
      <c r="DN76" s="119"/>
      <c r="DO76" s="119"/>
      <c r="DP76" s="119"/>
      <c r="DQ76" s="119"/>
      <c r="DR76" s="119"/>
      <c r="DS76" s="119"/>
      <c r="DT76" s="119"/>
      <c r="DU76" s="119"/>
      <c r="DV76" s="119"/>
      <c r="DW76" s="119"/>
      <c r="DX76" s="119"/>
      <c r="DY76" s="119"/>
      <c r="DZ76" s="119"/>
      <c r="EA76" s="119"/>
      <c r="EB76" s="119"/>
      <c r="EC76" s="119"/>
      <c r="ED76" s="119"/>
      <c r="EE76" s="119"/>
      <c r="EF76" s="119"/>
      <c r="EG76" s="119"/>
      <c r="EH76" s="119"/>
      <c r="EI76" s="119"/>
      <c r="EJ76" s="119"/>
      <c r="EK76" s="111"/>
    </row>
  </sheetData>
  <sheetProtection algorithmName="SHA-512" hashValue="SMxi1eRKiT8l2nErD/I2tTV9NtWlBLjNgq+JWeqrAoGgduR6X99xT9xETzlkQszeGMLg2jVzzTmw1XlzfQas/g==" saltValue="yMOnb/KGCC5nzkgNxuqFWg==" spinCount="100000" sheet="1" objects="1" scenarios="1" formatCells="0"/>
  <mergeCells count="145">
    <mergeCell ref="U1:V1"/>
    <mergeCell ref="AX1:AY1"/>
    <mergeCell ref="AD2:AH2"/>
    <mergeCell ref="AJ2:AN2"/>
    <mergeCell ref="R2:V2"/>
    <mergeCell ref="P1:T1"/>
    <mergeCell ref="X2:AB2"/>
    <mergeCell ref="AP2:AT2"/>
    <mergeCell ref="P3:P4"/>
    <mergeCell ref="AL3:AL4"/>
    <mergeCell ref="T3:T4"/>
    <mergeCell ref="U3:U4"/>
    <mergeCell ref="AH3:AH4"/>
    <mergeCell ref="Z3:Z4"/>
    <mergeCell ref="AA3:AA4"/>
    <mergeCell ref="AB3:AB4"/>
    <mergeCell ref="AG3:AG4"/>
    <mergeCell ref="AE3:AE4"/>
    <mergeCell ref="AP3:AP4"/>
    <mergeCell ref="Y3:Y4"/>
    <mergeCell ref="R3:R4"/>
    <mergeCell ref="S3:S4"/>
    <mergeCell ref="AD3:AD4"/>
    <mergeCell ref="AM3:AM4"/>
    <mergeCell ref="EL2:EL4"/>
    <mergeCell ref="V3:V4"/>
    <mergeCell ref="X3:X4"/>
    <mergeCell ref="DZ3:DZ4"/>
    <mergeCell ref="DX3:DX4"/>
    <mergeCell ref="DY3:DY4"/>
    <mergeCell ref="DV3:DV4"/>
    <mergeCell ref="EH2:EH5"/>
    <mergeCell ref="AS3:AS4"/>
    <mergeCell ref="AK3:AK4"/>
    <mergeCell ref="AV2:AZ2"/>
    <mergeCell ref="AJ3:AJ4"/>
    <mergeCell ref="AZ3:AZ4"/>
    <mergeCell ref="AN3:AN4"/>
    <mergeCell ref="AW3:AW4"/>
    <mergeCell ref="AF3:AF4"/>
    <mergeCell ref="BB2:BF2"/>
    <mergeCell ref="DT3:DT4"/>
    <mergeCell ref="BP3:BP4"/>
    <mergeCell ref="BH2:BL2"/>
    <mergeCell ref="BK3:BK4"/>
    <mergeCell ref="BE3:BE4"/>
    <mergeCell ref="BO3:BO4"/>
    <mergeCell ref="BZ2:CD2"/>
    <mergeCell ref="A1:D1"/>
    <mergeCell ref="F3:F4"/>
    <mergeCell ref="A2:A5"/>
    <mergeCell ref="B2:B5"/>
    <mergeCell ref="C2:C5"/>
    <mergeCell ref="D2:D5"/>
    <mergeCell ref="L2:P2"/>
    <mergeCell ref="M3:M4"/>
    <mergeCell ref="F2:J2"/>
    <mergeCell ref="I3:I4"/>
    <mergeCell ref="J3:J4"/>
    <mergeCell ref="L3:L4"/>
    <mergeCell ref="N3:N4"/>
    <mergeCell ref="O3:O4"/>
    <mergeCell ref="G3:G4"/>
    <mergeCell ref="H3:H4"/>
    <mergeCell ref="F1:M1"/>
    <mergeCell ref="N1:O1"/>
    <mergeCell ref="DS3:DS4"/>
    <mergeCell ref="BL3:BL4"/>
    <mergeCell ref="DV2:DZ2"/>
    <mergeCell ref="CX2:DB2"/>
    <mergeCell ref="DD2:DH2"/>
    <mergeCell ref="CR2:CV2"/>
    <mergeCell ref="BT2:BX2"/>
    <mergeCell ref="DF3:DF4"/>
    <mergeCell ref="CF2:CJ2"/>
    <mergeCell ref="CL2:CP2"/>
    <mergeCell ref="BN2:BR2"/>
    <mergeCell ref="CG3:CG4"/>
    <mergeCell ref="CF3:CF4"/>
    <mergeCell ref="CC3:CC4"/>
    <mergeCell ref="BT3:BT4"/>
    <mergeCell ref="BQ3:BQ4"/>
    <mergeCell ref="BR3:BR4"/>
    <mergeCell ref="BN3:BN4"/>
    <mergeCell ref="DJ2:DN2"/>
    <mergeCell ref="CS3:CS4"/>
    <mergeCell ref="EF3:EF4"/>
    <mergeCell ref="DN3:DN4"/>
    <mergeCell ref="EB3:EB4"/>
    <mergeCell ref="EC3:EC4"/>
    <mergeCell ref="ED3:ED4"/>
    <mergeCell ref="DW3:DW4"/>
    <mergeCell ref="CA3:CA4"/>
    <mergeCell ref="CB3:CB4"/>
    <mergeCell ref="CD3:CD4"/>
    <mergeCell ref="EE3:EE4"/>
    <mergeCell ref="DP3:DP4"/>
    <mergeCell ref="DQ3:DQ4"/>
    <mergeCell ref="DR3:DR4"/>
    <mergeCell ref="DM3:DM4"/>
    <mergeCell ref="DL3:DL4"/>
    <mergeCell ref="DK3:DK4"/>
    <mergeCell ref="CU3:CU4"/>
    <mergeCell ref="DD3:DD4"/>
    <mergeCell ref="DE3:DE4"/>
    <mergeCell ref="DG3:DG4"/>
    <mergeCell ref="CH3:CH4"/>
    <mergeCell ref="CI3:CI4"/>
    <mergeCell ref="CJ3:CJ4"/>
    <mergeCell ref="CL3:CL4"/>
    <mergeCell ref="BJ3:BJ4"/>
    <mergeCell ref="BU3:BU4"/>
    <mergeCell ref="BV3:BV4"/>
    <mergeCell ref="BH3:BH4"/>
    <mergeCell ref="BX3:BX4"/>
    <mergeCell ref="BZ3:BZ4"/>
    <mergeCell ref="BB3:BB4"/>
    <mergeCell ref="BC3:BC4"/>
    <mergeCell ref="BW3:BW4"/>
    <mergeCell ref="BF3:BF4"/>
    <mergeCell ref="BI3:BI4"/>
    <mergeCell ref="EB2:EF2"/>
    <mergeCell ref="DP2:DT2"/>
    <mergeCell ref="A6:D6"/>
    <mergeCell ref="DJ3:DJ4"/>
    <mergeCell ref="DA3:DA4"/>
    <mergeCell ref="DB3:DB4"/>
    <mergeCell ref="CO3:CO4"/>
    <mergeCell ref="CP3:CP4"/>
    <mergeCell ref="CR3:CR4"/>
    <mergeCell ref="CT3:CT4"/>
    <mergeCell ref="CV3:CV4"/>
    <mergeCell ref="DH3:DH4"/>
    <mergeCell ref="AQ3:AQ4"/>
    <mergeCell ref="AT3:AT4"/>
    <mergeCell ref="AR3:AR4"/>
    <mergeCell ref="AV3:AV4"/>
    <mergeCell ref="AX3:AX4"/>
    <mergeCell ref="BD3:BD4"/>
    <mergeCell ref="AY3:AY4"/>
    <mergeCell ref="CN3:CN4"/>
    <mergeCell ref="CX3:CX4"/>
    <mergeCell ref="CM3:CM4"/>
    <mergeCell ref="CY3:CY4"/>
    <mergeCell ref="CZ3:CZ4"/>
  </mergeCells>
  <phoneticPr fontId="15" type="noConversion"/>
  <conditionalFormatting sqref="B7:C56">
    <cfRule type="expression" dxfId="72" priority="1" stopIfTrue="1">
      <formula>$E7=1</formula>
    </cfRule>
  </conditionalFormatting>
  <conditionalFormatting sqref="EG5:EG56 F5:EF6">
    <cfRule type="cellIs" dxfId="71" priority="2" stopIfTrue="1" operator="equal">
      <formula>"ข"</formula>
    </cfRule>
    <cfRule type="cellIs" dxfId="70" priority="3" stopIfTrue="1" operator="equal">
      <formula>"ป"</formula>
    </cfRule>
    <cfRule type="cellIs" dxfId="69" priority="4" stopIfTrue="1" operator="equal">
      <formula>"ล"</formula>
    </cfRule>
  </conditionalFormatting>
  <conditionalFormatting sqref="E7:E56">
    <cfRule type="cellIs" dxfId="68" priority="5" stopIfTrue="1" operator="equal">
      <formula>"ออก"</formula>
    </cfRule>
    <cfRule type="cellIs" dxfId="67" priority="6" stopIfTrue="1" operator="equal">
      <formula>"ย้าย"</formula>
    </cfRule>
    <cfRule type="cellIs" dxfId="66" priority="7" stopIfTrue="1" operator="equal">
      <formula>"พัก"</formula>
    </cfRule>
  </conditionalFormatting>
  <conditionalFormatting sqref="D7:D56">
    <cfRule type="cellIs" dxfId="65" priority="8" stopIfTrue="1" operator="equal">
      <formula>"ออก"</formula>
    </cfRule>
    <cfRule type="cellIs" dxfId="64" priority="9" stopIfTrue="1" operator="equal">
      <formula>"ร"</formula>
    </cfRule>
    <cfRule type="cellIs" dxfId="63" priority="10" stopIfTrue="1" operator="equal">
      <formula>"พัก"</formula>
    </cfRule>
  </conditionalFormatting>
  <conditionalFormatting sqref="F7:EF56">
    <cfRule type="cellIs" dxfId="62" priority="11" stopIfTrue="1" operator="equal">
      <formula>"ข"</formula>
    </cfRule>
    <cfRule type="cellIs" dxfId="61" priority="12" stopIfTrue="1" operator="equal">
      <formula>"ป"</formula>
    </cfRule>
    <cfRule type="cellIs" dxfId="60" priority="13" stopIfTrue="1" operator="equal">
      <formula>"ล"</formula>
    </cfRule>
  </conditionalFormatting>
  <dataValidations xWindow="372" yWindow="338" count="17">
    <dataValidation allowBlank="1" showInputMessage="1" showErrorMessage="1" prompt="ชั่วโมงเต็ม" sqref="EI3:EJ3" xr:uid="{00000000-0002-0000-0300-000000000000}"/>
    <dataValidation allowBlank="1" showInputMessage="1" showErrorMessage="1" prompt="ขาดได้ไม่เกิน" sqref="EI4:EJ4 EI6:EJ6" xr:uid="{00000000-0002-0000-0300-000001000000}"/>
    <dataValidation type="textLength" allowBlank="1" showInputMessage="1" showErrorMessage="1" errorTitle="ห้ามพิมพ์" error="จำนวน_x000a_วันมาเรียน" prompt="จำนวน_x000a_วันมาเรียน" sqref="EJ7:EJ56" xr:uid="{00000000-0002-0000-0300-000002000000}">
      <formula1>0</formula1>
      <formula2>0</formula2>
    </dataValidation>
    <dataValidation type="textLength" allowBlank="1" showInputMessage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L7:EL56 EN7:EN56" xr:uid="{00000000-0002-0000-0300-000003000000}">
      <formula1>0</formula1>
      <formula2>0</formula2>
    </dataValidation>
    <dataValidation type="whole" allowBlank="1" showInputMessage="1" showErrorMessage="1" errorTitle="พื้นที่ห้ามพิมพ์" error="พื้นที่วางสูตรห้ามพิมพ์ตัวเลข/ข้อความใดๆ" sqref="A57:EG70 EI57:EJ70" xr:uid="{00000000-0002-0000-0300-000004000000}">
      <formula1>0</formula1>
      <formula2>0</formula2>
    </dataValidation>
    <dataValidation type="textLength" allowBlank="1" errorTitle="ห้ามพิมพ์" error="หากมีเวลาเรียน_x000a_ถึงกำหนด_x000a_มส จะหายไป" prompt="หากมีเวลาเรียน_x000a_ถึงกำหนด_x000a_มส จะหายไป" sqref="EM7:EM56 EO7:EO56" xr:uid="{00000000-0002-0000-0300-000005000000}">
      <formula1>0</formula1>
      <formula2>0</formula2>
    </dataValidation>
    <dataValidation type="list" allowBlank="1" showInputMessage="1" showErrorMessage="1" prompt="เลือกจำนวนชั่วโมง" sqref="F6:EG6" xr:uid="{00000000-0002-0000-0300-000006000000}">
      <formula1>$F$62:$F$72</formula1>
    </dataValidation>
    <dataValidation allowBlank="1" showInputMessage="1" showErrorMessage="1" prompt="วันที่เรียน_x000a_รูปแบบ ค.ศ." sqref="F3:EG4" xr:uid="{00000000-0002-0000-0300-000007000000}"/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EG7:EG56" xr:uid="{00000000-0002-0000-0300-000008000000}">
      <formula1>$F$76:$M$76</formula1>
    </dataValidation>
    <dataValidation type="list" allowBlank="1" showInputMessage="1" showErrorMessage="1" prompt="ศุกร์" sqref="AB1" xr:uid="{00000000-0002-0000-0300-000009000000}">
      <formula1>$AD$1:$AH$1</formula1>
    </dataValidation>
    <dataValidation type="list" allowBlank="1" showInputMessage="1" showErrorMessage="1" prompt="พุธ" sqref="Z1" xr:uid="{00000000-0002-0000-0300-00000A000000}">
      <formula1>$AD$1:$AH$1</formula1>
    </dataValidation>
    <dataValidation type="list" allowBlank="1" showInputMessage="1" showErrorMessage="1" prompt="พฤหัสบดี" sqref="AA1" xr:uid="{00000000-0002-0000-0300-00000B000000}">
      <formula1>$AD$1:$AH$1</formula1>
    </dataValidation>
    <dataValidation type="list" allowBlank="1" showInputMessage="1" showErrorMessage="1" prompt="จันทร์" sqref="X1" xr:uid="{00000000-0002-0000-0300-00000C000000}">
      <formula1>$AD$1:$AH$1</formula1>
    </dataValidation>
    <dataValidation type="list" allowBlank="1" showInputMessage="1" showErrorMessage="1" prompt="อังคาร" sqref="Y1" xr:uid="{00000000-0002-0000-0300-00000D000000}">
      <formula1>$AD$1:$AH$1</formula1>
    </dataValidation>
    <dataValidation type="list" allowBlank="1" showInputMessage="1" showErrorMessage="1" prompt="ป-ป่วย ล-ลา ข-ขาด_x000a_ร-ราชการ อ-อบรม_x000a_ก-กีฬา ด-ดนตรี _x000a_ฟ-ฟ้อนรำ ย-วงโย" sqref="F7:EF56" xr:uid="{00000000-0002-0000-0300-00000E000000}">
      <formula1>$F$76:$T$76</formula1>
    </dataValidation>
    <dataValidation allowBlank="1" showInputMessage="1" showErrorMessage="1" promptTitle="บันทึกที่" prompt="แผนงาน &quot;ปก&quot;_x000a_ที่เชล O37" sqref="F1:M1" xr:uid="{00000000-0002-0000-0300-00000F000000}"/>
    <dataValidation allowBlank="1" showInputMessage="1" showErrorMessage="1" promptTitle="บันทึกที่" prompt="แผนงาน &quot;ปก&quot;_x000a_ที่เชล O38" sqref="U1:V1" xr:uid="{00000000-0002-0000-0300-000010000000}"/>
  </dataValidations>
  <hyperlinks>
    <hyperlink ref="F1:M1" location="ปก!O37" display="ปก!O37" xr:uid="{00000000-0004-0000-0300-000000000000}"/>
    <hyperlink ref="U1:V1" location="ปก!O38" display="ปก!O38" xr:uid="{00000000-0004-0000-0300-000001000000}"/>
  </hyperlinks>
  <printOptions horizontalCentered="1" verticalCentered="1"/>
  <pageMargins left="0" right="0" top="0.59055118110236227" bottom="0.19685039370078741" header="0.51181102362204722" footer="0.51181102362204722"/>
  <pageSetup paperSize="9" scale="75" pageOrder="overThenDown" orientation="portrait" blackAndWhite="1" horizontalDpi="300" verticalDpi="300" r:id="rId1"/>
  <headerFooter alignWithMargins="0"/>
  <rowBreaks count="1" manualBreakCount="1">
    <brk id="56" max="16383" man="1"/>
  </rowBreaks>
  <colBreaks count="1" manualBreakCount="1">
    <brk id="65" max="53" man="1"/>
  </col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indexed="47"/>
  </sheetPr>
  <dimension ref="A1:AJ55"/>
  <sheetViews>
    <sheetView zoomScale="85" zoomScaleNormal="85" workbookViewId="0">
      <pane xSplit="1" ySplit="3" topLeftCell="B16" activePane="bottomRight" state="frozen"/>
      <selection pane="topRight" activeCell="B1" sqref="B1"/>
      <selection pane="bottomLeft" activeCell="A4" sqref="A4"/>
      <selection pane="bottomRight" activeCell="F41" sqref="F41"/>
    </sheetView>
  </sheetViews>
  <sheetFormatPr defaultColWidth="0" defaultRowHeight="18" customHeight="1" zeroHeight="1" x14ac:dyDescent="0.5"/>
  <cols>
    <col min="1" max="1" width="1.28515625" style="2" customWidth="1"/>
    <col min="2" max="2" width="3" style="2" customWidth="1"/>
    <col min="3" max="3" width="105.28515625" style="870" customWidth="1"/>
    <col min="4" max="4" width="3.140625" style="4" customWidth="1"/>
    <col min="5" max="5" width="1.28515625" style="99" customWidth="1"/>
    <col min="6" max="6" width="8.42578125" style="96" customWidth="1"/>
    <col min="7" max="9" width="2.7109375" style="96" customWidth="1"/>
    <col min="10" max="10" width="3.5703125" style="96" customWidth="1"/>
    <col min="11" max="13" width="2.7109375" style="96" customWidth="1"/>
    <col min="14" max="14" width="7.28515625" style="96" customWidth="1"/>
    <col min="15" max="17" width="2.7109375" hidden="1" customWidth="1"/>
    <col min="18" max="18" width="4.140625" hidden="1" customWidth="1"/>
    <col min="19" max="21" width="2.7109375" hidden="1" customWidth="1"/>
    <col min="22" max="22" width="3.5703125" hidden="1" customWidth="1"/>
    <col min="23" max="25" width="2.7109375" hidden="1" customWidth="1"/>
    <col min="26" max="26" width="3.5703125" hidden="1" customWidth="1"/>
    <col min="27" max="29" width="2.7109375" hidden="1" customWidth="1"/>
    <col min="30" max="30" width="3.5703125" hidden="1" customWidth="1"/>
    <col min="31" max="33" width="2.7109375" hidden="1" customWidth="1"/>
    <col min="34" max="34" width="3.5703125" hidden="1" customWidth="1"/>
    <col min="35" max="36" width="6" hidden="1" customWidth="1"/>
  </cols>
  <sheetData>
    <row r="1" spans="1:31" s="80" customFormat="1" ht="22.5" customHeight="1" x14ac:dyDescent="0.5">
      <c r="A1" s="79"/>
      <c r="B1" s="1270"/>
      <c r="C1" s="1162" t="str">
        <f>IF(I3="","ตัวชี้วัด"&amp;" "&amp;ปก!B6,I3&amp;" "&amp;ปก!B6)</f>
        <v>ตัวชี้วัด โรงเรียนศักดิ์สุนันท์วิทยา ตำบลแม่พริก อำเภอแม่พริก จังหวัดลำปาง</v>
      </c>
      <c r="D1" s="127"/>
      <c r="E1" s="99"/>
      <c r="F1" s="96"/>
      <c r="G1" s="96"/>
      <c r="H1" s="96"/>
      <c r="I1" s="96"/>
      <c r="J1" s="96"/>
      <c r="K1" s="96"/>
      <c r="L1" s="96"/>
      <c r="M1" s="96"/>
      <c r="N1" s="96"/>
      <c r="O1" s="81"/>
      <c r="S1" s="81"/>
      <c r="W1" s="81"/>
      <c r="AA1" s="81"/>
      <c r="AE1" s="81"/>
    </row>
    <row r="2" spans="1:31" ht="22.5" customHeight="1" x14ac:dyDescent="0.5">
      <c r="A2" s="82"/>
      <c r="B2" s="1271"/>
      <c r="C2" s="1163" t="str">
        <f>"วิชา "&amp;ปก!H10&amp;"  "&amp;ปก!B10&amp;ปก!D10&amp;" "&amp;"จำนวน น.น."&amp;" "&amp;ปก!C11&amp;""&amp;ปก!D11&amp;" "&amp;"/"&amp;" "&amp;ปก!I11</f>
        <v>วิชา ง11201 สารสนเทศเบื้องต้น  กลุ่มสาระเลือกจากรายการ จำนวน น.น. 2 / 2 ชั่วโมง</v>
      </c>
      <c r="D2" s="1572" t="s">
        <v>191</v>
      </c>
      <c r="O2" s="3"/>
      <c r="S2" s="3"/>
      <c r="W2" s="3"/>
      <c r="AA2" s="3"/>
      <c r="AE2" s="3"/>
    </row>
    <row r="3" spans="1:31" ht="24" customHeight="1" x14ac:dyDescent="0.5">
      <c r="A3" s="71"/>
      <c r="B3" s="1272"/>
      <c r="C3" s="1164" t="s">
        <v>116</v>
      </c>
      <c r="D3" s="1573"/>
      <c r="E3" s="1575" t="s">
        <v>192</v>
      </c>
      <c r="F3" s="1576"/>
      <c r="G3" s="1576"/>
      <c r="H3" s="1576"/>
      <c r="I3" s="1574" t="s">
        <v>226</v>
      </c>
      <c r="J3" s="1574"/>
      <c r="K3" s="1574"/>
      <c r="L3" s="1574"/>
      <c r="M3" s="1574"/>
      <c r="N3" s="1574"/>
    </row>
    <row r="4" spans="1:31" s="52" customFormat="1" ht="18" customHeight="1" x14ac:dyDescent="0.5">
      <c r="A4" s="67"/>
      <c r="B4" s="1274"/>
      <c r="C4" s="1275"/>
      <c r="D4" s="128"/>
      <c r="E4" s="95"/>
      <c r="F4" s="104" t="s">
        <v>160</v>
      </c>
      <c r="G4" s="105"/>
      <c r="H4" s="105"/>
      <c r="I4" s="105"/>
      <c r="J4" s="105"/>
      <c r="K4" s="105"/>
      <c r="L4" s="105"/>
      <c r="M4" s="105"/>
      <c r="N4" s="96"/>
    </row>
    <row r="5" spans="1:31" s="52" customFormat="1" ht="18" customHeight="1" x14ac:dyDescent="0.5">
      <c r="A5" s="67"/>
      <c r="B5" s="1276"/>
      <c r="C5" s="1277"/>
      <c r="D5" s="129"/>
      <c r="E5" s="95"/>
      <c r="F5" s="106" t="s">
        <v>227</v>
      </c>
      <c r="G5" s="105"/>
      <c r="H5" s="105"/>
      <c r="I5" s="105"/>
      <c r="J5" s="105"/>
      <c r="K5" s="105"/>
      <c r="L5" s="105"/>
      <c r="M5" s="105"/>
      <c r="N5" s="96"/>
    </row>
    <row r="6" spans="1:31" s="52" customFormat="1" ht="18" customHeight="1" x14ac:dyDescent="0.5">
      <c r="A6" s="67"/>
      <c r="B6" s="1276"/>
      <c r="C6" s="1277"/>
      <c r="D6" s="129"/>
      <c r="E6" s="97"/>
      <c r="F6" s="106" t="s">
        <v>228</v>
      </c>
      <c r="G6" s="107"/>
      <c r="H6" s="107"/>
      <c r="I6" s="107"/>
      <c r="J6" s="107"/>
      <c r="K6" s="107"/>
      <c r="L6" s="107"/>
      <c r="M6" s="107"/>
      <c r="N6" s="98"/>
    </row>
    <row r="7" spans="1:31" s="52" customFormat="1" ht="18" customHeight="1" x14ac:dyDescent="0.5">
      <c r="A7" s="67"/>
      <c r="B7" s="1276"/>
      <c r="C7" s="1277"/>
      <c r="D7" s="129"/>
      <c r="E7" s="97"/>
      <c r="F7" s="108" t="s">
        <v>161</v>
      </c>
      <c r="G7" s="107"/>
      <c r="H7" s="107"/>
      <c r="I7" s="107"/>
      <c r="J7" s="107"/>
      <c r="K7" s="107"/>
      <c r="L7" s="107"/>
      <c r="M7" s="107"/>
      <c r="N7" s="98"/>
    </row>
    <row r="8" spans="1:31" s="52" customFormat="1" ht="18" customHeight="1" x14ac:dyDescent="0.5">
      <c r="A8" s="67"/>
      <c r="B8" s="1276"/>
      <c r="C8" s="1277"/>
      <c r="D8" s="129"/>
      <c r="E8" s="97"/>
      <c r="F8" s="109" t="s">
        <v>162</v>
      </c>
      <c r="G8" s="107"/>
      <c r="H8" s="107"/>
      <c r="I8" s="107"/>
      <c r="J8" s="107"/>
      <c r="K8" s="107"/>
      <c r="L8" s="107"/>
      <c r="M8" s="107"/>
      <c r="N8" s="98"/>
    </row>
    <row r="9" spans="1:31" s="52" customFormat="1" ht="18" customHeight="1" x14ac:dyDescent="0.5">
      <c r="A9" s="67"/>
      <c r="B9" s="1276"/>
      <c r="C9" s="1277"/>
      <c r="D9" s="129"/>
      <c r="E9" s="97"/>
      <c r="F9" s="110" t="s">
        <v>163</v>
      </c>
      <c r="G9" s="107"/>
      <c r="H9" s="107"/>
      <c r="I9" s="107"/>
      <c r="J9" s="107"/>
      <c r="K9" s="107"/>
      <c r="L9" s="107"/>
      <c r="M9" s="107"/>
      <c r="N9" s="98"/>
    </row>
    <row r="10" spans="1:31" s="52" customFormat="1" ht="18" customHeight="1" x14ac:dyDescent="0.5">
      <c r="A10" s="67"/>
      <c r="B10" s="1276"/>
      <c r="C10" s="1277"/>
      <c r="D10" s="129"/>
      <c r="E10" s="97"/>
      <c r="F10" s="108" t="s">
        <v>164</v>
      </c>
      <c r="G10" s="107" t="s">
        <v>165</v>
      </c>
      <c r="H10" s="110" t="s">
        <v>229</v>
      </c>
      <c r="I10" s="107"/>
      <c r="J10" s="107"/>
      <c r="K10" s="107"/>
      <c r="L10" s="107"/>
      <c r="M10" s="107"/>
      <c r="N10" s="98"/>
    </row>
    <row r="11" spans="1:31" s="52" customFormat="1" ht="18" customHeight="1" x14ac:dyDescent="0.5">
      <c r="A11" s="67"/>
      <c r="B11" s="1276"/>
      <c r="C11" s="1277"/>
      <c r="D11" s="129"/>
      <c r="E11" s="97"/>
      <c r="F11" s="107" t="s">
        <v>166</v>
      </c>
      <c r="G11" s="107"/>
      <c r="H11" s="107"/>
      <c r="I11" s="107"/>
      <c r="J11" s="107"/>
      <c r="K11" s="107"/>
      <c r="L11" s="107"/>
      <c r="M11" s="107"/>
      <c r="N11" s="98"/>
    </row>
    <row r="12" spans="1:31" s="52" customFormat="1" ht="18" customHeight="1" x14ac:dyDescent="0.5">
      <c r="A12" s="67"/>
      <c r="B12" s="1276"/>
      <c r="C12" s="1277"/>
      <c r="D12" s="129"/>
      <c r="E12" s="97"/>
      <c r="F12" s="98"/>
      <c r="G12" s="98"/>
      <c r="H12" s="98"/>
      <c r="I12" s="98"/>
      <c r="J12" s="98"/>
      <c r="K12" s="98"/>
      <c r="L12" s="98"/>
      <c r="M12" s="98"/>
      <c r="N12" s="98"/>
    </row>
    <row r="13" spans="1:31" s="52" customFormat="1" ht="18" customHeight="1" x14ac:dyDescent="0.5">
      <c r="A13" s="67"/>
      <c r="B13" s="1276"/>
      <c r="C13" s="1277"/>
      <c r="D13" s="129"/>
      <c r="E13" s="97"/>
      <c r="F13" s="98"/>
      <c r="G13" s="98"/>
      <c r="H13" s="98"/>
      <c r="I13" s="98"/>
      <c r="J13" s="98"/>
      <c r="K13" s="98"/>
      <c r="L13" s="98"/>
      <c r="M13" s="98"/>
      <c r="N13" s="98"/>
    </row>
    <row r="14" spans="1:31" s="52" customFormat="1" ht="18" customHeight="1" x14ac:dyDescent="0.5">
      <c r="A14" s="67"/>
      <c r="B14" s="1276"/>
      <c r="C14" s="1277"/>
      <c r="D14" s="129"/>
      <c r="E14" s="97"/>
      <c r="F14" s="98"/>
      <c r="G14" s="98"/>
      <c r="H14" s="98"/>
      <c r="I14" s="98"/>
      <c r="J14" s="98"/>
      <c r="K14" s="98"/>
      <c r="L14" s="98"/>
      <c r="M14" s="98"/>
      <c r="N14" s="98"/>
    </row>
    <row r="15" spans="1:31" s="52" customFormat="1" ht="18" customHeight="1" x14ac:dyDescent="0.5">
      <c r="A15" s="67"/>
      <c r="B15" s="1276"/>
      <c r="C15" s="1277"/>
      <c r="D15" s="129"/>
      <c r="E15" s="97"/>
      <c r="F15" s="98"/>
      <c r="G15" s="98"/>
      <c r="H15" s="98"/>
      <c r="I15" s="98"/>
      <c r="J15" s="98"/>
      <c r="K15" s="98"/>
      <c r="L15" s="98"/>
      <c r="M15" s="98"/>
      <c r="N15" s="98"/>
    </row>
    <row r="16" spans="1:31" s="52" customFormat="1" ht="18" customHeight="1" x14ac:dyDescent="0.5">
      <c r="A16" s="67"/>
      <c r="B16" s="1276"/>
      <c r="C16" s="1277"/>
      <c r="D16" s="129"/>
      <c r="E16" s="97"/>
      <c r="F16" s="98"/>
      <c r="G16" s="98"/>
      <c r="H16" s="98"/>
      <c r="I16" s="98"/>
      <c r="J16" s="98"/>
      <c r="K16" s="98"/>
      <c r="L16" s="98"/>
      <c r="M16" s="98"/>
      <c r="N16" s="98"/>
    </row>
    <row r="17" spans="1:14" s="52" customFormat="1" ht="18" customHeight="1" x14ac:dyDescent="0.5">
      <c r="A17" s="67"/>
      <c r="B17" s="1276"/>
      <c r="C17" s="1277"/>
      <c r="D17" s="129"/>
      <c r="E17" s="97"/>
      <c r="F17" s="98"/>
      <c r="G17" s="98"/>
      <c r="H17" s="98"/>
      <c r="I17" s="98"/>
      <c r="J17" s="98"/>
      <c r="K17" s="98"/>
      <c r="L17" s="98"/>
      <c r="M17" s="98"/>
      <c r="N17" s="98"/>
    </row>
    <row r="18" spans="1:14" s="52" customFormat="1" ht="18" customHeight="1" x14ac:dyDescent="0.5">
      <c r="A18" s="67"/>
      <c r="B18" s="1276"/>
      <c r="C18" s="1277"/>
      <c r="D18" s="129"/>
      <c r="E18" s="97"/>
      <c r="F18" s="98"/>
      <c r="G18" s="98"/>
      <c r="H18" s="98"/>
      <c r="I18" s="98"/>
      <c r="J18" s="98"/>
      <c r="K18" s="98"/>
      <c r="L18" s="98"/>
      <c r="M18" s="98"/>
      <c r="N18" s="98"/>
    </row>
    <row r="19" spans="1:14" s="52" customFormat="1" ht="18" customHeight="1" x14ac:dyDescent="0.5">
      <c r="A19" s="67"/>
      <c r="B19" s="1276"/>
      <c r="C19" s="1277"/>
      <c r="D19" s="129"/>
      <c r="E19" s="97"/>
      <c r="F19" s="98"/>
      <c r="G19" s="98"/>
      <c r="H19" s="98"/>
      <c r="I19" s="98"/>
      <c r="J19" s="98"/>
      <c r="K19" s="98"/>
      <c r="L19" s="98"/>
      <c r="M19" s="98"/>
      <c r="N19" s="98"/>
    </row>
    <row r="20" spans="1:14" s="52" customFormat="1" ht="18" customHeight="1" x14ac:dyDescent="0.5">
      <c r="A20" s="67"/>
      <c r="B20" s="1276"/>
      <c r="C20" s="1277"/>
      <c r="D20" s="129"/>
      <c r="E20" s="97"/>
      <c r="F20" s="98"/>
      <c r="G20" s="98"/>
      <c r="H20" s="98"/>
      <c r="I20" s="98"/>
      <c r="J20" s="98"/>
      <c r="K20" s="98"/>
      <c r="L20" s="98"/>
      <c r="M20" s="98"/>
      <c r="N20" s="98"/>
    </row>
    <row r="21" spans="1:14" s="52" customFormat="1" ht="18" customHeight="1" x14ac:dyDescent="0.5">
      <c r="A21" s="67"/>
      <c r="B21" s="1276"/>
      <c r="C21" s="1277"/>
      <c r="D21" s="129"/>
      <c r="E21" s="97"/>
      <c r="F21" s="98"/>
      <c r="G21" s="98"/>
      <c r="H21" s="98"/>
      <c r="I21" s="98"/>
      <c r="J21" s="98"/>
      <c r="K21" s="98"/>
      <c r="L21" s="98"/>
      <c r="M21" s="98"/>
      <c r="N21" s="98"/>
    </row>
    <row r="22" spans="1:14" s="52" customFormat="1" ht="18" customHeight="1" x14ac:dyDescent="0.5">
      <c r="A22" s="67"/>
      <c r="B22" s="1276"/>
      <c r="C22" s="1277"/>
      <c r="D22" s="129"/>
      <c r="E22" s="97"/>
      <c r="F22" s="98"/>
      <c r="G22" s="98"/>
      <c r="H22" s="98"/>
      <c r="I22" s="98"/>
      <c r="J22" s="98"/>
      <c r="K22" s="98"/>
      <c r="L22" s="98"/>
      <c r="M22" s="98"/>
      <c r="N22" s="98"/>
    </row>
    <row r="23" spans="1:14" s="52" customFormat="1" ht="18" customHeight="1" x14ac:dyDescent="0.5">
      <c r="A23" s="67"/>
      <c r="B23" s="1276"/>
      <c r="C23" s="1277"/>
      <c r="D23" s="129"/>
      <c r="E23" s="97"/>
      <c r="F23" s="98"/>
      <c r="G23" s="98"/>
      <c r="H23" s="98"/>
      <c r="I23" s="98"/>
      <c r="J23" s="98"/>
      <c r="K23" s="98"/>
      <c r="L23" s="98"/>
      <c r="M23" s="98"/>
      <c r="N23" s="98"/>
    </row>
    <row r="24" spans="1:14" s="52" customFormat="1" ht="18" customHeight="1" x14ac:dyDescent="0.5">
      <c r="A24" s="67"/>
      <c r="B24" s="1276"/>
      <c r="C24" s="1277"/>
      <c r="D24" s="129"/>
      <c r="E24" s="100"/>
      <c r="F24" s="122" t="s">
        <v>14</v>
      </c>
      <c r="G24" s="101" t="s">
        <v>172</v>
      </c>
      <c r="H24" s="101"/>
      <c r="I24" s="101"/>
      <c r="J24" s="101"/>
      <c r="K24" s="101"/>
      <c r="L24" s="101"/>
      <c r="M24" s="101"/>
      <c r="N24" s="101"/>
    </row>
    <row r="25" spans="1:14" s="52" customFormat="1" ht="18" customHeight="1" x14ac:dyDescent="0.5">
      <c r="A25" s="67"/>
      <c r="B25" s="1276"/>
      <c r="C25" s="1277"/>
      <c r="D25" s="129"/>
      <c r="E25" s="100"/>
      <c r="F25" s="101"/>
      <c r="G25" s="123" t="s">
        <v>335</v>
      </c>
      <c r="H25" s="101"/>
      <c r="I25" s="101"/>
      <c r="J25" s="101"/>
      <c r="K25" s="101"/>
      <c r="L25" s="101"/>
      <c r="M25" s="101"/>
      <c r="N25" s="101"/>
    </row>
    <row r="26" spans="1:14" s="52" customFormat="1" ht="18" customHeight="1" x14ac:dyDescent="0.5">
      <c r="A26" s="67"/>
      <c r="B26" s="1276"/>
      <c r="C26" s="1277"/>
      <c r="D26" s="129"/>
      <c r="E26" s="100"/>
      <c r="F26" s="101"/>
      <c r="G26" s="1166" t="s">
        <v>336</v>
      </c>
      <c r="H26" s="101"/>
      <c r="I26" s="101"/>
      <c r="J26" s="101"/>
      <c r="K26" s="101"/>
      <c r="L26" s="101"/>
      <c r="M26" s="101"/>
      <c r="N26" s="101"/>
    </row>
    <row r="27" spans="1:14" s="52" customFormat="1" ht="18" customHeight="1" x14ac:dyDescent="0.5">
      <c r="A27" s="67"/>
      <c r="B27" s="1276"/>
      <c r="C27" s="1277"/>
      <c r="D27" s="129"/>
      <c r="E27" s="100"/>
      <c r="F27" s="101"/>
      <c r="G27" s="101"/>
      <c r="H27" s="101"/>
      <c r="I27" s="101"/>
      <c r="J27" s="101"/>
      <c r="K27" s="101"/>
      <c r="L27" s="101"/>
      <c r="M27" s="101"/>
      <c r="N27" s="101"/>
    </row>
    <row r="28" spans="1:14" s="52" customFormat="1" ht="18" customHeight="1" x14ac:dyDescent="0.5">
      <c r="A28" s="67"/>
      <c r="B28" s="1276"/>
      <c r="C28" s="1277"/>
      <c r="D28" s="129"/>
      <c r="E28" s="100"/>
      <c r="F28" s="101"/>
      <c r="G28" s="124"/>
      <c r="H28" s="101"/>
      <c r="I28" s="101"/>
      <c r="J28" s="101"/>
      <c r="K28" s="101"/>
      <c r="L28" s="101"/>
      <c r="M28" s="101"/>
      <c r="N28" s="101"/>
    </row>
    <row r="29" spans="1:14" s="52" customFormat="1" ht="18" customHeight="1" x14ac:dyDescent="0.5">
      <c r="A29" s="67"/>
      <c r="B29" s="1276"/>
      <c r="C29" s="1277"/>
      <c r="D29" s="129"/>
      <c r="E29" s="100"/>
      <c r="F29" s="101"/>
      <c r="G29" s="101"/>
      <c r="H29" s="101"/>
      <c r="I29" s="101"/>
      <c r="J29" s="101"/>
      <c r="K29" s="101"/>
      <c r="L29" s="101"/>
      <c r="M29" s="101"/>
      <c r="N29" s="101"/>
    </row>
    <row r="30" spans="1:14" s="52" customFormat="1" ht="18" customHeight="1" x14ac:dyDescent="0.5">
      <c r="A30" s="67"/>
      <c r="B30" s="1276"/>
      <c r="C30" s="1277"/>
      <c r="D30" s="129"/>
      <c r="E30" s="100"/>
      <c r="F30" s="101"/>
      <c r="G30" s="101"/>
      <c r="H30" s="101"/>
      <c r="I30" s="101"/>
      <c r="J30" s="101"/>
      <c r="K30" s="101"/>
      <c r="L30" s="101"/>
      <c r="M30" s="101"/>
      <c r="N30" s="101"/>
    </row>
    <row r="31" spans="1:14" s="52" customFormat="1" ht="18" customHeight="1" x14ac:dyDescent="0.5">
      <c r="A31" s="67"/>
      <c r="B31" s="1276"/>
      <c r="C31" s="1277"/>
      <c r="D31" s="129"/>
      <c r="E31" s="100"/>
      <c r="F31" s="101"/>
      <c r="G31" s="101"/>
      <c r="H31" s="101"/>
      <c r="I31" s="101"/>
      <c r="J31" s="101"/>
      <c r="K31" s="101"/>
      <c r="L31" s="101"/>
      <c r="M31" s="101"/>
      <c r="N31" s="101"/>
    </row>
    <row r="32" spans="1:14" s="52" customFormat="1" ht="18" customHeight="1" x14ac:dyDescent="0.5">
      <c r="A32" s="67"/>
      <c r="B32" s="1276"/>
      <c r="C32" s="1277"/>
      <c r="D32" s="129"/>
      <c r="E32" s="100"/>
      <c r="F32" s="101"/>
      <c r="G32" s="124"/>
      <c r="H32" s="101"/>
      <c r="I32" s="101"/>
      <c r="J32" s="101"/>
      <c r="K32" s="101"/>
      <c r="L32" s="101"/>
      <c r="M32" s="101"/>
      <c r="N32" s="101"/>
    </row>
    <row r="33" spans="1:14" s="52" customFormat="1" ht="18" customHeight="1" x14ac:dyDescent="0.5">
      <c r="A33" s="67"/>
      <c r="B33" s="1278"/>
      <c r="C33" s="1279"/>
      <c r="D33" s="129"/>
      <c r="E33" s="100"/>
      <c r="F33" s="101"/>
      <c r="G33" s="1166" t="s">
        <v>337</v>
      </c>
      <c r="H33" s="101"/>
      <c r="I33" s="101"/>
      <c r="J33" s="101"/>
      <c r="K33" s="101"/>
      <c r="L33" s="101"/>
      <c r="M33" s="101"/>
      <c r="N33" s="101"/>
    </row>
    <row r="34" spans="1:14" s="52" customFormat="1" ht="18" customHeight="1" x14ac:dyDescent="0.5">
      <c r="A34" s="1577" t="str">
        <f>"คุณลักษณะอันพึงประสงค์ประจำวิชา"&amp;"  "&amp;ปก!H10&amp;"  "&amp;ปก!B10 &amp;ปก!D10</f>
        <v>คุณลักษณะอันพึงประสงค์ประจำวิชา  ง11201 สารสนเทศเบื้องต้น  กลุ่มสาระเลือกจากรายการ</v>
      </c>
      <c r="B34" s="1578"/>
      <c r="C34" s="1579"/>
      <c r="D34" s="129"/>
      <c r="E34" s="100"/>
      <c r="F34" s="101"/>
      <c r="G34" s="101" t="s">
        <v>170</v>
      </c>
      <c r="H34" s="101"/>
      <c r="I34" s="101"/>
      <c r="J34" s="101"/>
      <c r="K34" s="101"/>
      <c r="L34" s="101"/>
      <c r="M34" s="101"/>
      <c r="N34" s="101"/>
    </row>
    <row r="35" spans="1:14" s="52" customFormat="1" ht="18" customHeight="1" x14ac:dyDescent="0.5">
      <c r="A35" s="67"/>
      <c r="B35" s="1285">
        <v>1</v>
      </c>
      <c r="C35" s="1277" t="s">
        <v>359</v>
      </c>
      <c r="D35" s="129"/>
      <c r="E35" s="100"/>
      <c r="F35" s="101"/>
      <c r="G35" s="124" t="s">
        <v>171</v>
      </c>
      <c r="H35" s="101"/>
      <c r="I35" s="101"/>
      <c r="J35" s="101"/>
      <c r="K35" s="101"/>
      <c r="L35" s="101"/>
      <c r="M35" s="101"/>
      <c r="N35" s="101"/>
    </row>
    <row r="36" spans="1:14" s="52" customFormat="1" ht="18" customHeight="1" x14ac:dyDescent="0.5">
      <c r="A36" s="67"/>
      <c r="B36" s="1285">
        <v>2</v>
      </c>
      <c r="C36" s="1277" t="s">
        <v>360</v>
      </c>
      <c r="D36" s="129"/>
      <c r="E36" s="100"/>
      <c r="F36" s="101"/>
      <c r="G36" s="101"/>
      <c r="H36" s="101"/>
      <c r="I36" s="101"/>
      <c r="J36" s="101"/>
      <c r="K36" s="101"/>
      <c r="L36" s="101"/>
      <c r="M36" s="101"/>
      <c r="N36" s="101"/>
    </row>
    <row r="37" spans="1:14" s="52" customFormat="1" ht="18" customHeight="1" x14ac:dyDescent="0.5">
      <c r="A37" s="67"/>
      <c r="B37" s="1285">
        <v>3</v>
      </c>
      <c r="C37" s="1277" t="s">
        <v>361</v>
      </c>
      <c r="D37" s="129"/>
      <c r="E37" s="100"/>
      <c r="F37" s="101"/>
      <c r="G37" s="101"/>
      <c r="H37" s="101"/>
      <c r="I37" s="101"/>
      <c r="J37" s="101"/>
      <c r="K37" s="101"/>
      <c r="L37" s="101"/>
      <c r="M37" s="101"/>
      <c r="N37" s="101"/>
    </row>
    <row r="38" spans="1:14" s="52" customFormat="1" ht="18" customHeight="1" x14ac:dyDescent="0.5">
      <c r="A38" s="67"/>
      <c r="B38" s="1285">
        <v>4</v>
      </c>
      <c r="C38" s="1277" t="s">
        <v>362</v>
      </c>
      <c r="D38" s="129"/>
      <c r="E38" s="100"/>
      <c r="F38" s="101"/>
      <c r="G38" s="101"/>
      <c r="H38" s="101"/>
      <c r="I38" s="101"/>
      <c r="J38" s="101"/>
      <c r="K38" s="101"/>
      <c r="L38" s="101"/>
      <c r="M38" s="101"/>
      <c r="N38" s="101"/>
    </row>
    <row r="39" spans="1:14" s="52" customFormat="1" ht="18" customHeight="1" x14ac:dyDescent="0.5">
      <c r="A39" s="67"/>
      <c r="B39" s="1285">
        <v>5</v>
      </c>
      <c r="C39" s="1277" t="s">
        <v>363</v>
      </c>
      <c r="D39" s="129"/>
      <c r="E39" s="100"/>
      <c r="F39" s="101"/>
      <c r="G39" s="101"/>
      <c r="H39" s="101"/>
      <c r="I39" s="101"/>
      <c r="J39" s="101"/>
      <c r="K39" s="101"/>
      <c r="L39" s="101"/>
      <c r="M39" s="101"/>
      <c r="N39" s="101"/>
    </row>
    <row r="40" spans="1:14" s="52" customFormat="1" ht="18" customHeight="1" x14ac:dyDescent="0.5">
      <c r="A40" s="67"/>
      <c r="B40" s="1285">
        <v>6</v>
      </c>
      <c r="C40" s="1277" t="s">
        <v>364</v>
      </c>
      <c r="D40" s="129"/>
      <c r="E40" s="100"/>
      <c r="F40" s="101"/>
      <c r="G40" s="101"/>
      <c r="H40" s="101"/>
      <c r="I40" s="101"/>
      <c r="J40" s="101"/>
      <c r="K40" s="101"/>
      <c r="L40" s="101"/>
      <c r="M40" s="101"/>
      <c r="N40" s="101"/>
    </row>
    <row r="41" spans="1:14" s="52" customFormat="1" ht="18" customHeight="1" x14ac:dyDescent="0.5">
      <c r="A41" s="93"/>
      <c r="B41" s="1285">
        <v>7</v>
      </c>
      <c r="C41" s="1277" t="s">
        <v>365</v>
      </c>
      <c r="D41" s="129"/>
      <c r="E41" s="100"/>
      <c r="F41" s="101"/>
      <c r="G41" s="101"/>
      <c r="H41" s="101"/>
      <c r="I41" s="101"/>
      <c r="J41" s="101"/>
      <c r="K41" s="101"/>
      <c r="L41" s="101"/>
      <c r="M41" s="101"/>
      <c r="N41" s="101"/>
    </row>
    <row r="42" spans="1:14" s="52" customFormat="1" ht="18" customHeight="1" x14ac:dyDescent="0.5">
      <c r="A42" s="93"/>
      <c r="B42" s="1285">
        <v>8</v>
      </c>
      <c r="C42" s="1277" t="s">
        <v>366</v>
      </c>
      <c r="D42" s="129"/>
      <c r="E42" s="100"/>
      <c r="F42" s="101"/>
      <c r="G42" s="101"/>
      <c r="H42" s="101"/>
      <c r="I42" s="101"/>
      <c r="J42" s="101"/>
      <c r="K42" s="101"/>
      <c r="L42" s="101"/>
      <c r="M42" s="101"/>
      <c r="N42" s="101"/>
    </row>
    <row r="43" spans="1:14" s="52" customFormat="1" ht="18" customHeight="1" x14ac:dyDescent="0.5">
      <c r="B43" s="1276"/>
      <c r="C43" s="1277"/>
      <c r="D43" s="129"/>
      <c r="E43" s="100"/>
      <c r="F43" s="1286" t="s">
        <v>368</v>
      </c>
      <c r="G43" s="101"/>
      <c r="H43" s="101"/>
      <c r="I43" s="101"/>
      <c r="J43" s="101"/>
      <c r="K43" s="101"/>
      <c r="L43" s="101"/>
      <c r="M43" s="101"/>
      <c r="N43" s="101"/>
    </row>
    <row r="44" spans="1:14" s="52" customFormat="1" ht="18" customHeight="1" x14ac:dyDescent="0.5">
      <c r="B44" s="1276"/>
      <c r="C44" s="1277"/>
      <c r="D44" s="129"/>
      <c r="E44" s="100"/>
      <c r="F44" s="1286" t="s">
        <v>367</v>
      </c>
      <c r="G44" s="101"/>
      <c r="H44" s="101"/>
      <c r="I44" s="101"/>
      <c r="J44" s="101"/>
      <c r="K44" s="101"/>
      <c r="L44" s="101"/>
      <c r="M44" s="101"/>
      <c r="N44" s="101"/>
    </row>
    <row r="45" spans="1:14" ht="7.5" customHeight="1" x14ac:dyDescent="0.5">
      <c r="A45" s="94"/>
      <c r="B45" s="1273"/>
      <c r="C45" s="1165"/>
      <c r="D45" s="130"/>
      <c r="E45" s="100"/>
      <c r="F45" s="101"/>
      <c r="G45" s="101"/>
      <c r="H45" s="101"/>
      <c r="I45" s="101"/>
      <c r="J45" s="101"/>
      <c r="K45" s="101"/>
      <c r="L45" s="101"/>
      <c r="M45" s="101"/>
      <c r="N45" s="101"/>
    </row>
    <row r="46" spans="1:14" ht="27.75" hidden="1" customHeight="1" x14ac:dyDescent="0.5">
      <c r="A46"/>
      <c r="B46" s="1023"/>
      <c r="E46" s="100"/>
      <c r="F46" s="101"/>
      <c r="G46" s="101"/>
      <c r="H46" s="101"/>
      <c r="I46" s="101"/>
      <c r="J46" s="101"/>
      <c r="K46" s="101"/>
      <c r="L46" s="101"/>
      <c r="M46" s="101"/>
      <c r="N46" s="101"/>
    </row>
    <row r="47" spans="1:14" ht="18" hidden="1" customHeight="1" x14ac:dyDescent="0.5">
      <c r="A47"/>
      <c r="B47" s="1023"/>
      <c r="E47" s="102"/>
      <c r="F47" s="103"/>
      <c r="G47" s="103"/>
      <c r="H47" s="103"/>
      <c r="I47" s="103"/>
      <c r="J47" s="103"/>
      <c r="K47" s="103"/>
      <c r="L47" s="103"/>
      <c r="M47" s="103"/>
      <c r="N47" s="103"/>
    </row>
    <row r="48" spans="1:14" ht="27.75" hidden="1" customHeight="1" x14ac:dyDescent="0.5">
      <c r="A48"/>
      <c r="B48" s="1023"/>
    </row>
    <row r="49" spans="1:2" ht="18" hidden="1" customHeight="1" x14ac:dyDescent="0.5">
      <c r="A49"/>
      <c r="B49" s="1023"/>
    </row>
    <row r="50" spans="1:2" ht="18" hidden="1" customHeight="1" x14ac:dyDescent="0.5">
      <c r="A50"/>
      <c r="B50" s="1023"/>
    </row>
    <row r="51" spans="1:2" ht="18" hidden="1" customHeight="1" x14ac:dyDescent="0.5">
      <c r="A51"/>
      <c r="B51" s="1023"/>
    </row>
    <row r="52" spans="1:2" ht="18" hidden="1" customHeight="1" x14ac:dyDescent="0.5">
      <c r="A52"/>
      <c r="B52" s="1023"/>
    </row>
    <row r="53" spans="1:2" ht="18" hidden="1" customHeight="1" x14ac:dyDescent="0.5">
      <c r="A53"/>
      <c r="B53" s="1023"/>
    </row>
    <row r="54" spans="1:2" ht="18" hidden="1" customHeight="1" x14ac:dyDescent="0.5">
      <c r="A54"/>
      <c r="B54" s="1023"/>
    </row>
    <row r="55" spans="1:2" ht="18" hidden="1" customHeight="1" x14ac:dyDescent="0.5">
      <c r="A55"/>
      <c r="B55" s="1023"/>
    </row>
  </sheetData>
  <sheetProtection algorithmName="SHA-512" hashValue="y5qvZUy2JrxUqcKEshBXwwZl2yamNrfLgy53OQWPXNXwnPCVT4kDb/wG7RZ7fq/gUoz19J/OUIC44pO9dqQG9A==" saltValue="JbUKTmqTZyYdAK1Ot9r3cw==" spinCount="100000" sheet="1" objects="1" scenarios="1" formatCells="0"/>
  <protectedRanges>
    <protectedRange sqref="C4:D33 C35:D44" name="ช่วง2"/>
    <protectedRange sqref="C3" name="ช่วง1"/>
  </protectedRanges>
  <mergeCells count="4">
    <mergeCell ref="D2:D3"/>
    <mergeCell ref="I3:N3"/>
    <mergeCell ref="E3:H3"/>
    <mergeCell ref="A34:C34"/>
  </mergeCells>
  <phoneticPr fontId="15" type="noConversion"/>
  <printOptions horizontalCentered="1" verticalCentered="1"/>
  <pageMargins left="0" right="0" top="0.59055118110236227" bottom="0.39370078740157483" header="0.11811023622047245" footer="0.51181102362204722"/>
  <pageSetup paperSize="9" scale="95" orientation="portrait" blackAndWhite="1" horizontalDpi="300" verticalDpi="300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tabColor indexed="51"/>
  </sheetPr>
  <dimension ref="A1:AD56"/>
  <sheetViews>
    <sheetView showZeros="0" view="pageBreakPreview" zoomScale="130" zoomScaleSheetLayoutView="130" workbookViewId="0">
      <pane xSplit="5" ySplit="7" topLeftCell="F14" activePane="bottomRight" state="frozen"/>
      <selection pane="topRight" activeCell="F1" sqref="F1"/>
      <selection pane="bottomLeft" activeCell="A8" sqref="A8"/>
      <selection pane="bottomRight" activeCell="AB8" sqref="AB8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10" width="4.140625" style="136" customWidth="1"/>
    <col min="11" max="11" width="4.140625" style="7" customWidth="1"/>
    <col min="12" max="14" width="3.42578125" style="136" hidden="1" customWidth="1"/>
    <col min="15" max="15" width="4.140625" style="7" hidden="1" customWidth="1"/>
    <col min="16" max="17" width="4.42578125" style="135" customWidth="1"/>
    <col min="18" max="20" width="4.28515625" style="7" customWidth="1"/>
    <col min="21" max="22" width="3.5703125" style="7" customWidth="1"/>
    <col min="23" max="23" width="3.42578125" style="135" hidden="1" customWidth="1"/>
    <col min="24" max="24" width="4.42578125" style="7" customWidth="1"/>
    <col min="25" max="25" width="4.28515625" style="7" customWidth="1"/>
    <col min="26" max="26" width="4.28515625" style="7" hidden="1" customWidth="1"/>
    <col min="27" max="27" width="3.85546875" style="7" hidden="1" customWidth="1"/>
    <col min="28" max="28" width="6.85546875" style="7" customWidth="1"/>
  </cols>
  <sheetData>
    <row r="1" spans="1:30" ht="21" customHeight="1" x14ac:dyDescent="0.5">
      <c r="A1" s="1606" t="str">
        <f>"แบบแจ้งผลการเรียน (ครึ่งปี) "&amp;ปก!E7</f>
        <v>แบบแจ้งผลการเรียน (ครึ่งปี) ปีการศึกษา 2566</v>
      </c>
      <c r="B1" s="1606"/>
      <c r="C1" s="1606"/>
      <c r="D1" s="1606"/>
      <c r="E1" s="1608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  <c r="S1" s="1608"/>
      <c r="T1" s="1608"/>
      <c r="U1" s="1608"/>
      <c r="V1" s="1608"/>
      <c r="W1" s="1608"/>
      <c r="X1" s="1608"/>
      <c r="Y1" s="1608"/>
      <c r="Z1" s="1608"/>
      <c r="AA1" s="1608"/>
      <c r="AB1" s="1608"/>
    </row>
    <row r="2" spans="1:30" s="46" customFormat="1" ht="21" customHeight="1" x14ac:dyDescent="0.55000000000000004">
      <c r="A2" s="1620" t="str">
        <f>ปก!B10&amp;"  "&amp;ปก!D10</f>
        <v>กลุ่มสาระ  เลือกจากรายการ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07" t="str">
        <f>"เช็คชื่อ (1) = "&amp;ปก!F24</f>
        <v>เช็คชื่อ (1) = 18</v>
      </c>
      <c r="R2" s="1607"/>
      <c r="S2" s="1607"/>
      <c r="T2" s="1628" t="str">
        <f>ปก!B8&amp;"  "&amp;ปก!D8&amp;"   "</f>
        <v xml:space="preserve">ชั้นประถมศึกษาปีที่   1/1   </v>
      </c>
      <c r="U2" s="1628"/>
      <c r="V2" s="1628"/>
      <c r="W2" s="1628"/>
      <c r="X2" s="1628"/>
      <c r="Y2" s="1628"/>
      <c r="Z2" s="1628"/>
      <c r="AA2" s="1628"/>
      <c r="AB2" s="1628"/>
    </row>
    <row r="3" spans="1:30" s="46" customFormat="1" ht="21" customHeight="1" thickBot="1" x14ac:dyDescent="0.6">
      <c r="A3" s="1629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29"/>
      <c r="C3" s="1629"/>
      <c r="D3" s="1629"/>
      <c r="E3" s="1629"/>
      <c r="F3" s="1629"/>
      <c r="G3" s="1629"/>
      <c r="H3" s="1629"/>
      <c r="I3" s="1629"/>
      <c r="J3" s="1629"/>
      <c r="K3" s="1629"/>
      <c r="L3" s="449"/>
      <c r="M3" s="449"/>
      <c r="N3" s="449"/>
      <c r="O3" s="449"/>
      <c r="P3" s="449"/>
      <c r="Q3" s="1630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R3" s="1630"/>
      <c r="S3" s="1630"/>
      <c r="T3" s="1630"/>
      <c r="U3" s="1630"/>
      <c r="V3" s="1630"/>
      <c r="W3" s="1630"/>
      <c r="X3" s="1630"/>
      <c r="Y3" s="1630"/>
      <c r="Z3" s="1630"/>
      <c r="AA3" s="1630"/>
      <c r="AB3" s="1630"/>
    </row>
    <row r="4" spans="1:30" ht="19.5" customHeight="1" thickBot="1" x14ac:dyDescent="0.55000000000000004">
      <c r="A4" s="395"/>
      <c r="B4" s="1580" t="s">
        <v>10</v>
      </c>
      <c r="C4" s="1583" t="s">
        <v>20</v>
      </c>
      <c r="D4" s="396"/>
      <c r="E4" s="1623" t="s">
        <v>149</v>
      </c>
      <c r="F4" s="1589" t="s">
        <v>215</v>
      </c>
      <c r="G4" s="1602" t="s">
        <v>221</v>
      </c>
      <c r="H4" s="1589" t="s">
        <v>216</v>
      </c>
      <c r="I4" s="1604" t="s">
        <v>222</v>
      </c>
      <c r="J4" s="1602" t="s">
        <v>220</v>
      </c>
      <c r="K4" s="1591" t="s">
        <v>223</v>
      </c>
      <c r="L4" s="1602" t="s">
        <v>204</v>
      </c>
      <c r="M4" s="1604" t="s">
        <v>205</v>
      </c>
      <c r="N4" s="1602" t="s">
        <v>16</v>
      </c>
      <c r="O4" s="1626" t="s">
        <v>30</v>
      </c>
      <c r="P4" s="1621" t="s">
        <v>125</v>
      </c>
      <c r="Q4" s="1599" t="s">
        <v>31</v>
      </c>
      <c r="R4" s="1609" t="str">
        <f>KPA!AD5</f>
        <v>สรุปร้อยละ KPA</v>
      </c>
      <c r="S4" s="1610"/>
      <c r="T4" s="1611"/>
      <c r="U4" s="1596" t="s">
        <v>202</v>
      </c>
      <c r="V4" s="1593" t="s">
        <v>203</v>
      </c>
      <c r="W4" s="1586" t="s">
        <v>31</v>
      </c>
      <c r="X4" s="722" t="s">
        <v>115</v>
      </c>
      <c r="Y4" s="1614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612" t="str">
        <f>IF(ปก!D10="กิจกรรมพัฒนาผู้เรียน","เวลาไม่ครบทั้งปี","ชม มส ทั้งปี")</f>
        <v>ชม มส ทั้งปี</v>
      </c>
      <c r="AB4" s="1617" t="s">
        <v>14</v>
      </c>
      <c r="AD4" s="191" t="s">
        <v>14</v>
      </c>
    </row>
    <row r="5" spans="1:30" ht="19.5" customHeight="1" thickBot="1" x14ac:dyDescent="0.55000000000000004">
      <c r="A5" s="395"/>
      <c r="B5" s="1581"/>
      <c r="C5" s="1584"/>
      <c r="D5" s="401" t="s">
        <v>11</v>
      </c>
      <c r="E5" s="1624"/>
      <c r="F5" s="1590"/>
      <c r="G5" s="1603"/>
      <c r="H5" s="1590"/>
      <c r="I5" s="1605"/>
      <c r="J5" s="1603"/>
      <c r="K5" s="1592"/>
      <c r="L5" s="1603"/>
      <c r="M5" s="1605"/>
      <c r="N5" s="1603"/>
      <c r="O5" s="1627"/>
      <c r="P5" s="1622"/>
      <c r="Q5" s="1600"/>
      <c r="R5" s="724" t="str">
        <f>KPA!AD6</f>
        <v>K</v>
      </c>
      <c r="S5" s="724" t="str">
        <f>KPA!AE6</f>
        <v>P</v>
      </c>
      <c r="T5" s="724" t="str">
        <f>KPA!AF6</f>
        <v>A</v>
      </c>
      <c r="U5" s="1597"/>
      <c r="V5" s="1594" t="s">
        <v>121</v>
      </c>
      <c r="W5" s="1587"/>
      <c r="X5" s="725">
        <f>เวลา1!EI3</f>
        <v>36</v>
      </c>
      <c r="Y5" s="1615"/>
      <c r="Z5" s="726">
        <f>เวลา2!EJ3</f>
        <v>72</v>
      </c>
      <c r="AA5" s="1613"/>
      <c r="AB5" s="1618"/>
      <c r="AD5" s="192" t="s">
        <v>255</v>
      </c>
    </row>
    <row r="6" spans="1:30" ht="19.5" customHeight="1" thickBot="1" x14ac:dyDescent="0.55000000000000004">
      <c r="A6" s="275"/>
      <c r="B6" s="1582"/>
      <c r="C6" s="1585"/>
      <c r="D6" s="412"/>
      <c r="E6" s="1625"/>
      <c r="F6" s="727">
        <f>'ชื่อ-คะแนน'!R5</f>
        <v>30</v>
      </c>
      <c r="G6" s="731">
        <f>'ชื่อ-คะแนน'!AA5</f>
        <v>20</v>
      </c>
      <c r="H6" s="727">
        <f>'ชื่อ-คะแนน'!AM5</f>
        <v>30</v>
      </c>
      <c r="I6" s="1003">
        <f>'ชื่อ-คะแนน'!AV5</f>
        <v>20</v>
      </c>
      <c r="J6" s="728">
        <f>'ชื่อ-คะแนน'!AY5</f>
        <v>100</v>
      </c>
      <c r="K6" s="729">
        <f>IF('ชื่อ-คะแนน'!D6="","",IF('ชื่อ-คะแนน'!AX5/2&gt;50,"เกิน",'ชื่อ-คะแนน'!AX5/2))</f>
        <v>50</v>
      </c>
      <c r="L6" s="730">
        <f>'ชื่อ-คะแนน'!BT5</f>
        <v>50</v>
      </c>
      <c r="M6" s="278">
        <f>'ชื่อ-คะแนน'!CN5</f>
        <v>50</v>
      </c>
      <c r="N6" s="731">
        <f>'ชื่อ-คะแนน'!CQ5</f>
        <v>100</v>
      </c>
      <c r="O6" s="732">
        <f>'ชื่อ-คะแนน'!CT5</f>
        <v>100</v>
      </c>
      <c r="P6" s="1622"/>
      <c r="Q6" s="1601"/>
      <c r="R6" s="733">
        <f>KPA!AD7</f>
        <v>45</v>
      </c>
      <c r="S6" s="733">
        <f>KPA!AE7</f>
        <v>35</v>
      </c>
      <c r="T6" s="733">
        <f>KPA!AF7</f>
        <v>20</v>
      </c>
      <c r="U6" s="1598"/>
      <c r="V6" s="1595" t="s">
        <v>122</v>
      </c>
      <c r="W6" s="1588"/>
      <c r="X6" s="734">
        <f>เวลา1!EI4</f>
        <v>7</v>
      </c>
      <c r="Y6" s="1616"/>
      <c r="Z6" s="735">
        <f>เวลา2!EJ4</f>
        <v>14</v>
      </c>
      <c r="AA6" s="1613"/>
      <c r="AB6" s="1619"/>
      <c r="AD6" s="192" t="s">
        <v>254</v>
      </c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12803</v>
      </c>
      <c r="D7" s="421" t="str">
        <f>'ชื่อ-คะแนน'!DB6</f>
        <v>เด็กหญิง กัญญาณัฐ  ศรีธนะ</v>
      </c>
      <c r="E7" s="736" t="str">
        <f>'ชื่อ-คะแนน'!D6</f>
        <v>เรียน</v>
      </c>
      <c r="F7" s="1004">
        <f>'ชื่อ-คะแนน'!R6</f>
        <v>0</v>
      </c>
      <c r="G7" s="695">
        <f>'ชื่อ-คะแนน'!AA6</f>
        <v>0</v>
      </c>
      <c r="H7" s="1004">
        <f>'ชื่อ-คะแนน'!AM6</f>
        <v>0</v>
      </c>
      <c r="I7" s="695">
        <f>'ชื่อ-คะแนน'!AV6</f>
        <v>20</v>
      </c>
      <c r="J7" s="1005">
        <f>'ชื่อ-คะแนน'!AY6</f>
        <v>0</v>
      </c>
      <c r="K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10</v>
      </c>
      <c r="L7" s="737">
        <f>'ชื่อ-คะแนน'!BT6</f>
        <v>0</v>
      </c>
      <c r="M7" s="737">
        <f>'ชื่อ-คะแนน'!CN6</f>
        <v>0</v>
      </c>
      <c r="N7" s="737">
        <f>'ชื่อ-คะแนน'!CQ6</f>
        <v>0</v>
      </c>
      <c r="O7" s="738">
        <f>'ชื่อ-คะแนน'!CT6</f>
        <v>0</v>
      </c>
      <c r="P7" s="739">
        <f>IF('ชื่อ-คะแนน'!D6="","",IF('ชื่อ-คะแนน'!D6="ออก","-",IF('ชื่อ-คะแนน'!D6="ย้าย","-",IF('ชื่อ-คะแนน'!D6="พัก","-",F7+G7+H7+I7))))</f>
        <v>20</v>
      </c>
      <c r="Q7" s="740">
        <f>IF('ชื่อ-คะแนน'!C6="","",IF(E7="ออก","-",IF(E7="พัก","-",IF(E7="ย้าย","-",IF(E7="","ผิด",IF(E7="ร","-",IF(E7="มส","-",RANK(P7,P$7:P$56,0))))))))</f>
        <v>1</v>
      </c>
      <c r="R7" s="741">
        <f>KPA!AD8</f>
        <v>10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12804</v>
      </c>
      <c r="D8" s="336" t="str">
        <f>'ชื่อ-คะแนน'!DB7</f>
        <v>เด็กหญิง กาญจนา  สุวะเลิศ</v>
      </c>
      <c r="E8" s="745" t="str">
        <f>'ชื่อ-คะแนน'!D7</f>
        <v>เรียน</v>
      </c>
      <c r="F8" s="1006">
        <f>'ชื่อ-คะแนน'!R7</f>
        <v>0</v>
      </c>
      <c r="G8" s="792">
        <f>'ชื่อ-คะแนน'!AA7</f>
        <v>0</v>
      </c>
      <c r="H8" s="1006">
        <f>'ชื่อ-คะแนน'!AM7</f>
        <v>0</v>
      </c>
      <c r="I8" s="792">
        <f>'ชื่อ-คะแนน'!AV7</f>
        <v>10</v>
      </c>
      <c r="J8" s="1007">
        <f>'ชื่อ-คะแนน'!AY7</f>
        <v>0</v>
      </c>
      <c r="K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5</v>
      </c>
      <c r="L8" s="746">
        <f>'ชื่อ-คะแนน'!BT7</f>
        <v>0</v>
      </c>
      <c r="M8" s="746">
        <f>'ชื่อ-คะแนน'!CN7</f>
        <v>0</v>
      </c>
      <c r="N8" s="746">
        <f>'ชื่อ-คะแนน'!CQ7</f>
        <v>0</v>
      </c>
      <c r="O8" s="747">
        <f>'ชื่อ-คะแนน'!CT7</f>
        <v>0</v>
      </c>
      <c r="P8" s="748">
        <f>IF('ชื่อ-คะแนน'!D7="","",IF('ชื่อ-คะแนน'!D7="ออก","-",IF('ชื่อ-คะแนน'!D7="ย้าย","-",IF('ชื่อ-คะแนน'!D7="พัก","-",F8+G8+H8+I8))))</f>
        <v>10</v>
      </c>
      <c r="Q8" s="749">
        <f>IF('ชื่อ-คะแนน'!C7="","",IF(E8="ออก","-",IF(E8="พัก","-",IF(E8="ย้าย","-",IF(E8="","ผิด",IF(E8="ร","-",IF(E8="มส","-",RANK(P8,P$7:P$56,0))))))))</f>
        <v>9</v>
      </c>
      <c r="R8" s="750">
        <f>KPA!AD9</f>
        <v>5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12805</v>
      </c>
      <c r="D9" s="336" t="str">
        <f>'ชื่อ-คะแนน'!DB8</f>
        <v>เด็กหญิง จิตราภรณ์  แก่นยงค์</v>
      </c>
      <c r="E9" s="745" t="str">
        <f>'ชื่อ-คะแนน'!D8</f>
        <v>เรียน</v>
      </c>
      <c r="F9" s="1006">
        <f>'ชื่อ-คะแนน'!R8</f>
        <v>0</v>
      </c>
      <c r="G9" s="792">
        <f>'ชื่อ-คะแนน'!AA8</f>
        <v>0</v>
      </c>
      <c r="H9" s="1006">
        <f>'ชื่อ-คะแนน'!AM8</f>
        <v>0</v>
      </c>
      <c r="I9" s="792">
        <f>'ชื่อ-คะแนน'!AV8</f>
        <v>20</v>
      </c>
      <c r="J9" s="1007">
        <f>'ชื่อ-คะแนน'!AY8</f>
        <v>0</v>
      </c>
      <c r="K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10</v>
      </c>
      <c r="L9" s="746">
        <f>'ชื่อ-คะแนน'!BT8</f>
        <v>0</v>
      </c>
      <c r="M9" s="746">
        <f>'ชื่อ-คะแนน'!CN8</f>
        <v>0</v>
      </c>
      <c r="N9" s="746">
        <f>'ชื่อ-คะแนน'!CQ8</f>
        <v>0</v>
      </c>
      <c r="O9" s="747">
        <f>'ชื่อ-คะแนน'!CT8</f>
        <v>0</v>
      </c>
      <c r="P9" s="748">
        <f>IF('ชื่อ-คะแนน'!D8="","",IF('ชื่อ-คะแนน'!D8="ออก","-",IF('ชื่อ-คะแนน'!D8="ย้าย","-",IF('ชื่อ-คะแนน'!D8="พัก","-",F9+G9+H9+I9))))</f>
        <v>20</v>
      </c>
      <c r="Q9" s="749">
        <f>IF('ชื่อ-คะแนน'!C8="","",IF(E9="ออก","-",IF(E9="พัก","-",IF(E9="ย้าย","-",IF(E9="","ผิด",IF(E9="ร","-",IF(E9="มส","-",RANK(P9,P$7:P$56,0))))))))</f>
        <v>1</v>
      </c>
      <c r="R9" s="750">
        <f>KPA!AD10</f>
        <v>10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12806</v>
      </c>
      <c r="D10" s="336" t="str">
        <f>'ชื่อ-คะแนน'!DB9</f>
        <v>เด็กชาย พิธิวัฒน์  ร้องกาศ</v>
      </c>
      <c r="E10" s="745" t="str">
        <f>'ชื่อ-คะแนน'!D9</f>
        <v>เรียน</v>
      </c>
      <c r="F10" s="1006">
        <f>'ชื่อ-คะแนน'!R9</f>
        <v>0</v>
      </c>
      <c r="G10" s="792">
        <f>'ชื่อ-คะแนน'!AA9</f>
        <v>0</v>
      </c>
      <c r="H10" s="1006">
        <f>'ชื่อ-คะแนน'!AM9</f>
        <v>0</v>
      </c>
      <c r="I10" s="792">
        <f>'ชื่อ-คะแนน'!AV9</f>
        <v>20</v>
      </c>
      <c r="J10" s="1007">
        <f>'ชื่อ-คะแนน'!AY9</f>
        <v>0</v>
      </c>
      <c r="K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10</v>
      </c>
      <c r="L10" s="746">
        <f>'ชื่อ-คะแนน'!BT9</f>
        <v>0</v>
      </c>
      <c r="M10" s="746">
        <f>'ชื่อ-คะแนน'!CN9</f>
        <v>0</v>
      </c>
      <c r="N10" s="746">
        <f>'ชื่อ-คะแนน'!CQ9</f>
        <v>0</v>
      </c>
      <c r="O10" s="747">
        <f>'ชื่อ-คะแนน'!CT9</f>
        <v>0</v>
      </c>
      <c r="P10" s="748">
        <f>IF('ชื่อ-คะแนน'!D9="","",IF('ชื่อ-คะแนน'!D9="ออก","-",IF('ชื่อ-คะแนน'!D9="ย้าย","-",IF('ชื่อ-คะแนน'!D9="พัก","-",F10+G10+H10+I10))))</f>
        <v>20</v>
      </c>
      <c r="Q10" s="749">
        <f>IF('ชื่อ-คะแนน'!C9="","",IF(E10="ออก","-",IF(E10="พัก","-",IF(E10="ย้าย","-",IF(E10="","ผิด",IF(E10="ร","-",IF(E10="มส","-",RANK(P10,P$7:P$56,0))))))))</f>
        <v>1</v>
      </c>
      <c r="R10" s="750">
        <f>KPA!AD11</f>
        <v>10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12808</v>
      </c>
      <c r="D11" s="336" t="str">
        <f>'ชื่อ-คะแนน'!DB10</f>
        <v>เด็กชาย นภัท  ปุผาลา</v>
      </c>
      <c r="E11" s="756" t="str">
        <f>'ชื่อ-คะแนน'!D10</f>
        <v>เรียน</v>
      </c>
      <c r="F11" s="1008">
        <f>'ชื่อ-คะแนน'!R10</f>
        <v>0</v>
      </c>
      <c r="G11" s="794">
        <f>'ชื่อ-คะแนน'!AA10</f>
        <v>0</v>
      </c>
      <c r="H11" s="1008">
        <f>'ชื่อ-คะแนน'!AM10</f>
        <v>0</v>
      </c>
      <c r="I11" s="794">
        <f>'ชื่อ-คะแนน'!AV10</f>
        <v>20</v>
      </c>
      <c r="J11" s="1009">
        <f>'ชื่อ-คะแนน'!AY10</f>
        <v>0</v>
      </c>
      <c r="K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10</v>
      </c>
      <c r="L11" s="757">
        <f>'ชื่อ-คะแนน'!BT10</f>
        <v>0</v>
      </c>
      <c r="M11" s="757">
        <f>'ชื่อ-คะแนน'!CN10</f>
        <v>0</v>
      </c>
      <c r="N11" s="757">
        <f>'ชื่อ-คะแนน'!CQ10</f>
        <v>0</v>
      </c>
      <c r="O11" s="758">
        <f>'ชื่อ-คะแนน'!CT10</f>
        <v>0</v>
      </c>
      <c r="P11" s="759">
        <f>IF('ชื่อ-คะแนน'!D10="","",IF('ชื่อ-คะแนน'!D10="ออก","-",IF('ชื่อ-คะแนน'!D10="ย้าย","-",IF('ชื่อ-คะแนน'!D10="พัก","-",F11+G11+H11+I11))))</f>
        <v>20</v>
      </c>
      <c r="Q11" s="760">
        <f>IF('ชื่อ-คะแนน'!C10="","",IF(E11="ออก","-",IF(E11="พัก","-",IF(E11="ย้าย","-",IF(E11="","ผิด",IF(E11="ร","-",IF(E11="มส","-",RANK(P11,P$7:P$56,0))))))))</f>
        <v>1</v>
      </c>
      <c r="R11" s="761">
        <f>KPA!AD12</f>
        <v>10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12809</v>
      </c>
      <c r="D12" s="325" t="str">
        <f>'ชื่อ-คะแนน'!DB11</f>
        <v>เด็กหญิง ณิชนันท์  จันทะเขตต์</v>
      </c>
      <c r="E12" s="326" t="str">
        <f>'ชื่อ-คะแนน'!D11</f>
        <v>เรียน</v>
      </c>
      <c r="F12" s="1010">
        <f>'ชื่อ-คะแนน'!R11</f>
        <v>0</v>
      </c>
      <c r="G12" s="695">
        <f>'ชื่อ-คะแนน'!AA11</f>
        <v>0</v>
      </c>
      <c r="H12" s="1010">
        <f>'ชื่อ-คะแนน'!AM11</f>
        <v>0</v>
      </c>
      <c r="I12" s="695">
        <f>'ชื่อ-คะแนน'!AV11</f>
        <v>20</v>
      </c>
      <c r="J12" s="695">
        <f>'ชื่อ-คะแนน'!AY11</f>
        <v>20</v>
      </c>
      <c r="K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10</v>
      </c>
      <c r="L12" s="766">
        <f>'ชื่อ-คะแนน'!BT11</f>
        <v>0</v>
      </c>
      <c r="M12" s="766">
        <f>'ชื่อ-คะแนน'!CN11</f>
        <v>0</v>
      </c>
      <c r="N12" s="766">
        <f>'ชื่อ-คะแนน'!CQ11</f>
        <v>0</v>
      </c>
      <c r="O12" s="738">
        <f>'ชื่อ-คะแนน'!CT11</f>
        <v>0</v>
      </c>
      <c r="P12" s="739">
        <f>IF('ชื่อ-คะแนน'!D11="","",IF('ชื่อ-คะแนน'!D11="ออก","-",IF('ชื่อ-คะแนน'!D11="ย้าย","-",IF('ชื่อ-คะแนน'!D11="พัก","-",F12+G12+H12+I12))))</f>
        <v>20</v>
      </c>
      <c r="Q12" s="740">
        <f>IF('ชื่อ-คะแนน'!C11="","",IF(E12="ออก","-",IF(E12="พัก","-",IF(E12="ย้าย","-",IF(E12="","ผิด",IF(E12="ร","-",IF(E12="มส","-",RANK(P12,P$7:P$56,0))))))))</f>
        <v>1</v>
      </c>
      <c r="R12" s="642">
        <f>KPA!AD13</f>
        <v>10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12810</v>
      </c>
      <c r="D13" s="336" t="str">
        <f>'ชื่อ-คะแนน'!DB12</f>
        <v>เด็กชาย ฐิติภัทร์  คำเป</v>
      </c>
      <c r="E13" s="337" t="str">
        <f>'ชื่อ-คะแนน'!D12</f>
        <v>เรียน</v>
      </c>
      <c r="F13" s="1011">
        <f>'ชื่อ-คะแนน'!R12</f>
        <v>0</v>
      </c>
      <c r="G13" s="792">
        <f>'ชื่อ-คะแนน'!AA12</f>
        <v>0</v>
      </c>
      <c r="H13" s="1011">
        <f>'ชื่อ-คะแนน'!AM12</f>
        <v>0</v>
      </c>
      <c r="I13" s="792">
        <f>'ชื่อ-คะแนน'!AV12</f>
        <v>10</v>
      </c>
      <c r="J13" s="792">
        <f>'ชื่อ-คะแนน'!AY12</f>
        <v>10</v>
      </c>
      <c r="K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5</v>
      </c>
      <c r="L13" s="768">
        <f>'ชื่อ-คะแนน'!BT12</f>
        <v>0</v>
      </c>
      <c r="M13" s="768">
        <f>'ชื่อ-คะแนน'!CN12</f>
        <v>0</v>
      </c>
      <c r="N13" s="768">
        <f>'ชื่อ-คะแนน'!CQ12</f>
        <v>0</v>
      </c>
      <c r="O13" s="747">
        <f>'ชื่อ-คะแนน'!CT12</f>
        <v>0</v>
      </c>
      <c r="P13" s="748">
        <f>IF('ชื่อ-คะแนน'!D12="","",IF('ชื่อ-คะแนน'!D12="ออก","-",IF('ชื่อ-คะแนน'!D12="ย้าย","-",IF('ชื่อ-คะแนน'!D12="พัก","-",F13+G13+H13+I13))))</f>
        <v>10</v>
      </c>
      <c r="Q13" s="749">
        <f>IF('ชื่อ-คะแนน'!C12="","",IF(E13="ออก","-",IF(E13="พัก","-",IF(E13="ย้าย","-",IF(E13="","ผิด",IF(E13="ร","-",IF(E13="มส","-",RANK(P13,P$7:P$56,0))))))))</f>
        <v>9</v>
      </c>
      <c r="R13" s="664">
        <f>KPA!AD14</f>
        <v>5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12811</v>
      </c>
      <c r="D14" s="336" t="str">
        <f>'ชื่อ-คะแนน'!DB13</f>
        <v>เด็กชาย ชิษณุพงศ์  ภู่ขำ</v>
      </c>
      <c r="E14" s="337" t="str">
        <f>'ชื่อ-คะแนน'!D13</f>
        <v>เรียน</v>
      </c>
      <c r="F14" s="1011">
        <f>'ชื่อ-คะแนน'!R13</f>
        <v>0</v>
      </c>
      <c r="G14" s="792">
        <f>'ชื่อ-คะแนน'!AA13</f>
        <v>0</v>
      </c>
      <c r="H14" s="1011">
        <f>'ชื่อ-คะแนน'!AM13</f>
        <v>0</v>
      </c>
      <c r="I14" s="792">
        <f>'ชื่อ-คะแนน'!AV13</f>
        <v>20</v>
      </c>
      <c r="J14" s="792">
        <f>'ชื่อ-คะแนน'!AY13</f>
        <v>20</v>
      </c>
      <c r="K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10</v>
      </c>
      <c r="L14" s="768">
        <f>'ชื่อ-คะแนน'!BT13</f>
        <v>0</v>
      </c>
      <c r="M14" s="768">
        <f>'ชื่อ-คะแนน'!CN13</f>
        <v>0</v>
      </c>
      <c r="N14" s="768">
        <f>'ชื่อ-คะแนน'!CQ13</f>
        <v>0</v>
      </c>
      <c r="O14" s="747">
        <f>'ชื่อ-คะแนน'!CT13</f>
        <v>0</v>
      </c>
      <c r="P14" s="748">
        <f>IF('ชื่อ-คะแนน'!D13="","",IF('ชื่อ-คะแนน'!D13="ออก","-",IF('ชื่อ-คะแนน'!D13="ย้าย","-",IF('ชื่อ-คะแนน'!D13="พัก","-",F14+G14+H14+I14))))</f>
        <v>20</v>
      </c>
      <c r="Q14" s="749">
        <f>IF('ชื่อ-คะแนน'!C13="","",IF(E14="ออก","-",IF(E14="พัก","-",IF(E14="ย้าย","-",IF(E14="","ผิด",IF(E14="ร","-",IF(E14="มส","-",RANK(P14,P$7:P$56,0))))))))</f>
        <v>1</v>
      </c>
      <c r="R14" s="664">
        <f>KPA!AD15</f>
        <v>10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12812</v>
      </c>
      <c r="D15" s="336" t="str">
        <f>'ชื่อ-คะแนน'!DB14</f>
        <v>เด็กชาย สรธัญญ์  แก้วแปง</v>
      </c>
      <c r="E15" s="337" t="str">
        <f>'ชื่อ-คะแนน'!D14</f>
        <v>เรียน</v>
      </c>
      <c r="F15" s="1011">
        <f>'ชื่อ-คะแนน'!R14</f>
        <v>0</v>
      </c>
      <c r="G15" s="792">
        <f>'ชื่อ-คะแนน'!AA14</f>
        <v>0</v>
      </c>
      <c r="H15" s="1011">
        <f>'ชื่อ-คะแนน'!AM14</f>
        <v>0</v>
      </c>
      <c r="I15" s="792">
        <f>'ชื่อ-คะแนน'!AV14</f>
        <v>20</v>
      </c>
      <c r="J15" s="792">
        <f>'ชื่อ-คะแนน'!AY14</f>
        <v>20</v>
      </c>
      <c r="K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10</v>
      </c>
      <c r="L15" s="768">
        <f>'ชื่อ-คะแนน'!BT14</f>
        <v>0</v>
      </c>
      <c r="M15" s="768">
        <f>'ชื่อ-คะแนน'!CN14</f>
        <v>0</v>
      </c>
      <c r="N15" s="768">
        <f>'ชื่อ-คะแนน'!CQ14</f>
        <v>0</v>
      </c>
      <c r="O15" s="747">
        <f>'ชื่อ-คะแนน'!CT14</f>
        <v>0</v>
      </c>
      <c r="P15" s="748">
        <f>IF('ชื่อ-คะแนน'!D14="","",IF('ชื่อ-คะแนน'!D14="ออก","-",IF('ชื่อ-คะแนน'!D14="ย้าย","-",IF('ชื่อ-คะแนน'!D14="พัก","-",F15+G15+H15+I15))))</f>
        <v>20</v>
      </c>
      <c r="Q15" s="749">
        <f>IF('ชื่อ-คะแนน'!C14="","",IF(E15="ออก","-",IF(E15="พัก","-",IF(E15="ย้าย","-",IF(E15="","ผิด",IF(E15="ร","-",IF(E15="มส","-",RANK(P15,P$7:P$56,0))))))))</f>
        <v>1</v>
      </c>
      <c r="R15" s="664">
        <f>KPA!AD16</f>
        <v>10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12813</v>
      </c>
      <c r="D16" s="336" t="str">
        <f>'ชื่อ-คะแนน'!DB15</f>
        <v>เด็กชาย ศุภชัย  สินวิริยะนนท์</v>
      </c>
      <c r="E16" s="346" t="str">
        <f>'ชื่อ-คะแนน'!D15</f>
        <v>เรียน</v>
      </c>
      <c r="F16" s="1012">
        <f>'ชื่อ-คะแนน'!R15</f>
        <v>0</v>
      </c>
      <c r="G16" s="794">
        <f>'ชื่อ-คะแนน'!AA15</f>
        <v>0</v>
      </c>
      <c r="H16" s="1012">
        <f>'ชื่อ-คะแนน'!AM15</f>
        <v>0</v>
      </c>
      <c r="I16" s="794">
        <f>'ชื่อ-คะแนน'!AV15</f>
        <v>20</v>
      </c>
      <c r="J16" s="794">
        <f>'ชื่อ-คะแนน'!AY15</f>
        <v>20</v>
      </c>
      <c r="K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10</v>
      </c>
      <c r="L16" s="770">
        <f>'ชื่อ-คะแนน'!BT15</f>
        <v>0</v>
      </c>
      <c r="M16" s="770">
        <f>'ชื่อ-คะแนน'!CN15</f>
        <v>0</v>
      </c>
      <c r="N16" s="770">
        <f>'ชื่อ-คะแนน'!CQ15</f>
        <v>0</v>
      </c>
      <c r="O16" s="758">
        <f>'ชื่อ-คะแนน'!CT15</f>
        <v>0</v>
      </c>
      <c r="P16" s="759">
        <f>IF('ชื่อ-คะแนน'!D15="","",IF('ชื่อ-คะแนน'!D15="ออก","-",IF('ชื่อ-คะแนน'!D15="ย้าย","-",IF('ชื่อ-คะแนน'!D15="พัก","-",F16+G16+H16+I16))))</f>
        <v>20</v>
      </c>
      <c r="Q16" s="760">
        <f>IF('ชื่อ-คะแนน'!C15="","",IF(E16="ออก","-",IF(E16="พัก","-",IF(E16="ย้าย","-",IF(E16="","ผิด",IF(E16="ร","-",IF(E16="มส","-",RANK(P16,P$7:P$56,0))))))))</f>
        <v>1</v>
      </c>
      <c r="R16" s="687">
        <f>KPA!AD17</f>
        <v>10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8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12814</v>
      </c>
      <c r="D17" s="325" t="str">
        <f>'ชื่อ-คะแนน'!DB16</f>
        <v>เด็กชาย วุฒิกร  สิทธิกัน</v>
      </c>
      <c r="E17" s="326" t="str">
        <f>'ชื่อ-คะแนน'!D16</f>
        <v>เรียน</v>
      </c>
      <c r="F17" s="1010">
        <f>'ชื่อ-คะแนน'!R16</f>
        <v>0</v>
      </c>
      <c r="G17" s="695">
        <f>'ชื่อ-คะแนน'!AA16</f>
        <v>0</v>
      </c>
      <c r="H17" s="1010">
        <f>'ชื่อ-คะแนน'!AM16</f>
        <v>0</v>
      </c>
      <c r="I17" s="695">
        <f>'ชื่อ-คะแนน'!AV16</f>
        <v>0</v>
      </c>
      <c r="J17" s="695">
        <f>'ชื่อ-คะแนน'!AY16</f>
        <v>0</v>
      </c>
      <c r="K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L17" s="766">
        <f>'ชื่อ-คะแนน'!BT16</f>
        <v>0</v>
      </c>
      <c r="M17" s="766">
        <f>'ชื่อ-คะแนน'!CN16</f>
        <v>0</v>
      </c>
      <c r="N17" s="766">
        <f>'ชื่อ-คะแนน'!CQ16</f>
        <v>0</v>
      </c>
      <c r="O17" s="738">
        <f>'ชื่อ-คะแนน'!CT16</f>
        <v>0</v>
      </c>
      <c r="P17" s="739">
        <f>IF('ชื่อ-คะแนน'!D16="","",IF('ชื่อ-คะแนน'!D16="ออก","-",IF('ชื่อ-คะแนน'!D16="ย้าย","-",IF('ชื่อ-คะแนน'!D16="พัก","-",F17+G17+H17+I17))))</f>
        <v>0</v>
      </c>
      <c r="Q17" s="740">
        <f>IF('ชื่อ-คะแนน'!C16="","",IF(E17="ออก","-",IF(E17="พัก","-",IF(E17="ย้าย","-",IF(E17="","ผิด",IF(E17="ร","-",IF(E17="มส","-",RANK(P17,P$7:P$56,0))))))))</f>
        <v>11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8" s="5" customFormat="1" ht="18" customHeight="1" x14ac:dyDescent="0.5">
      <c r="A18" s="281"/>
      <c r="B18" s="246" t="str">
        <f>'ชื่อ-คะแนน'!A17</f>
        <v/>
      </c>
      <c r="C18" s="429">
        <f>'ชื่อ-คะแนน'!B17</f>
        <v>0</v>
      </c>
      <c r="D18" s="336" t="str">
        <f>'ชื่อ-คะแนน'!DB17</f>
        <v/>
      </c>
      <c r="E18" s="337" t="str">
        <f>'ชื่อ-คะแนน'!D17</f>
        <v/>
      </c>
      <c r="F18" s="1011" t="str">
        <f>'ชื่อ-คะแนน'!R17</f>
        <v/>
      </c>
      <c r="G18" s="792" t="str">
        <f>'ชื่อ-คะแนน'!AA17</f>
        <v/>
      </c>
      <c r="H18" s="1011" t="str">
        <f>'ชื่อ-คะแนน'!AM17</f>
        <v/>
      </c>
      <c r="I18" s="792" t="str">
        <f>'ชื่อ-คะแนน'!AV17</f>
        <v/>
      </c>
      <c r="J18" s="792" t="str">
        <f>'ชื่อ-คะแนน'!AY17</f>
        <v/>
      </c>
      <c r="K18" s="782" t="str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/>
      </c>
      <c r="L18" s="768" t="str">
        <f>'ชื่อ-คะแนน'!BT17</f>
        <v/>
      </c>
      <c r="M18" s="768" t="str">
        <f>'ชื่อ-คะแนน'!CN17</f>
        <v/>
      </c>
      <c r="N18" s="768" t="str">
        <f>'ชื่อ-คะแนน'!CQ17</f>
        <v/>
      </c>
      <c r="O18" s="747" t="str">
        <f>'ชื่อ-คะแนน'!CT17</f>
        <v/>
      </c>
      <c r="P18" s="748" t="str">
        <f>IF('ชื่อ-คะแนน'!D17="","",IF('ชื่อ-คะแนน'!D17="ออก","-",IF('ชื่อ-คะแนน'!D17="ย้าย","-",IF('ชื่อ-คะแนน'!D17="พัก","-",F18+G18+H18+I18))))</f>
        <v/>
      </c>
      <c r="Q18" s="749" t="str">
        <f>IF('ชื่อ-คะแนน'!C17="","",IF(E18="ออก","-",IF(E18="พัก","-",IF(E18="ย้าย","-",IF(E18="","ผิด",IF(E18="ร","-",IF(E18="มส","-",RANK(P18,P$7:P$56,0))))))))</f>
        <v/>
      </c>
      <c r="R18" s="664" t="str">
        <f>KPA!AD19</f>
        <v/>
      </c>
      <c r="S18" s="664" t="str">
        <f>KPA!AE19</f>
        <v/>
      </c>
      <c r="T18" s="664" t="str">
        <f>KPA!AF19</f>
        <v/>
      </c>
      <c r="U18" s="1256" t="str">
        <f>'ชื่อ-คะแนน'!DH17</f>
        <v/>
      </c>
      <c r="V18" s="1265" t="str">
        <f>'ชื่อ-คะแนน'!DS17</f>
        <v/>
      </c>
      <c r="W18" s="751" t="str">
        <f>'ชื่อ-คะแนน'!CX17</f>
        <v/>
      </c>
      <c r="X18" s="752" t="str">
        <f>เวลา1!EI18</f>
        <v/>
      </c>
      <c r="Y18" s="753" t="str">
        <f>IF('ชื่อ-คะแนน'!CU17="","",เวลา1!EJ18)</f>
        <v/>
      </c>
      <c r="Z18" s="769" t="str">
        <f>เวลา2!EJ18</f>
        <v/>
      </c>
      <c r="AA18" s="755" t="str">
        <f>IF('ชื่อ-คะแนน'!CU17="","",เวลา2!EL18)</f>
        <v/>
      </c>
      <c r="AB18" s="252" t="str">
        <f>IF('ชื่อ-คะแนน'!CZ17="","",'ชื่อ-คะแนน'!CZ17)</f>
        <v/>
      </c>
    </row>
    <row r="19" spans="1:28" s="5" customFormat="1" ht="18" customHeight="1" x14ac:dyDescent="0.5">
      <c r="A19" s="281"/>
      <c r="B19" s="246" t="str">
        <f>'ชื่อ-คะแนน'!A18</f>
        <v/>
      </c>
      <c r="C19" s="429">
        <f>'ชื่อ-คะแนน'!B18</f>
        <v>0</v>
      </c>
      <c r="D19" s="336" t="str">
        <f>'ชื่อ-คะแนน'!DB18</f>
        <v/>
      </c>
      <c r="E19" s="337" t="str">
        <f>'ชื่อ-คะแนน'!D18</f>
        <v/>
      </c>
      <c r="F19" s="1011" t="str">
        <f>'ชื่อ-คะแนน'!R18</f>
        <v/>
      </c>
      <c r="G19" s="792" t="str">
        <f>'ชื่อ-คะแนน'!AA18</f>
        <v/>
      </c>
      <c r="H19" s="1011" t="str">
        <f>'ชื่อ-คะแนน'!AM18</f>
        <v/>
      </c>
      <c r="I19" s="792" t="str">
        <f>'ชื่อ-คะแนน'!AV18</f>
        <v/>
      </c>
      <c r="J19" s="792" t="str">
        <f>'ชื่อ-คะแนน'!AY18</f>
        <v/>
      </c>
      <c r="K19" s="782" t="str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/>
      </c>
      <c r="L19" s="768" t="str">
        <f>'ชื่อ-คะแนน'!BT18</f>
        <v/>
      </c>
      <c r="M19" s="768" t="str">
        <f>'ชื่อ-คะแนน'!CN18</f>
        <v/>
      </c>
      <c r="N19" s="768" t="str">
        <f>'ชื่อ-คะแนน'!CQ18</f>
        <v/>
      </c>
      <c r="O19" s="747" t="str">
        <f>'ชื่อ-คะแนน'!CT18</f>
        <v/>
      </c>
      <c r="P19" s="748" t="str">
        <f>IF('ชื่อ-คะแนน'!D18="","",IF('ชื่อ-คะแนน'!D18="ออก","-",IF('ชื่อ-คะแนน'!D18="ย้าย","-",IF('ชื่อ-คะแนน'!D18="พัก","-",F19+G19+H19+I19))))</f>
        <v/>
      </c>
      <c r="Q19" s="749" t="str">
        <f>IF('ชื่อ-คะแนน'!C18="","",IF(E19="ออก","-",IF(E19="พัก","-",IF(E19="ย้าย","-",IF(E19="","ผิด",IF(E19="ร","-",IF(E19="มส","-",RANK(P19,P$7:P$56,0))))))))</f>
        <v/>
      </c>
      <c r="R19" s="664" t="str">
        <f>KPA!AD20</f>
        <v/>
      </c>
      <c r="S19" s="664" t="str">
        <f>KPA!AE20</f>
        <v/>
      </c>
      <c r="T19" s="664" t="str">
        <f>KPA!AF20</f>
        <v/>
      </c>
      <c r="U19" s="1256" t="str">
        <f>'ชื่อ-คะแนน'!DH18</f>
        <v/>
      </c>
      <c r="V19" s="1265" t="str">
        <f>'ชื่อ-คะแนน'!DS18</f>
        <v/>
      </c>
      <c r="W19" s="751" t="str">
        <f>'ชื่อ-คะแนน'!CX18</f>
        <v/>
      </c>
      <c r="X19" s="752" t="str">
        <f>เวลา1!EI19</f>
        <v/>
      </c>
      <c r="Y19" s="753" t="str">
        <f>IF('ชื่อ-คะแนน'!CU18="","",เวลา1!EJ19)</f>
        <v/>
      </c>
      <c r="Z19" s="769" t="str">
        <f>เวลา2!EJ19</f>
        <v/>
      </c>
      <c r="AA19" s="755" t="str">
        <f>IF('ชื่อ-คะแนน'!CU18="","",เวลา2!EL19)</f>
        <v/>
      </c>
      <c r="AB19" s="252" t="str">
        <f>IF('ชื่อ-คะแนน'!CZ18="","",'ชื่อ-คะแนน'!CZ18)</f>
        <v/>
      </c>
    </row>
    <row r="20" spans="1:28" s="5" customFormat="1" ht="18" customHeight="1" x14ac:dyDescent="0.5">
      <c r="A20" s="281"/>
      <c r="B20" s="246" t="str">
        <f>'ชื่อ-คะแนน'!A19</f>
        <v/>
      </c>
      <c r="C20" s="429">
        <f>'ชื่อ-คะแนน'!B19</f>
        <v>0</v>
      </c>
      <c r="D20" s="336" t="str">
        <f>'ชื่อ-คะแนน'!DB19</f>
        <v/>
      </c>
      <c r="E20" s="337" t="str">
        <f>'ชื่อ-คะแนน'!D19</f>
        <v/>
      </c>
      <c r="F20" s="1011" t="str">
        <f>'ชื่อ-คะแนน'!R19</f>
        <v/>
      </c>
      <c r="G20" s="792" t="str">
        <f>'ชื่อ-คะแนน'!AA19</f>
        <v/>
      </c>
      <c r="H20" s="1011" t="str">
        <f>'ชื่อ-คะแนน'!AM19</f>
        <v/>
      </c>
      <c r="I20" s="792" t="str">
        <f>'ชื่อ-คะแนน'!AV19</f>
        <v/>
      </c>
      <c r="J20" s="792" t="str">
        <f>'ชื่อ-คะแนน'!AY19</f>
        <v/>
      </c>
      <c r="K20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L20" s="768" t="str">
        <f>'ชื่อ-คะแนน'!BT19</f>
        <v/>
      </c>
      <c r="M20" s="768" t="str">
        <f>'ชื่อ-คะแนน'!CN19</f>
        <v/>
      </c>
      <c r="N20" s="768" t="str">
        <f>'ชื่อ-คะแนน'!CQ19</f>
        <v/>
      </c>
      <c r="O20" s="747" t="str">
        <f>'ชื่อ-คะแนน'!CT19</f>
        <v/>
      </c>
      <c r="P20" s="748" t="str">
        <f>IF('ชื่อ-คะแนน'!D19="","",IF('ชื่อ-คะแนน'!D19="ออก","-",IF('ชื่อ-คะแนน'!D19="ย้าย","-",IF('ชื่อ-คะแนน'!D19="พัก","-",F20+G20+H20+I20))))</f>
        <v/>
      </c>
      <c r="Q20" s="749" t="str">
        <f>IF('ชื่อ-คะแนน'!C19="","",IF(E20="ออก","-",IF(E20="พัก","-",IF(E20="ย้าย","-",IF(E20="","ผิด",IF(E20="ร","-",IF(E20="มส","-",RANK(P20,P$7:P$56,0))))))))</f>
        <v/>
      </c>
      <c r="R20" s="664" t="str">
        <f>KPA!AD21</f>
        <v/>
      </c>
      <c r="S20" s="664" t="str">
        <f>KPA!AE21</f>
        <v/>
      </c>
      <c r="T20" s="664" t="str">
        <f>KPA!AF21</f>
        <v/>
      </c>
      <c r="U20" s="1256" t="str">
        <f>'ชื่อ-คะแนน'!DH19</f>
        <v/>
      </c>
      <c r="V20" s="1265" t="str">
        <f>'ชื่อ-คะแนน'!DS19</f>
        <v/>
      </c>
      <c r="W20" s="751" t="str">
        <f>'ชื่อ-คะแนน'!CX19</f>
        <v/>
      </c>
      <c r="X20" s="752" t="str">
        <f>เวลา1!EI20</f>
        <v/>
      </c>
      <c r="Y20" s="753" t="str">
        <f>IF('ชื่อ-คะแนน'!CU19="","",เวลา1!EJ20)</f>
        <v/>
      </c>
      <c r="Z20" s="769" t="str">
        <f>เวลา2!EJ20</f>
        <v/>
      </c>
      <c r="AA20" s="755" t="str">
        <f>IF('ชื่อ-คะแนน'!CU19="","",เวลา2!EL20)</f>
        <v/>
      </c>
      <c r="AB20" s="252" t="str">
        <f>IF('ชื่อ-คะแนน'!CZ19="","",'ชื่อ-คะแนน'!CZ19)</f>
        <v/>
      </c>
    </row>
    <row r="21" spans="1:28" s="5" customFormat="1" ht="18" customHeight="1" thickBot="1" x14ac:dyDescent="0.55000000000000004">
      <c r="A21" s="281"/>
      <c r="B21" s="246" t="str">
        <f>'ชื่อ-คะแนน'!A20</f>
        <v/>
      </c>
      <c r="C21" s="429">
        <f>'ชื่อ-คะแนน'!B20</f>
        <v>0</v>
      </c>
      <c r="D21" s="336" t="str">
        <f>'ชื่อ-คะแนน'!DB20</f>
        <v/>
      </c>
      <c r="E21" s="346" t="str">
        <f>'ชื่อ-คะแนน'!D20</f>
        <v/>
      </c>
      <c r="F21" s="1012" t="str">
        <f>'ชื่อ-คะแนน'!R20</f>
        <v/>
      </c>
      <c r="G21" s="794" t="str">
        <f>'ชื่อ-คะแนน'!AA20</f>
        <v/>
      </c>
      <c r="H21" s="1012" t="str">
        <f>'ชื่อ-คะแนน'!AM20</f>
        <v/>
      </c>
      <c r="I21" s="794" t="str">
        <f>'ชื่อ-คะแนน'!AV20</f>
        <v/>
      </c>
      <c r="J21" s="794" t="str">
        <f>'ชื่อ-คะแนน'!AY20</f>
        <v/>
      </c>
      <c r="K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L21" s="770" t="str">
        <f>'ชื่อ-คะแนน'!BT20</f>
        <v/>
      </c>
      <c r="M21" s="770" t="str">
        <f>'ชื่อ-คะแนน'!CN20</f>
        <v/>
      </c>
      <c r="N21" s="770" t="str">
        <f>'ชื่อ-คะแนน'!CQ20</f>
        <v/>
      </c>
      <c r="O21" s="758" t="str">
        <f>'ชื่อ-คะแนน'!CT20</f>
        <v/>
      </c>
      <c r="P21" s="759" t="str">
        <f>IF('ชื่อ-คะแนน'!D20="","",IF('ชื่อ-คะแนน'!D20="ออก","-",IF('ชื่อ-คะแนน'!D20="ย้าย","-",IF('ชื่อ-คะแนน'!D20="พัก","-",F21+G21+H21+I21))))</f>
        <v/>
      </c>
      <c r="Q21" s="760" t="str">
        <f>IF('ชื่อ-คะแนน'!C20="","",IF(E21="ออก","-",IF(E21="พัก","-",IF(E21="ย้าย","-",IF(E21="","ผิด",IF(E21="ร","-",IF(E21="มส","-",RANK(P21,P$7:P$56,0))))))))</f>
        <v/>
      </c>
      <c r="R21" s="687" t="str">
        <f>KPA!AD22</f>
        <v/>
      </c>
      <c r="S21" s="687" t="str">
        <f>KPA!AE22</f>
        <v/>
      </c>
      <c r="T21" s="687" t="str">
        <f>KPA!AF22</f>
        <v/>
      </c>
      <c r="U21" s="1257" t="str">
        <f>'ชื่อ-คะแนน'!DH20</f>
        <v/>
      </c>
      <c r="V21" s="1266" t="str">
        <f>'ชื่อ-คะแนน'!DS20</f>
        <v/>
      </c>
      <c r="W21" s="751" t="str">
        <f>'ชื่อ-คะแนน'!CX20</f>
        <v/>
      </c>
      <c r="X21" s="762" t="str">
        <f>เวลา1!EI21</f>
        <v/>
      </c>
      <c r="Y21" s="763" t="str">
        <f>IF('ชื่อ-คะแนน'!CU20="","",เวลา1!EJ21)</f>
        <v/>
      </c>
      <c r="Z21" s="771" t="str">
        <f>เวลา2!EJ21</f>
        <v/>
      </c>
      <c r="AA21" s="765" t="str">
        <f>IF('ชื่อ-คะแนน'!CU20="","",เวลา2!EL21)</f>
        <v/>
      </c>
      <c r="AB21" s="252" t="str">
        <f>IF('ชื่อ-คะแนน'!CZ20="","",'ชื่อ-คะแนน'!CZ20)</f>
        <v/>
      </c>
    </row>
    <row r="22" spans="1:28" s="5" customFormat="1" ht="18" customHeight="1" x14ac:dyDescent="0.5">
      <c r="A22" s="281"/>
      <c r="B22" s="239" t="str">
        <f>'ชื่อ-คะแนน'!A21</f>
        <v/>
      </c>
      <c r="C22" s="420">
        <f>'ชื่อ-คะแนน'!B21</f>
        <v>0</v>
      </c>
      <c r="D22" s="325" t="str">
        <f>'ชื่อ-คะแนน'!DB21</f>
        <v/>
      </c>
      <c r="E22" s="326" t="str">
        <f>'ชื่อ-คะแนน'!D21</f>
        <v/>
      </c>
      <c r="F22" s="1010" t="str">
        <f>'ชื่อ-คะแนน'!R21</f>
        <v/>
      </c>
      <c r="G22" s="695" t="str">
        <f>'ชื่อ-คะแนน'!AA21</f>
        <v/>
      </c>
      <c r="H22" s="1010" t="str">
        <f>'ชื่อ-คะแนน'!AM21</f>
        <v/>
      </c>
      <c r="I22" s="695" t="str">
        <f>'ชื่อ-คะแนน'!AV21</f>
        <v/>
      </c>
      <c r="J22" s="695" t="str">
        <f>'ชื่อ-คะแนน'!AY21</f>
        <v/>
      </c>
      <c r="K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L22" s="766" t="str">
        <f>'ชื่อ-คะแนน'!BT21</f>
        <v/>
      </c>
      <c r="M22" s="766" t="str">
        <f>'ชื่อ-คะแนน'!CN21</f>
        <v/>
      </c>
      <c r="N22" s="766" t="str">
        <f>'ชื่อ-คะแนน'!CQ21</f>
        <v/>
      </c>
      <c r="O22" s="738" t="str">
        <f>'ชื่อ-คะแนน'!CT21</f>
        <v/>
      </c>
      <c r="P22" s="739" t="str">
        <f>IF('ชื่อ-คะแนน'!D21="","",IF('ชื่อ-คะแนน'!D21="ออก","-",IF('ชื่อ-คะแนน'!D21="ย้าย","-",IF('ชื่อ-คะแนน'!D21="พัก","-",F22+G22+H22+I22))))</f>
        <v/>
      </c>
      <c r="Q22" s="740" t="str">
        <f>IF('ชื่อ-คะแนน'!C21="","",IF(E22="ออก","-",IF(E22="พัก","-",IF(E22="ย้าย","-",IF(E22="","ผิด",IF(E22="ร","-",IF(E22="มส","-",RANK(P22,P$7:P$56,0))))))))</f>
        <v/>
      </c>
      <c r="R22" s="642" t="str">
        <f>KPA!AD23</f>
        <v/>
      </c>
      <c r="S22" s="642" t="str">
        <f>KPA!AE23</f>
        <v/>
      </c>
      <c r="T22" s="642" t="str">
        <f>KPA!AF23</f>
        <v/>
      </c>
      <c r="U22" s="1255" t="str">
        <f>'ชื่อ-คะแนน'!DH21</f>
        <v/>
      </c>
      <c r="V22" s="1264" t="str">
        <f>'ชื่อ-คะแนน'!DS21</f>
        <v/>
      </c>
      <c r="W22" s="742" t="str">
        <f>'ชื่อ-คะแนน'!CX21</f>
        <v/>
      </c>
      <c r="X22" s="328" t="str">
        <f>เวลา1!EI22</f>
        <v/>
      </c>
      <c r="Y22" s="743" t="str">
        <f>IF('ชื่อ-คะแนน'!CU21="","",เวลา1!EJ22)</f>
        <v/>
      </c>
      <c r="Z22" s="767" t="str">
        <f>เวลา2!EJ22</f>
        <v/>
      </c>
      <c r="AA22" s="743" t="str">
        <f>IF('ชื่อ-คะแนน'!CU21="","",เวลา2!EL22)</f>
        <v/>
      </c>
      <c r="AB22" s="245" t="str">
        <f>IF('ชื่อ-คะแนน'!CZ21="","",'ชื่อ-คะแนน'!CZ21)</f>
        <v/>
      </c>
    </row>
    <row r="23" spans="1:28" s="5" customFormat="1" ht="18" customHeight="1" x14ac:dyDescent="0.5">
      <c r="A23" s="281"/>
      <c r="B23" s="246" t="str">
        <f>'ชื่อ-คะแนน'!A22</f>
        <v/>
      </c>
      <c r="C23" s="429">
        <f>'ชื่อ-คะแนน'!B22</f>
        <v>0</v>
      </c>
      <c r="D23" s="336" t="str">
        <f>'ชื่อ-คะแนน'!DB22</f>
        <v/>
      </c>
      <c r="E23" s="337" t="str">
        <f>'ชื่อ-คะแนน'!D22</f>
        <v/>
      </c>
      <c r="F23" s="1011" t="str">
        <f>'ชื่อ-คะแนน'!R22</f>
        <v/>
      </c>
      <c r="G23" s="792" t="str">
        <f>'ชื่อ-คะแนน'!AA22</f>
        <v/>
      </c>
      <c r="H23" s="1011" t="str">
        <f>'ชื่อ-คะแนน'!AM22</f>
        <v/>
      </c>
      <c r="I23" s="792" t="str">
        <f>'ชื่อ-คะแนน'!AV22</f>
        <v/>
      </c>
      <c r="J23" s="792" t="str">
        <f>'ชื่อ-คะแนน'!AY22</f>
        <v/>
      </c>
      <c r="K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L23" s="768" t="str">
        <f>'ชื่อ-คะแนน'!BT22</f>
        <v/>
      </c>
      <c r="M23" s="768" t="str">
        <f>'ชื่อ-คะแนน'!CN22</f>
        <v/>
      </c>
      <c r="N23" s="768" t="str">
        <f>'ชื่อ-คะแนน'!CQ22</f>
        <v/>
      </c>
      <c r="O23" s="747" t="str">
        <f>'ชื่อ-คะแนน'!CT22</f>
        <v/>
      </c>
      <c r="P23" s="748" t="str">
        <f>IF('ชื่อ-คะแนน'!D22="","",IF('ชื่อ-คะแนน'!D22="ออก","-",IF('ชื่อ-คะแนน'!D22="ย้าย","-",IF('ชื่อ-คะแนน'!D22="พัก","-",F23+G23+H23+I23))))</f>
        <v/>
      </c>
      <c r="Q23" s="749" t="str">
        <f>IF('ชื่อ-คะแนน'!C22="","",IF(E23="ออก","-",IF(E23="พัก","-",IF(E23="ย้าย","-",IF(E23="","ผิด",IF(E23="ร","-",IF(E23="มส","-",RANK(P23,P$7:P$56,0))))))))</f>
        <v/>
      </c>
      <c r="R23" s="664" t="str">
        <f>KPA!AD24</f>
        <v/>
      </c>
      <c r="S23" s="664" t="str">
        <f>KPA!AE24</f>
        <v/>
      </c>
      <c r="T23" s="664" t="str">
        <f>KPA!AF24</f>
        <v/>
      </c>
      <c r="U23" s="1256" t="str">
        <f>'ชื่อ-คะแนน'!DH22</f>
        <v/>
      </c>
      <c r="V23" s="1265" t="str">
        <f>'ชื่อ-คะแนน'!DS22</f>
        <v/>
      </c>
      <c r="W23" s="751" t="str">
        <f>'ชื่อ-คะแนน'!CX22</f>
        <v/>
      </c>
      <c r="X23" s="752" t="str">
        <f>เวลา1!EI23</f>
        <v/>
      </c>
      <c r="Y23" s="753" t="str">
        <f>IF('ชื่อ-คะแนน'!CU22="","",เวลา1!EJ23)</f>
        <v/>
      </c>
      <c r="Z23" s="769" t="str">
        <f>เวลา2!EJ23</f>
        <v/>
      </c>
      <c r="AA23" s="755" t="str">
        <f>IF('ชื่อ-คะแนน'!CU22="","",เวลา2!EL23)</f>
        <v/>
      </c>
      <c r="AB23" s="252" t="str">
        <f>IF('ชื่อ-คะแนน'!CZ22="","",'ชื่อ-คะแนน'!CZ22)</f>
        <v/>
      </c>
    </row>
    <row r="24" spans="1:28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1011" t="str">
        <f>'ชื่อ-คะแนน'!R23</f>
        <v/>
      </c>
      <c r="G24" s="792" t="str">
        <f>'ชื่อ-คะแนน'!AA23</f>
        <v/>
      </c>
      <c r="H24" s="1011" t="str">
        <f>'ชื่อ-คะแนน'!AM23</f>
        <v/>
      </c>
      <c r="I24" s="792" t="str">
        <f>'ชื่อ-คะแนน'!AV23</f>
        <v/>
      </c>
      <c r="J24" s="792" t="str">
        <f>'ชื่อ-คะแนน'!AY23</f>
        <v/>
      </c>
      <c r="K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L24" s="768" t="str">
        <f>'ชื่อ-คะแนน'!BT23</f>
        <v/>
      </c>
      <c r="M24" s="768" t="str">
        <f>'ชื่อ-คะแนน'!CN23</f>
        <v/>
      </c>
      <c r="N24" s="768" t="str">
        <f>'ชื่อ-คะแนน'!CQ23</f>
        <v/>
      </c>
      <c r="O24" s="747" t="str">
        <f>'ชื่อ-คะแนน'!CT23</f>
        <v/>
      </c>
      <c r="P24" s="748" t="str">
        <f>IF('ชื่อ-คะแนน'!D23="","",IF('ชื่อ-คะแนน'!D23="ออก","-",IF('ชื่อ-คะแนน'!D23="ย้าย","-",IF('ชื่อ-คะแนน'!D23="พัก","-",F24+G24+H24+I24))))</f>
        <v/>
      </c>
      <c r="Q24" s="749" t="str">
        <f>IF('ชื่อ-คะแนน'!C23="","",IF(E24="ออก","-",IF(E24="พัก","-",IF(E24="ย้าย","-",IF(E24="","ผิด",IF(E24="ร","-",IF(E24="มส","-",RANK(P24,P$7:P$56,0))))))))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8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1011" t="str">
        <f>'ชื่อ-คะแนน'!R24</f>
        <v/>
      </c>
      <c r="G25" s="792" t="str">
        <f>'ชื่อ-คะแนน'!AA24</f>
        <v/>
      </c>
      <c r="H25" s="1011" t="str">
        <f>'ชื่อ-คะแนน'!AM24</f>
        <v/>
      </c>
      <c r="I25" s="792" t="str">
        <f>'ชื่อ-คะแนน'!AV24</f>
        <v/>
      </c>
      <c r="J25" s="792" t="str">
        <f>'ชื่อ-คะแนน'!AY24</f>
        <v/>
      </c>
      <c r="K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L25" s="768" t="str">
        <f>'ชื่อ-คะแนน'!BT24</f>
        <v/>
      </c>
      <c r="M25" s="768" t="str">
        <f>'ชื่อ-คะแนน'!CN24</f>
        <v/>
      </c>
      <c r="N25" s="768" t="str">
        <f>'ชื่อ-คะแนน'!CQ24</f>
        <v/>
      </c>
      <c r="O25" s="747" t="str">
        <f>'ชื่อ-คะแนน'!CT24</f>
        <v/>
      </c>
      <c r="P25" s="748" t="str">
        <f>IF('ชื่อ-คะแนน'!D24="","",IF('ชื่อ-คะแนน'!D24="ออก","-",IF('ชื่อ-คะแนน'!D24="ย้าย","-",IF('ชื่อ-คะแนน'!D24="พัก","-",F25+G25+H25+I25))))</f>
        <v/>
      </c>
      <c r="Q25" s="749" t="str">
        <f>IF('ชื่อ-คะแนน'!C24="","",IF(E25="ออก","-",IF(E25="พัก","-",IF(E25="ย้าย","-",IF(E25="","ผิด",IF(E25="ร","-",IF(E25="มส","-",RANK(P25,P$7:P$56,0))))))))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8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1012" t="str">
        <f>'ชื่อ-คะแนน'!R25</f>
        <v/>
      </c>
      <c r="G26" s="794" t="str">
        <f>'ชื่อ-คะแนน'!AA25</f>
        <v/>
      </c>
      <c r="H26" s="1012" t="str">
        <f>'ชื่อ-คะแนน'!AM25</f>
        <v/>
      </c>
      <c r="I26" s="794" t="str">
        <f>'ชื่อ-คะแนน'!AV25</f>
        <v/>
      </c>
      <c r="J26" s="794" t="str">
        <f>'ชื่อ-คะแนน'!AY25</f>
        <v/>
      </c>
      <c r="K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L26" s="770" t="str">
        <f>'ชื่อ-คะแนน'!BT25</f>
        <v/>
      </c>
      <c r="M26" s="770" t="str">
        <f>'ชื่อ-คะแนน'!CN25</f>
        <v/>
      </c>
      <c r="N26" s="770" t="str">
        <f>'ชื่อ-คะแนน'!CQ25</f>
        <v/>
      </c>
      <c r="O26" s="758" t="str">
        <f>'ชื่อ-คะแนน'!CT25</f>
        <v/>
      </c>
      <c r="P26" s="759" t="str">
        <f>IF('ชื่อ-คะแนน'!D25="","",IF('ชื่อ-คะแนน'!D25="ออก","-",IF('ชื่อ-คะแนน'!D25="ย้าย","-",IF('ชื่อ-คะแนน'!D25="พัก","-",F26+G26+H26+I26))))</f>
        <v/>
      </c>
      <c r="Q26" s="760" t="str">
        <f>IF('ชื่อ-คะแนน'!C25="","",IF(E26="ออก","-",IF(E26="พัก","-",IF(E26="ย้าย","-",IF(E26="","ผิด",IF(E26="ร","-",IF(E26="มส","-",RANK(P26,P$7:P$56,0))))))))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8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1010" t="str">
        <f>'ชื่อ-คะแนน'!R26</f>
        <v/>
      </c>
      <c r="G27" s="695" t="str">
        <f>'ชื่อ-คะแนน'!AA26</f>
        <v/>
      </c>
      <c r="H27" s="1010" t="str">
        <f>'ชื่อ-คะแนน'!AM26</f>
        <v/>
      </c>
      <c r="I27" s="695" t="str">
        <f>'ชื่อ-คะแนน'!AV26</f>
        <v/>
      </c>
      <c r="J27" s="695" t="str">
        <f>'ชื่อ-คะแนน'!AY26</f>
        <v/>
      </c>
      <c r="K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L27" s="766" t="str">
        <f>'ชื่อ-คะแนน'!BT26</f>
        <v/>
      </c>
      <c r="M27" s="766" t="str">
        <f>'ชื่อ-คะแนน'!CN26</f>
        <v/>
      </c>
      <c r="N27" s="766" t="str">
        <f>'ชื่อ-คะแนน'!CQ26</f>
        <v/>
      </c>
      <c r="O27" s="738" t="str">
        <f>'ชื่อ-คะแนน'!CT26</f>
        <v/>
      </c>
      <c r="P27" s="739" t="str">
        <f>IF('ชื่อ-คะแนน'!D26="","",IF('ชื่อ-คะแนน'!D26="ออก","-",IF('ชื่อ-คะแนน'!D26="ย้าย","-",IF('ชื่อ-คะแนน'!D26="พัก","-",F27+G27+H27+I27))))</f>
        <v/>
      </c>
      <c r="Q27" s="740" t="str">
        <f>IF('ชื่อ-คะแนน'!C26="","",IF(E27="ออก","-",IF(E27="พัก","-",IF(E27="ย้าย","-",IF(E27="","ผิด",IF(E27="ร","-",IF(E27="มส","-",RANK(P27,P$7:P$56,0))))))))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8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1011" t="str">
        <f>'ชื่อ-คะแนน'!R27</f>
        <v/>
      </c>
      <c r="G28" s="792" t="str">
        <f>'ชื่อ-คะแนน'!AA27</f>
        <v/>
      </c>
      <c r="H28" s="1011" t="str">
        <f>'ชื่อ-คะแนน'!AM27</f>
        <v/>
      </c>
      <c r="I28" s="792" t="str">
        <f>'ชื่อ-คะแนน'!AV27</f>
        <v/>
      </c>
      <c r="J28" s="792" t="str">
        <f>'ชื่อ-คะแนน'!AY27</f>
        <v/>
      </c>
      <c r="K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L28" s="768" t="str">
        <f>'ชื่อ-คะแนน'!BT27</f>
        <v/>
      </c>
      <c r="M28" s="768" t="str">
        <f>'ชื่อ-คะแนน'!CN27</f>
        <v/>
      </c>
      <c r="N28" s="768" t="str">
        <f>'ชื่อ-คะแนน'!CQ27</f>
        <v/>
      </c>
      <c r="O28" s="747" t="str">
        <f>'ชื่อ-คะแนน'!CT27</f>
        <v/>
      </c>
      <c r="P28" s="748" t="str">
        <f>IF('ชื่อ-คะแนน'!D27="","",IF('ชื่อ-คะแนน'!D27="ออก","-",IF('ชื่อ-คะแนน'!D27="ย้าย","-",IF('ชื่อ-คะแนน'!D27="พัก","-",F28+G28+H28+I28))))</f>
        <v/>
      </c>
      <c r="Q28" s="749" t="str">
        <f>IF('ชื่อ-คะแนน'!C27="","",IF(E28="ออก","-",IF(E28="พัก","-",IF(E28="ย้าย","-",IF(E28="","ผิด",IF(E28="ร","-",IF(E28="มส","-",RANK(P28,P$7:P$56,0))))))))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8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1011" t="str">
        <f>'ชื่อ-คะแนน'!R28</f>
        <v/>
      </c>
      <c r="G29" s="792" t="str">
        <f>'ชื่อ-คะแนน'!AA28</f>
        <v/>
      </c>
      <c r="H29" s="1011" t="str">
        <f>'ชื่อ-คะแนน'!AM28</f>
        <v/>
      </c>
      <c r="I29" s="792" t="str">
        <f>'ชื่อ-คะแนน'!AV28</f>
        <v/>
      </c>
      <c r="J29" s="792" t="str">
        <f>'ชื่อ-คะแนน'!AY28</f>
        <v/>
      </c>
      <c r="K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L29" s="768" t="str">
        <f>'ชื่อ-คะแนน'!BT28</f>
        <v/>
      </c>
      <c r="M29" s="768" t="str">
        <f>'ชื่อ-คะแนน'!CN28</f>
        <v/>
      </c>
      <c r="N29" s="768" t="str">
        <f>'ชื่อ-คะแนน'!CQ28</f>
        <v/>
      </c>
      <c r="O29" s="747" t="str">
        <f>'ชื่อ-คะแนน'!CT28</f>
        <v/>
      </c>
      <c r="P29" s="748" t="str">
        <f>IF('ชื่อ-คะแนน'!D28="","",IF('ชื่อ-คะแนน'!D28="ออก","-",IF('ชื่อ-คะแนน'!D28="ย้าย","-",IF('ชื่อ-คะแนน'!D28="พัก","-",F29+G29+H29+I29))))</f>
        <v/>
      </c>
      <c r="Q29" s="749" t="str">
        <f>IF('ชื่อ-คะแนน'!C28="","",IF(E29="ออก","-",IF(E29="พัก","-",IF(E29="ย้าย","-",IF(E29="","ผิด",IF(E29="ร","-",IF(E29="มส","-",RANK(P29,P$7:P$56,0))))))))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8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1011" t="str">
        <f>'ชื่อ-คะแนน'!R29</f>
        <v/>
      </c>
      <c r="G30" s="792" t="str">
        <f>'ชื่อ-คะแนน'!AA29</f>
        <v/>
      </c>
      <c r="H30" s="1011" t="str">
        <f>'ชื่อ-คะแนน'!AM29</f>
        <v/>
      </c>
      <c r="I30" s="792" t="str">
        <f>'ชื่อ-คะแนน'!AV29</f>
        <v/>
      </c>
      <c r="J30" s="792" t="str">
        <f>'ชื่อ-คะแนน'!AY29</f>
        <v/>
      </c>
      <c r="K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L30" s="768" t="str">
        <f>'ชื่อ-คะแนน'!BT29</f>
        <v/>
      </c>
      <c r="M30" s="768" t="str">
        <f>'ชื่อ-คะแนน'!CN29</f>
        <v/>
      </c>
      <c r="N30" s="768" t="str">
        <f>'ชื่อ-คะแนน'!CQ29</f>
        <v/>
      </c>
      <c r="O30" s="747" t="str">
        <f>'ชื่อ-คะแนน'!CT29</f>
        <v/>
      </c>
      <c r="P30" s="748" t="str">
        <f>IF('ชื่อ-คะแนน'!D29="","",IF('ชื่อ-คะแนน'!D29="ออก","-",IF('ชื่อ-คะแนน'!D29="ย้าย","-",IF('ชื่อ-คะแนน'!D29="พัก","-",F30+G30+H30+I30))))</f>
        <v/>
      </c>
      <c r="Q30" s="749" t="str">
        <f>IF('ชื่อ-คะแนน'!C29="","",IF(E30="ออก","-",IF(E30="พัก","-",IF(E30="ย้าย","-",IF(E30="","ผิด",IF(E30="ร","-",IF(E30="มส","-",RANK(P30,P$7:P$56,0))))))))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</row>
    <row r="31" spans="1:28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1012" t="str">
        <f>'ชื่อ-คะแนน'!R30</f>
        <v/>
      </c>
      <c r="G31" s="794" t="str">
        <f>'ชื่อ-คะแนน'!AA30</f>
        <v/>
      </c>
      <c r="H31" s="1012" t="str">
        <f>'ชื่อ-คะแนน'!AM30</f>
        <v/>
      </c>
      <c r="I31" s="794" t="str">
        <f>'ชื่อ-คะแนน'!AV30</f>
        <v/>
      </c>
      <c r="J31" s="794" t="str">
        <f>'ชื่อ-คะแนน'!AY30</f>
        <v/>
      </c>
      <c r="K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L31" s="770" t="str">
        <f>'ชื่อ-คะแนน'!BT30</f>
        <v/>
      </c>
      <c r="M31" s="770" t="str">
        <f>'ชื่อ-คะแนน'!CN30</f>
        <v/>
      </c>
      <c r="N31" s="770" t="str">
        <f>'ชื่อ-คะแนน'!CQ30</f>
        <v/>
      </c>
      <c r="O31" s="758" t="str">
        <f>'ชื่อ-คะแนน'!CT30</f>
        <v/>
      </c>
      <c r="P31" s="759" t="str">
        <f>IF('ชื่อ-คะแนน'!D30="","",IF('ชื่อ-คะแนน'!D30="ออก","-",IF('ชื่อ-คะแนน'!D30="ย้าย","-",IF('ชื่อ-คะแนน'!D30="พัก","-",F31+G31+H31+I31))))</f>
        <v/>
      </c>
      <c r="Q31" s="760" t="str">
        <f>IF('ชื่อ-คะแนน'!C30="","",IF(E31="ออก","-",IF(E31="พัก","-",IF(E31="ย้าย","-",IF(E31="","ผิด",IF(E31="ร","-",IF(E31="มส","-",RANK(P31,P$7:P$56,0))))))))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8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1010" t="str">
        <f>'ชื่อ-คะแนน'!R31</f>
        <v/>
      </c>
      <c r="G32" s="695" t="str">
        <f>'ชื่อ-คะแนน'!AA31</f>
        <v/>
      </c>
      <c r="H32" s="1010" t="str">
        <f>'ชื่อ-คะแนน'!AM31</f>
        <v/>
      </c>
      <c r="I32" s="695" t="str">
        <f>'ชื่อ-คะแนน'!AV31</f>
        <v/>
      </c>
      <c r="J32" s="695" t="str">
        <f>'ชื่อ-คะแนน'!AY31</f>
        <v/>
      </c>
      <c r="K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L32" s="766" t="str">
        <f>'ชื่อ-คะแนน'!BT31</f>
        <v/>
      </c>
      <c r="M32" s="766" t="str">
        <f>'ชื่อ-คะแนน'!CN31</f>
        <v/>
      </c>
      <c r="N32" s="766" t="str">
        <f>'ชื่อ-คะแนน'!CQ31</f>
        <v/>
      </c>
      <c r="O32" s="738" t="str">
        <f>'ชื่อ-คะแนน'!CT31</f>
        <v/>
      </c>
      <c r="P32" s="739" t="str">
        <f>IF('ชื่อ-คะแนน'!D31="","",IF('ชื่อ-คะแนน'!D31="ออก","-",IF('ชื่อ-คะแนน'!D31="ย้าย","-",IF('ชื่อ-คะแนน'!D31="พัก","-",F32+G32+H32+I32))))</f>
        <v/>
      </c>
      <c r="Q32" s="740" t="str">
        <f>IF('ชื่อ-คะแนน'!C31="","",IF(E32="ออก","-",IF(E32="พัก","-",IF(E32="ย้าย","-",IF(E32="","ผิด",IF(E32="ร","-",IF(E32="มส","-",RANK(P32,P$7:P$56,0))))))))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1011" t="str">
        <f>'ชื่อ-คะแนน'!R32</f>
        <v/>
      </c>
      <c r="G33" s="792" t="str">
        <f>'ชื่อ-คะแนน'!AA32</f>
        <v/>
      </c>
      <c r="H33" s="1011" t="str">
        <f>'ชื่อ-คะแนน'!AM32</f>
        <v/>
      </c>
      <c r="I33" s="792" t="str">
        <f>'ชื่อ-คะแนน'!AV32</f>
        <v/>
      </c>
      <c r="J33" s="792" t="str">
        <f>'ชื่อ-คะแนน'!AY32</f>
        <v/>
      </c>
      <c r="K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L33" s="768" t="str">
        <f>'ชื่อ-คะแนน'!BT32</f>
        <v/>
      </c>
      <c r="M33" s="768" t="str">
        <f>'ชื่อ-คะแนน'!CN32</f>
        <v/>
      </c>
      <c r="N33" s="768" t="str">
        <f>'ชื่อ-คะแนน'!CQ32</f>
        <v/>
      </c>
      <c r="O33" s="747" t="str">
        <f>'ชื่อ-คะแนน'!CT32</f>
        <v/>
      </c>
      <c r="P33" s="748" t="str">
        <f>IF('ชื่อ-คะแนน'!D32="","",IF('ชื่อ-คะแนน'!D32="ออก","-",IF('ชื่อ-คะแนน'!D32="ย้าย","-",IF('ชื่อ-คะแนน'!D32="พัก","-",F33+G33+H33+I33))))</f>
        <v/>
      </c>
      <c r="Q33" s="749" t="str">
        <f>IF('ชื่อ-คะแนน'!C32="","",IF(E33="ออก","-",IF(E33="พัก","-",IF(E33="ย้าย","-",IF(E33="","ผิด",IF(E33="ร","-",IF(E33="มส","-",RANK(P33,P$7:P$56,0))))))))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1011" t="str">
        <f>'ชื่อ-คะแนน'!R33</f>
        <v/>
      </c>
      <c r="G34" s="792" t="str">
        <f>'ชื่อ-คะแนน'!AA33</f>
        <v/>
      </c>
      <c r="H34" s="1011" t="str">
        <f>'ชื่อ-คะแนน'!AM33</f>
        <v/>
      </c>
      <c r="I34" s="792" t="str">
        <f>'ชื่อ-คะแนน'!AV33</f>
        <v/>
      </c>
      <c r="J34" s="792" t="str">
        <f>'ชื่อ-คะแนน'!AY33</f>
        <v/>
      </c>
      <c r="K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L34" s="768" t="str">
        <f>'ชื่อ-คะแนน'!BT33</f>
        <v/>
      </c>
      <c r="M34" s="768" t="str">
        <f>'ชื่อ-คะแนน'!CN33</f>
        <v/>
      </c>
      <c r="N34" s="768" t="str">
        <f>'ชื่อ-คะแนน'!CQ33</f>
        <v/>
      </c>
      <c r="O34" s="747" t="str">
        <f>'ชื่อ-คะแนน'!CT33</f>
        <v/>
      </c>
      <c r="P34" s="748" t="str">
        <f>IF('ชื่อ-คะแนน'!D33="","",IF('ชื่อ-คะแนน'!D33="ออก","-",IF('ชื่อ-คะแนน'!D33="ย้าย","-",IF('ชื่อ-คะแนน'!D33="พัก","-",F34+G34+H34+I34))))</f>
        <v/>
      </c>
      <c r="Q34" s="749" t="str">
        <f>IF('ชื่อ-คะแนน'!C33="","",IF(E34="ออก","-",IF(E34="พัก","-",IF(E34="ย้าย","-",IF(E34="","ผิด",IF(E34="ร","-",IF(E34="มส","-",RANK(P34,P$7:P$56,0))))))))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1011" t="str">
        <f>'ชื่อ-คะแนน'!R34</f>
        <v/>
      </c>
      <c r="G35" s="792" t="str">
        <f>'ชื่อ-คะแนน'!AA34</f>
        <v/>
      </c>
      <c r="H35" s="1011" t="str">
        <f>'ชื่อ-คะแนน'!AM34</f>
        <v/>
      </c>
      <c r="I35" s="792" t="str">
        <f>'ชื่อ-คะแนน'!AV34</f>
        <v/>
      </c>
      <c r="J35" s="792" t="str">
        <f>'ชื่อ-คะแนน'!AY34</f>
        <v/>
      </c>
      <c r="K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L35" s="768" t="str">
        <f>'ชื่อ-คะแนน'!BT34</f>
        <v/>
      </c>
      <c r="M35" s="768" t="str">
        <f>'ชื่อ-คะแนน'!CN34</f>
        <v/>
      </c>
      <c r="N35" s="768" t="str">
        <f>'ชื่อ-คะแนน'!CQ34</f>
        <v/>
      </c>
      <c r="O35" s="747" t="str">
        <f>'ชื่อ-คะแนน'!CT34</f>
        <v/>
      </c>
      <c r="P35" s="748" t="str">
        <f>IF('ชื่อ-คะแนน'!D34="","",IF('ชื่อ-คะแนน'!D34="ออก","-",IF('ชื่อ-คะแนน'!D34="ย้าย","-",IF('ชื่อ-คะแนน'!D34="พัก","-",F35+G35+H35+I35))))</f>
        <v/>
      </c>
      <c r="Q35" s="749" t="str">
        <f>IF('ชื่อ-คะแนน'!C34="","",IF(E35="ออก","-",IF(E35="พัก","-",IF(E35="ย้าย","-",IF(E35="","ผิด",IF(E35="ร","-",IF(E35="มส","-",RANK(P35,P$7:P$56,0))))))))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1012" t="str">
        <f>'ชื่อ-คะแนน'!R35</f>
        <v/>
      </c>
      <c r="G36" s="794" t="str">
        <f>'ชื่อ-คะแนน'!AA35</f>
        <v/>
      </c>
      <c r="H36" s="1012" t="str">
        <f>'ชื่อ-คะแนน'!AM35</f>
        <v/>
      </c>
      <c r="I36" s="794" t="str">
        <f>'ชื่อ-คะแนน'!AV35</f>
        <v/>
      </c>
      <c r="J36" s="794" t="str">
        <f>'ชื่อ-คะแนน'!AY35</f>
        <v/>
      </c>
      <c r="K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L36" s="770" t="str">
        <f>'ชื่อ-คะแนน'!BT35</f>
        <v/>
      </c>
      <c r="M36" s="770" t="str">
        <f>'ชื่อ-คะแนน'!CN35</f>
        <v/>
      </c>
      <c r="N36" s="770" t="str">
        <f>'ชื่อ-คะแนน'!CQ35</f>
        <v/>
      </c>
      <c r="O36" s="758" t="str">
        <f>'ชื่อ-คะแนน'!CT35</f>
        <v/>
      </c>
      <c r="P36" s="759" t="str">
        <f>IF('ชื่อ-คะแนน'!D35="","",IF('ชื่อ-คะแนน'!D35="ออก","-",IF('ชื่อ-คะแนน'!D35="ย้าย","-",IF('ชื่อ-คะแนน'!D35="พัก","-",F36+G36+H36+I36))))</f>
        <v/>
      </c>
      <c r="Q36" s="760" t="str">
        <f>IF('ชื่อ-คะแนน'!C35="","",IF(E36="ออก","-",IF(E36="พัก","-",IF(E36="ย้าย","-",IF(E36="","ผิด",IF(E36="ร","-",IF(E36="มส","-",RANK(P36,P$7:P$56,0))))))))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1010" t="str">
        <f>'ชื่อ-คะแนน'!R36</f>
        <v/>
      </c>
      <c r="G37" s="695" t="str">
        <f>'ชื่อ-คะแนน'!AA36</f>
        <v/>
      </c>
      <c r="H37" s="1010" t="str">
        <f>'ชื่อ-คะแนน'!AM36</f>
        <v/>
      </c>
      <c r="I37" s="695" t="str">
        <f>'ชื่อ-คะแนน'!AV36</f>
        <v/>
      </c>
      <c r="J37" s="695" t="str">
        <f>'ชื่อ-คะแนน'!AY36</f>
        <v/>
      </c>
      <c r="K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L37" s="766" t="str">
        <f>'ชื่อ-คะแนน'!BT36</f>
        <v/>
      </c>
      <c r="M37" s="766" t="str">
        <f>'ชื่อ-คะแนน'!CN36</f>
        <v/>
      </c>
      <c r="N37" s="766" t="str">
        <f>'ชื่อ-คะแนน'!CQ36</f>
        <v/>
      </c>
      <c r="O37" s="738" t="str">
        <f>'ชื่อ-คะแนน'!CT36</f>
        <v/>
      </c>
      <c r="P37" s="739" t="str">
        <f>IF('ชื่อ-คะแนน'!D36="","",IF('ชื่อ-คะแนน'!D36="ออก","-",IF('ชื่อ-คะแนน'!D36="ย้าย","-",IF('ชื่อ-คะแนน'!D36="พัก","-",F37+G37+H37+I37))))</f>
        <v/>
      </c>
      <c r="Q37" s="740" t="str">
        <f>IF('ชื่อ-คะแนน'!C36="","",IF(E37="ออก","-",IF(E37="พัก","-",IF(E37="ย้าย","-",IF(E37="","ผิด",IF(E37="ร","-",IF(E37="มส","-",RANK(P37,P$7:P$56,0))))))))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1011" t="str">
        <f>'ชื่อ-คะแนน'!R37</f>
        <v/>
      </c>
      <c r="G38" s="792" t="str">
        <f>'ชื่อ-คะแนน'!AA37</f>
        <v/>
      </c>
      <c r="H38" s="1011" t="str">
        <f>'ชื่อ-คะแนน'!AM37</f>
        <v/>
      </c>
      <c r="I38" s="792" t="str">
        <f>'ชื่อ-คะแนน'!AV37</f>
        <v/>
      </c>
      <c r="J38" s="792" t="str">
        <f>'ชื่อ-คะแนน'!AY37</f>
        <v/>
      </c>
      <c r="K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L38" s="768" t="str">
        <f>'ชื่อ-คะแนน'!BT37</f>
        <v/>
      </c>
      <c r="M38" s="768" t="str">
        <f>'ชื่อ-คะแนน'!CN37</f>
        <v/>
      </c>
      <c r="N38" s="768" t="str">
        <f>'ชื่อ-คะแนน'!CQ37</f>
        <v/>
      </c>
      <c r="O38" s="747" t="str">
        <f>'ชื่อ-คะแนน'!CT37</f>
        <v/>
      </c>
      <c r="P38" s="748" t="str">
        <f>IF('ชื่อ-คะแนน'!D37="","",IF('ชื่อ-คะแนน'!D37="ออก","-",IF('ชื่อ-คะแนน'!D37="ย้าย","-",IF('ชื่อ-คะแนน'!D37="พัก","-",F38+G38+H38+I38))))</f>
        <v/>
      </c>
      <c r="Q38" s="749" t="str">
        <f>IF('ชื่อ-คะแนน'!C37="","",IF(E38="ออก","-",IF(E38="พัก","-",IF(E38="ย้าย","-",IF(E38="","ผิด",IF(E38="ร","-",IF(E38="มส","-",RANK(P38,P$7:P$56,0))))))))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1011" t="str">
        <f>'ชื่อ-คะแนน'!R38</f>
        <v/>
      </c>
      <c r="G39" s="792" t="str">
        <f>'ชื่อ-คะแนน'!AA38</f>
        <v/>
      </c>
      <c r="H39" s="1011" t="str">
        <f>'ชื่อ-คะแนน'!AM38</f>
        <v/>
      </c>
      <c r="I39" s="792" t="str">
        <f>'ชื่อ-คะแนน'!AV38</f>
        <v/>
      </c>
      <c r="J39" s="792" t="str">
        <f>'ชื่อ-คะแนน'!AY38</f>
        <v/>
      </c>
      <c r="K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L39" s="768" t="str">
        <f>'ชื่อ-คะแนน'!BT38</f>
        <v/>
      </c>
      <c r="M39" s="768" t="str">
        <f>'ชื่อ-คะแนน'!CN38</f>
        <v/>
      </c>
      <c r="N39" s="768" t="str">
        <f>'ชื่อ-คะแนน'!CQ38</f>
        <v/>
      </c>
      <c r="O39" s="747" t="str">
        <f>'ชื่อ-คะแนน'!CT38</f>
        <v/>
      </c>
      <c r="P39" s="748" t="str">
        <f>IF('ชื่อ-คะแนน'!D38="","",IF('ชื่อ-คะแนน'!D38="ออก","-",IF('ชื่อ-คะแนน'!D38="ย้าย","-",IF('ชื่อ-คะแนน'!D38="พัก","-",F39+G39+H39+I39))))</f>
        <v/>
      </c>
      <c r="Q39" s="749" t="str">
        <f>IF('ชื่อ-คะแนน'!C38="","",IF(E39="ออก","-",IF(E39="พัก","-",IF(E39="ย้าย","-",IF(E39="","ผิด",IF(E39="ร","-",IF(E39="มส","-",RANK(P39,P$7:P$56,0))))))))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1011" t="str">
        <f>'ชื่อ-คะแนน'!R39</f>
        <v/>
      </c>
      <c r="G40" s="792" t="str">
        <f>'ชื่อ-คะแนน'!AA39</f>
        <v/>
      </c>
      <c r="H40" s="1011" t="str">
        <f>'ชื่อ-คะแนน'!AM39</f>
        <v/>
      </c>
      <c r="I40" s="792" t="str">
        <f>'ชื่อ-คะแนน'!AV39</f>
        <v/>
      </c>
      <c r="J40" s="792" t="str">
        <f>'ชื่อ-คะแนน'!AY39</f>
        <v/>
      </c>
      <c r="K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L40" s="768" t="str">
        <f>'ชื่อ-คะแนน'!BT39</f>
        <v/>
      </c>
      <c r="M40" s="768" t="str">
        <f>'ชื่อ-คะแนน'!CN39</f>
        <v/>
      </c>
      <c r="N40" s="768" t="str">
        <f>'ชื่อ-คะแนน'!CQ39</f>
        <v/>
      </c>
      <c r="O40" s="747" t="str">
        <f>'ชื่อ-คะแนน'!CT39</f>
        <v/>
      </c>
      <c r="P40" s="748" t="str">
        <f>IF('ชื่อ-คะแนน'!D39="","",IF('ชื่อ-คะแนน'!D39="ออก","-",IF('ชื่อ-คะแนน'!D39="ย้าย","-",IF('ชื่อ-คะแนน'!D39="พัก","-",F40+G40+H40+I40))))</f>
        <v/>
      </c>
      <c r="Q40" s="749" t="str">
        <f>IF('ชื่อ-คะแนน'!C39="","",IF(E40="ออก","-",IF(E40="พัก","-",IF(E40="ย้าย","-",IF(E40="","ผิด",IF(E40="ร","-",IF(E40="มส","-",RANK(P40,P$7:P$56,0))))))))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1012" t="str">
        <f>'ชื่อ-คะแนน'!R40</f>
        <v/>
      </c>
      <c r="G41" s="794" t="str">
        <f>'ชื่อ-คะแนน'!AA40</f>
        <v/>
      </c>
      <c r="H41" s="1012" t="str">
        <f>'ชื่อ-คะแนน'!AM40</f>
        <v/>
      </c>
      <c r="I41" s="794" t="str">
        <f>'ชื่อ-คะแนน'!AV40</f>
        <v/>
      </c>
      <c r="J41" s="794" t="str">
        <f>'ชื่อ-คะแนน'!AY40</f>
        <v/>
      </c>
      <c r="K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L41" s="770" t="str">
        <f>'ชื่อ-คะแนน'!BT40</f>
        <v/>
      </c>
      <c r="M41" s="770" t="str">
        <f>'ชื่อ-คะแนน'!CN40</f>
        <v/>
      </c>
      <c r="N41" s="770" t="str">
        <f>'ชื่อ-คะแนน'!CQ40</f>
        <v/>
      </c>
      <c r="O41" s="758" t="str">
        <f>'ชื่อ-คะแนน'!CT40</f>
        <v/>
      </c>
      <c r="P41" s="759" t="str">
        <f>IF('ชื่อ-คะแนน'!D40="","",IF('ชื่อ-คะแนน'!D40="ออก","-",IF('ชื่อ-คะแนน'!D40="ย้าย","-",IF('ชื่อ-คะแนน'!D40="พัก","-",F41+G41+H41+I41))))</f>
        <v/>
      </c>
      <c r="Q41" s="760" t="str">
        <f>IF('ชื่อ-คะแนน'!C40="","",IF(E41="ออก","-",IF(E41="พัก","-",IF(E41="ย้าย","-",IF(E41="","ผิด",IF(E41="ร","-",IF(E41="มส","-",RANK(P41,P$7:P$56,0))))))))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1010" t="str">
        <f>'ชื่อ-คะแนน'!R41</f>
        <v/>
      </c>
      <c r="G42" s="695" t="str">
        <f>'ชื่อ-คะแนน'!AA41</f>
        <v/>
      </c>
      <c r="H42" s="1010" t="str">
        <f>'ชื่อ-คะแนน'!AM41</f>
        <v/>
      </c>
      <c r="I42" s="695" t="str">
        <f>'ชื่อ-คะแนน'!AV41</f>
        <v/>
      </c>
      <c r="J42" s="695" t="str">
        <f>'ชื่อ-คะแนน'!AY41</f>
        <v/>
      </c>
      <c r="K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L42" s="766" t="str">
        <f>'ชื่อ-คะแนน'!BT41</f>
        <v/>
      </c>
      <c r="M42" s="766" t="str">
        <f>'ชื่อ-คะแนน'!CN41</f>
        <v/>
      </c>
      <c r="N42" s="766" t="str">
        <f>'ชื่อ-คะแนน'!CQ41</f>
        <v/>
      </c>
      <c r="O42" s="738" t="str">
        <f>'ชื่อ-คะแนน'!CT41</f>
        <v/>
      </c>
      <c r="P42" s="739" t="str">
        <f>IF('ชื่อ-คะแนน'!D41="","",IF('ชื่อ-คะแนน'!D41="ออก","-",IF('ชื่อ-คะแนน'!D41="ย้าย","-",IF('ชื่อ-คะแนน'!D41="พัก","-",F42+G42+H42+I42))))</f>
        <v/>
      </c>
      <c r="Q42" s="740" t="str">
        <f>IF('ชื่อ-คะแนน'!C41="","",IF(E42="ออก","-",IF(E42="พัก","-",IF(E42="ย้าย","-",IF(E42="","ผิด",IF(E42="ร","-",IF(E42="มส","-",RANK(P42,P$7:P$56,0))))))))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1011" t="str">
        <f>'ชื่อ-คะแนน'!R42</f>
        <v/>
      </c>
      <c r="G43" s="792" t="str">
        <f>'ชื่อ-คะแนน'!AA42</f>
        <v/>
      </c>
      <c r="H43" s="1011" t="str">
        <f>'ชื่อ-คะแนน'!AM42</f>
        <v/>
      </c>
      <c r="I43" s="792" t="str">
        <f>'ชื่อ-คะแนน'!AV42</f>
        <v/>
      </c>
      <c r="J43" s="792" t="str">
        <f>'ชื่อ-คะแนน'!AY42</f>
        <v/>
      </c>
      <c r="K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L43" s="768" t="str">
        <f>'ชื่อ-คะแนน'!BT42</f>
        <v/>
      </c>
      <c r="M43" s="768" t="str">
        <f>'ชื่อ-คะแนน'!CN42</f>
        <v/>
      </c>
      <c r="N43" s="768" t="str">
        <f>'ชื่อ-คะแนน'!CQ42</f>
        <v/>
      </c>
      <c r="O43" s="747" t="str">
        <f>'ชื่อ-คะแนน'!CT42</f>
        <v/>
      </c>
      <c r="P43" s="748" t="str">
        <f>IF('ชื่อ-คะแนน'!D42="","",IF('ชื่อ-คะแนน'!D42="ออก","-",IF('ชื่อ-คะแนน'!D42="ย้าย","-",IF('ชื่อ-คะแนน'!D42="พัก","-",F43+G43+H43+I43))))</f>
        <v/>
      </c>
      <c r="Q43" s="749" t="str">
        <f>IF('ชื่อ-คะแนน'!C42="","",IF(E43="ออก","-",IF(E43="พัก","-",IF(E43="ย้าย","-",IF(E43="","ผิด",IF(E43="ร","-",IF(E43="มส","-",RANK(P43,P$7:P$56,0))))))))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1011" t="str">
        <f>'ชื่อ-คะแนน'!R43</f>
        <v/>
      </c>
      <c r="G44" s="792" t="str">
        <f>'ชื่อ-คะแนน'!AA43</f>
        <v/>
      </c>
      <c r="H44" s="1011" t="str">
        <f>'ชื่อ-คะแนน'!AM43</f>
        <v/>
      </c>
      <c r="I44" s="792" t="str">
        <f>'ชื่อ-คะแนน'!AV43</f>
        <v/>
      </c>
      <c r="J44" s="792" t="str">
        <f>'ชื่อ-คะแนน'!AY43</f>
        <v/>
      </c>
      <c r="K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L44" s="768" t="str">
        <f>'ชื่อ-คะแนน'!BT43</f>
        <v/>
      </c>
      <c r="M44" s="768" t="str">
        <f>'ชื่อ-คะแนน'!CN43</f>
        <v/>
      </c>
      <c r="N44" s="768" t="str">
        <f>'ชื่อ-คะแนน'!CQ43</f>
        <v/>
      </c>
      <c r="O44" s="747" t="str">
        <f>'ชื่อ-คะแนน'!CT43</f>
        <v/>
      </c>
      <c r="P44" s="748" t="str">
        <f>IF('ชื่อ-คะแนน'!D43="","",IF('ชื่อ-คะแนน'!D43="ออก","-",IF('ชื่อ-คะแนน'!D43="ย้าย","-",IF('ชื่อ-คะแนน'!D43="พัก","-",F44+G44+H44+I44))))</f>
        <v/>
      </c>
      <c r="Q44" s="749" t="str">
        <f>IF('ชื่อ-คะแนน'!C43="","",IF(E44="ออก","-",IF(E44="พัก","-",IF(E44="ย้าย","-",IF(E44="","ผิด",IF(E44="ร","-",IF(E44="มส","-",RANK(P44,P$7:P$56,0))))))))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1011" t="str">
        <f>'ชื่อ-คะแนน'!R44</f>
        <v/>
      </c>
      <c r="G45" s="792" t="str">
        <f>'ชื่อ-คะแนน'!AA44</f>
        <v/>
      </c>
      <c r="H45" s="1011" t="str">
        <f>'ชื่อ-คะแนน'!AM44</f>
        <v/>
      </c>
      <c r="I45" s="792" t="str">
        <f>'ชื่อ-คะแนน'!AV44</f>
        <v/>
      </c>
      <c r="J45" s="792" t="str">
        <f>'ชื่อ-คะแนน'!AY44</f>
        <v/>
      </c>
      <c r="K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L45" s="768" t="str">
        <f>'ชื่อ-คะแนน'!BT44</f>
        <v/>
      </c>
      <c r="M45" s="768" t="str">
        <f>'ชื่อ-คะแนน'!CN44</f>
        <v/>
      </c>
      <c r="N45" s="768" t="str">
        <f>'ชื่อ-คะแนน'!CQ44</f>
        <v/>
      </c>
      <c r="O45" s="747" t="str">
        <f>'ชื่อ-คะแนน'!CT44</f>
        <v/>
      </c>
      <c r="P45" s="748" t="str">
        <f>IF('ชื่อ-คะแนน'!D44="","",IF('ชื่อ-คะแนน'!D44="ออก","-",IF('ชื่อ-คะแนน'!D44="ย้าย","-",IF('ชื่อ-คะแนน'!D44="พัก","-",F45+G45+H45+I45))))</f>
        <v/>
      </c>
      <c r="Q45" s="749" t="str">
        <f>IF('ชื่อ-คะแนน'!C44="","",IF(E45="ออก","-",IF(E45="พัก","-",IF(E45="ย้าย","-",IF(E45="","ผิด",IF(E45="ร","-",IF(E45="มส","-",RANK(P45,P$7:P$56,0))))))))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1012" t="str">
        <f>'ชื่อ-คะแนน'!R45</f>
        <v/>
      </c>
      <c r="G46" s="794" t="str">
        <f>'ชื่อ-คะแนน'!AA45</f>
        <v/>
      </c>
      <c r="H46" s="1012" t="str">
        <f>'ชื่อ-คะแนน'!AM45</f>
        <v/>
      </c>
      <c r="I46" s="794" t="str">
        <f>'ชื่อ-คะแนน'!AV45</f>
        <v/>
      </c>
      <c r="J46" s="794" t="str">
        <f>'ชื่อ-คะแนน'!AY45</f>
        <v/>
      </c>
      <c r="K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L46" s="770" t="str">
        <f>'ชื่อ-คะแนน'!BT45</f>
        <v/>
      </c>
      <c r="M46" s="770" t="str">
        <f>'ชื่อ-คะแนน'!CN45</f>
        <v/>
      </c>
      <c r="N46" s="770" t="str">
        <f>'ชื่อ-คะแนน'!CQ45</f>
        <v/>
      </c>
      <c r="O46" s="758" t="str">
        <f>'ชื่อ-คะแนน'!CT45</f>
        <v/>
      </c>
      <c r="P46" s="759" t="str">
        <f>IF('ชื่อ-คะแนน'!D45="","",IF('ชื่อ-คะแนน'!D45="ออก","-",IF('ชื่อ-คะแนน'!D45="ย้าย","-",IF('ชื่อ-คะแนน'!D45="พัก","-",F46+G46+H46+I46))))</f>
        <v/>
      </c>
      <c r="Q46" s="760" t="str">
        <f>IF('ชื่อ-คะแนน'!C45="","",IF(E46="ออก","-",IF(E46="พัก","-",IF(E46="ย้าย","-",IF(E46="","ผิด",IF(E46="ร","-",IF(E46="มส","-",RANK(P46,P$7:P$56,0))))))))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1010" t="str">
        <f>'ชื่อ-คะแนน'!R46</f>
        <v/>
      </c>
      <c r="G47" s="695" t="str">
        <f>'ชื่อ-คะแนน'!AA46</f>
        <v/>
      </c>
      <c r="H47" s="1010" t="str">
        <f>'ชื่อ-คะแนน'!AM46</f>
        <v/>
      </c>
      <c r="I47" s="695" t="str">
        <f>'ชื่อ-คะแนน'!AV46</f>
        <v/>
      </c>
      <c r="J47" s="695" t="str">
        <f>'ชื่อ-คะแนน'!AY46</f>
        <v/>
      </c>
      <c r="K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L47" s="766" t="str">
        <f>'ชื่อ-คะแนน'!BT46</f>
        <v/>
      </c>
      <c r="M47" s="766" t="str">
        <f>'ชื่อ-คะแนน'!CN46</f>
        <v/>
      </c>
      <c r="N47" s="766" t="str">
        <f>'ชื่อ-คะแนน'!CQ46</f>
        <v/>
      </c>
      <c r="O47" s="738" t="str">
        <f>'ชื่อ-คะแนน'!CT46</f>
        <v/>
      </c>
      <c r="P47" s="739" t="str">
        <f>IF('ชื่อ-คะแนน'!D46="","",IF('ชื่อ-คะแนน'!D46="ออก","-",IF('ชื่อ-คะแนน'!D46="ย้าย","-",IF('ชื่อ-คะแนน'!D46="พัก","-",F47+G47+H47+I47))))</f>
        <v/>
      </c>
      <c r="Q47" s="740" t="str">
        <f>IF('ชื่อ-คะแนน'!C46="","",IF(E47="ออก","-",IF(E47="พัก","-",IF(E47="ย้าย","-",IF(E47="","ผิด",IF(E47="ร","-",IF(E47="มส","-",RANK(P47,P$7:P$56,0))))))))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1011" t="str">
        <f>'ชื่อ-คะแนน'!R47</f>
        <v/>
      </c>
      <c r="G48" s="792" t="str">
        <f>'ชื่อ-คะแนน'!AA47</f>
        <v/>
      </c>
      <c r="H48" s="1011" t="str">
        <f>'ชื่อ-คะแนน'!AM47</f>
        <v/>
      </c>
      <c r="I48" s="792" t="str">
        <f>'ชื่อ-คะแนน'!AV47</f>
        <v/>
      </c>
      <c r="J48" s="792" t="str">
        <f>'ชื่อ-คะแนน'!AY47</f>
        <v/>
      </c>
      <c r="K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L48" s="768" t="str">
        <f>'ชื่อ-คะแนน'!BT47</f>
        <v/>
      </c>
      <c r="M48" s="768" t="str">
        <f>'ชื่อ-คะแนน'!CN47</f>
        <v/>
      </c>
      <c r="N48" s="768" t="str">
        <f>'ชื่อ-คะแนน'!CQ47</f>
        <v/>
      </c>
      <c r="O48" s="747" t="str">
        <f>'ชื่อ-คะแนน'!CT47</f>
        <v/>
      </c>
      <c r="P48" s="748" t="str">
        <f>IF('ชื่อ-คะแนน'!D47="","",IF('ชื่อ-คะแนน'!D47="ออก","-",IF('ชื่อ-คะแนน'!D47="ย้าย","-",IF('ชื่อ-คะแนน'!D47="พัก","-",F48+G48+H48+I48))))</f>
        <v/>
      </c>
      <c r="Q48" s="749" t="str">
        <f>IF('ชื่อ-คะแนน'!C47="","",IF(E48="ออก","-",IF(E48="พัก","-",IF(E48="ย้าย","-",IF(E48="","ผิด",IF(E48="ร","-",IF(E48="มส","-",RANK(P48,P$7:P$56,0))))))))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1011" t="str">
        <f>'ชื่อ-คะแนน'!R48</f>
        <v/>
      </c>
      <c r="G49" s="792" t="str">
        <f>'ชื่อ-คะแนน'!AA48</f>
        <v/>
      </c>
      <c r="H49" s="1011" t="str">
        <f>'ชื่อ-คะแนน'!AM48</f>
        <v/>
      </c>
      <c r="I49" s="792" t="str">
        <f>'ชื่อ-คะแนน'!AV48</f>
        <v/>
      </c>
      <c r="J49" s="792" t="str">
        <f>'ชื่อ-คะแนน'!AY48</f>
        <v/>
      </c>
      <c r="K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L49" s="768" t="str">
        <f>'ชื่อ-คะแนน'!BT48</f>
        <v/>
      </c>
      <c r="M49" s="768" t="str">
        <f>'ชื่อ-คะแนน'!CN48</f>
        <v/>
      </c>
      <c r="N49" s="768" t="str">
        <f>'ชื่อ-คะแนน'!CQ48</f>
        <v/>
      </c>
      <c r="O49" s="747" t="str">
        <f>'ชื่อ-คะแนน'!CT48</f>
        <v/>
      </c>
      <c r="P49" s="748" t="str">
        <f>IF('ชื่อ-คะแนน'!D48="","",IF('ชื่อ-คะแนน'!D48="ออก","-",IF('ชื่อ-คะแนน'!D48="ย้าย","-",IF('ชื่อ-คะแนน'!D48="พัก","-",F49+G49+H49+I49))))</f>
        <v/>
      </c>
      <c r="Q49" s="749" t="str">
        <f>IF('ชื่อ-คะแนน'!C48="","",IF(E49="ออก","-",IF(E49="พัก","-",IF(E49="ย้าย","-",IF(E49="","ผิด",IF(E49="ร","-",IF(E49="มส","-",RANK(P49,P$7:P$56,0))))))))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1011" t="str">
        <f>'ชื่อ-คะแนน'!R49</f>
        <v/>
      </c>
      <c r="G50" s="792" t="str">
        <f>'ชื่อ-คะแนน'!AA49</f>
        <v/>
      </c>
      <c r="H50" s="1011" t="str">
        <f>'ชื่อ-คะแนน'!AM49</f>
        <v/>
      </c>
      <c r="I50" s="792" t="str">
        <f>'ชื่อ-คะแนน'!AV49</f>
        <v/>
      </c>
      <c r="J50" s="792" t="str">
        <f>'ชื่อ-คะแนน'!AY49</f>
        <v/>
      </c>
      <c r="K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L50" s="768" t="str">
        <f>'ชื่อ-คะแนน'!BT49</f>
        <v/>
      </c>
      <c r="M50" s="768" t="str">
        <f>'ชื่อ-คะแนน'!CN49</f>
        <v/>
      </c>
      <c r="N50" s="768" t="str">
        <f>'ชื่อ-คะแนน'!CQ49</f>
        <v/>
      </c>
      <c r="O50" s="747" t="str">
        <f>'ชื่อ-คะแนน'!CT49</f>
        <v/>
      </c>
      <c r="P50" s="748" t="str">
        <f>IF('ชื่อ-คะแนน'!D49="","",IF('ชื่อ-คะแนน'!D49="ออก","-",IF('ชื่อ-คะแนน'!D49="ย้าย","-",IF('ชื่อ-คะแนน'!D49="พัก","-",F50+G50+H50+I50))))</f>
        <v/>
      </c>
      <c r="Q50" s="749" t="str">
        <f>IF('ชื่อ-คะแนน'!C49="","",IF(E50="ออก","-",IF(E50="พัก","-",IF(E50="ย้าย","-",IF(E50="","ผิด",IF(E50="ร","-",IF(E50="มส","-",RANK(P50,P$7:P$56,0))))))))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1012" t="str">
        <f>'ชื่อ-คะแนน'!R50</f>
        <v/>
      </c>
      <c r="G51" s="794" t="str">
        <f>'ชื่อ-คะแนน'!AA50</f>
        <v/>
      </c>
      <c r="H51" s="1012" t="str">
        <f>'ชื่อ-คะแนน'!AM50</f>
        <v/>
      </c>
      <c r="I51" s="794" t="str">
        <f>'ชื่อ-คะแนน'!AV50</f>
        <v/>
      </c>
      <c r="J51" s="794" t="str">
        <f>'ชื่อ-คะแนน'!AY50</f>
        <v/>
      </c>
      <c r="K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L51" s="770" t="str">
        <f>'ชื่อ-คะแนน'!BT50</f>
        <v/>
      </c>
      <c r="M51" s="770" t="str">
        <f>'ชื่อ-คะแนน'!CN50</f>
        <v/>
      </c>
      <c r="N51" s="770" t="str">
        <f>'ชื่อ-คะแนน'!CQ50</f>
        <v/>
      </c>
      <c r="O51" s="758" t="str">
        <f>'ชื่อ-คะแนน'!CT50</f>
        <v/>
      </c>
      <c r="P51" s="759" t="str">
        <f>IF('ชื่อ-คะแนน'!D50="","",IF('ชื่อ-คะแนน'!D50="ออก","-",IF('ชื่อ-คะแนน'!D50="ย้าย","-",IF('ชื่อ-คะแนน'!D50="พัก","-",F51+G51+H51+I51))))</f>
        <v/>
      </c>
      <c r="Q51" s="760" t="str">
        <f>IF('ชื่อ-คะแนน'!C50="","",IF(E51="ออก","-",IF(E51="พัก","-",IF(E51="ย้าย","-",IF(E51="","ผิด",IF(E51="ร","-",IF(E51="มส","-",RANK(P51,P$7:P$56,0))))))))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1010" t="str">
        <f>'ชื่อ-คะแนน'!R51</f>
        <v/>
      </c>
      <c r="G52" s="695" t="str">
        <f>'ชื่อ-คะแนน'!AA51</f>
        <v/>
      </c>
      <c r="H52" s="1010" t="str">
        <f>'ชื่อ-คะแนน'!AM51</f>
        <v/>
      </c>
      <c r="I52" s="695" t="str">
        <f>'ชื่อ-คะแนน'!AV51</f>
        <v/>
      </c>
      <c r="J52" s="695" t="str">
        <f>'ชื่อ-คะแนน'!AY51</f>
        <v/>
      </c>
      <c r="K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L52" s="766" t="str">
        <f>'ชื่อ-คะแนน'!BT51</f>
        <v/>
      </c>
      <c r="M52" s="766" t="str">
        <f>'ชื่อ-คะแนน'!CN51</f>
        <v/>
      </c>
      <c r="N52" s="766" t="str">
        <f>'ชื่อ-คะแนน'!CQ51</f>
        <v/>
      </c>
      <c r="O52" s="738" t="str">
        <f>'ชื่อ-คะแนน'!CT51</f>
        <v/>
      </c>
      <c r="P52" s="739" t="str">
        <f>IF('ชื่อ-คะแนน'!D51="","",IF('ชื่อ-คะแนน'!D51="ออก","-",IF('ชื่อ-คะแนน'!D51="ย้าย","-",IF('ชื่อ-คะแนน'!D51="พัก","-",F52+G52+H52+I52))))</f>
        <v/>
      </c>
      <c r="Q52" s="740" t="str">
        <f>IF('ชื่อ-คะแนน'!C51="","",IF(E52="ออก","-",IF(E52="พัก","-",IF(E52="ย้าย","-",IF(E52="","ผิด",IF(E52="ร","-",IF(E52="มส","-",RANK(P52,P$7:P$56,0))))))))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1011" t="str">
        <f>'ชื่อ-คะแนน'!R52</f>
        <v/>
      </c>
      <c r="G53" s="792" t="str">
        <f>'ชื่อ-คะแนน'!AA52</f>
        <v/>
      </c>
      <c r="H53" s="1011" t="str">
        <f>'ชื่อ-คะแนน'!AM52</f>
        <v/>
      </c>
      <c r="I53" s="792" t="str">
        <f>'ชื่อ-คะแนน'!AV52</f>
        <v/>
      </c>
      <c r="J53" s="792" t="str">
        <f>'ชื่อ-คะแนน'!AY52</f>
        <v/>
      </c>
      <c r="K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L53" s="768" t="str">
        <f>'ชื่อ-คะแนน'!BT52</f>
        <v/>
      </c>
      <c r="M53" s="768" t="str">
        <f>'ชื่อ-คะแนน'!CN52</f>
        <v/>
      </c>
      <c r="N53" s="768" t="str">
        <f>'ชื่อ-คะแนน'!CQ52</f>
        <v/>
      </c>
      <c r="O53" s="747" t="str">
        <f>'ชื่อ-คะแนน'!CT52</f>
        <v/>
      </c>
      <c r="P53" s="748" t="str">
        <f>IF('ชื่อ-คะแนน'!D52="","",IF('ชื่อ-คะแนน'!D52="ออก","-",IF('ชื่อ-คะแนน'!D52="ย้าย","-",IF('ชื่อ-คะแนน'!D52="พัก","-",F53+G53+H53+I53))))</f>
        <v/>
      </c>
      <c r="Q53" s="749" t="str">
        <f>IF('ชื่อ-คะแนน'!C52="","",IF(E53="ออก","-",IF(E53="พัก","-",IF(E53="ย้าย","-",IF(E53="","ผิด",IF(E53="ร","-",IF(E53="มส","-",RANK(P53,P$7:P$56,0))))))))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1011" t="str">
        <f>'ชื่อ-คะแนน'!R53</f>
        <v/>
      </c>
      <c r="G54" s="792" t="str">
        <f>'ชื่อ-คะแนน'!AA53</f>
        <v/>
      </c>
      <c r="H54" s="1011" t="str">
        <f>'ชื่อ-คะแนน'!AM53</f>
        <v/>
      </c>
      <c r="I54" s="792" t="str">
        <f>'ชื่อ-คะแนน'!AV53</f>
        <v/>
      </c>
      <c r="J54" s="792" t="str">
        <f>'ชื่อ-คะแนน'!AY53</f>
        <v/>
      </c>
      <c r="K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L54" s="768" t="str">
        <f>'ชื่อ-คะแนน'!BT53</f>
        <v/>
      </c>
      <c r="M54" s="768" t="str">
        <f>'ชื่อ-คะแนน'!CN53</f>
        <v/>
      </c>
      <c r="N54" s="768" t="str">
        <f>'ชื่อ-คะแนน'!CQ53</f>
        <v/>
      </c>
      <c r="O54" s="747" t="str">
        <f>'ชื่อ-คะแนน'!CT53</f>
        <v/>
      </c>
      <c r="P54" s="748" t="str">
        <f>IF('ชื่อ-คะแนน'!D53="","",IF('ชื่อ-คะแนน'!D53="ออก","-",IF('ชื่อ-คะแนน'!D53="ย้าย","-",IF('ชื่อ-คะแนน'!D53="พัก","-",F54+G54+H54+I54))))</f>
        <v/>
      </c>
      <c r="Q54" s="749" t="str">
        <f>IF('ชื่อ-คะแนน'!C53="","",IF(E54="ออก","-",IF(E54="พัก","-",IF(E54="ย้าย","-",IF(E54="","ผิด",IF(E54="ร","-",IF(E54="มส","-",RANK(P54,P$7:P$56,0))))))))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1011" t="str">
        <f>'ชื่อ-คะแนน'!R54</f>
        <v/>
      </c>
      <c r="G55" s="792" t="str">
        <f>'ชื่อ-คะแนน'!AA54</f>
        <v/>
      </c>
      <c r="H55" s="1011" t="str">
        <f>'ชื่อ-คะแนน'!AM54</f>
        <v/>
      </c>
      <c r="I55" s="792" t="str">
        <f>'ชื่อ-คะแนน'!AV54</f>
        <v/>
      </c>
      <c r="J55" s="792" t="str">
        <f>'ชื่อ-คะแนน'!AY54</f>
        <v/>
      </c>
      <c r="K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L55" s="768" t="str">
        <f>'ชื่อ-คะแนน'!BT54</f>
        <v/>
      </c>
      <c r="M55" s="768" t="str">
        <f>'ชื่อ-คะแนน'!CN54</f>
        <v/>
      </c>
      <c r="N55" s="768" t="str">
        <f>'ชื่อ-คะแนน'!CQ54</f>
        <v/>
      </c>
      <c r="O55" s="747" t="str">
        <f>'ชื่อ-คะแนน'!CT54</f>
        <v/>
      </c>
      <c r="P55" s="748" t="str">
        <f>IF('ชื่อ-คะแนน'!D54="","",IF('ชื่อ-คะแนน'!D54="ออก","-",IF('ชื่อ-คะแนน'!D54="ย้าย","-",IF('ชื่อ-คะแนน'!D54="พัก","-",F55+G55+H55+I55))))</f>
        <v/>
      </c>
      <c r="Q55" s="749" t="str">
        <f>IF('ชื่อ-คะแนน'!C54="","",IF(E55="ออก","-",IF(E55="พัก","-",IF(E55="ย้าย","-",IF(E55="","ผิด",IF(E55="ร","-",IF(E55="มส","-",RANK(P55,P$7:P$56,0))))))))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1012" t="str">
        <f>'ชื่อ-คะแนน'!R55</f>
        <v/>
      </c>
      <c r="G56" s="794" t="str">
        <f>'ชื่อ-คะแนน'!AA55</f>
        <v/>
      </c>
      <c r="H56" s="1012" t="str">
        <f>'ชื่อ-คะแนน'!AM55</f>
        <v/>
      </c>
      <c r="I56" s="794" t="str">
        <f>'ชื่อ-คะแนน'!AV55</f>
        <v/>
      </c>
      <c r="J56" s="794" t="str">
        <f>'ชื่อ-คะแนน'!AY55</f>
        <v/>
      </c>
      <c r="K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L56" s="770" t="str">
        <f>'ชื่อ-คะแนน'!BT55</f>
        <v/>
      </c>
      <c r="M56" s="770" t="str">
        <f>'ชื่อ-คะแนน'!CN55</f>
        <v/>
      </c>
      <c r="N56" s="770" t="str">
        <f>'ชื่อ-คะแนน'!CQ55</f>
        <v/>
      </c>
      <c r="O56" s="758" t="str">
        <f>'ชื่อ-คะแนน'!CT55</f>
        <v/>
      </c>
      <c r="P56" s="759" t="str">
        <f>IF('ชื่อ-คะแนน'!D55="","",IF('ชื่อ-คะแนน'!D55="ออก","-",IF('ชื่อ-คะแนน'!D55="ย้าย","-",IF('ชื่อ-คะแนน'!D55="พัก","-",F56+G56+H56+I56))))</f>
        <v/>
      </c>
      <c r="Q56" s="760" t="str">
        <f>IF('ชื่อ-คะแนน'!C55="","",IF(E56="ออก","-",IF(E56="พัก","-",IF(E56="ย้าย","-",IF(E56="","ผิด",IF(E56="ร","-",IF(E56="มส","-",RANK(P56,P$7:P$56,0))))))))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GR/4k2Yb5n8uoVQusl+WX5TLBJXv3vhJ4liteUNK87uPfMfCVLmXFOGmjvFRZIke+AHntXLG9PL4O+cd0wV45g==" saltValue="frXfm9otqUQKRDja7SOGkw==" spinCount="100000" sheet="1" objects="1" scenarios="1" formatCells="0"/>
  <mergeCells count="29">
    <mergeCell ref="A1:D1"/>
    <mergeCell ref="Q2:S2"/>
    <mergeCell ref="E1:AB1"/>
    <mergeCell ref="R4:T4"/>
    <mergeCell ref="AA4:AA6"/>
    <mergeCell ref="Y4:Y6"/>
    <mergeCell ref="AB4:AB6"/>
    <mergeCell ref="A2:P2"/>
    <mergeCell ref="P4:P6"/>
    <mergeCell ref="G4:G5"/>
    <mergeCell ref="E4:E6"/>
    <mergeCell ref="O4:O5"/>
    <mergeCell ref="T2:AB2"/>
    <mergeCell ref="A3:K3"/>
    <mergeCell ref="Q3:AB3"/>
    <mergeCell ref="I4:I5"/>
    <mergeCell ref="B4:B6"/>
    <mergeCell ref="C4:C6"/>
    <mergeCell ref="W4:W6"/>
    <mergeCell ref="F4:F5"/>
    <mergeCell ref="H4:H5"/>
    <mergeCell ref="K4:K5"/>
    <mergeCell ref="V4:V6"/>
    <mergeCell ref="U4:U6"/>
    <mergeCell ref="Q4:Q6"/>
    <mergeCell ref="L4:L5"/>
    <mergeCell ref="M4:M5"/>
    <mergeCell ref="N4:N5"/>
    <mergeCell ref="J4:J5"/>
  </mergeCells>
  <phoneticPr fontId="15" type="noConversion"/>
  <conditionalFormatting sqref="P7:V56">
    <cfRule type="cellIs" dxfId="59" priority="1" stopIfTrue="1" operator="equal">
      <formula>"0"</formula>
    </cfRule>
    <cfRule type="cellIs" dxfId="58" priority="2" stopIfTrue="1" operator="equal">
      <formula>"ร"</formula>
    </cfRule>
    <cfRule type="cellIs" dxfId="57" priority="3" stopIfTrue="1" operator="equal">
      <formula>"มส"</formula>
    </cfRule>
  </conditionalFormatting>
  <conditionalFormatting sqref="Y7:Y56 AA7:AA56">
    <cfRule type="cellIs" dxfId="56" priority="4" stopIfTrue="1" operator="equal">
      <formula>"ผิด"</formula>
    </cfRule>
    <cfRule type="cellIs" dxfId="55" priority="5" stopIfTrue="1" operator="equal">
      <formula>"มส"</formula>
    </cfRule>
  </conditionalFormatting>
  <conditionalFormatting sqref="L7:N56 E7:J56">
    <cfRule type="cellIs" dxfId="54" priority="6" stopIfTrue="1" operator="equal">
      <formula>"ออก"</formula>
    </cfRule>
    <cfRule type="cellIs" dxfId="53" priority="7" stopIfTrue="1" operator="equal">
      <formula>"ย้าย"</formula>
    </cfRule>
    <cfRule type="cellIs" dxfId="52" priority="8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>
    <tabColor indexed="15"/>
  </sheetPr>
  <dimension ref="A1:AD56"/>
  <sheetViews>
    <sheetView showZeros="0" view="pageBreakPreview" zoomScaleSheetLayoutView="10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V7" sqref="V7:V56"/>
    </sheetView>
  </sheetViews>
  <sheetFormatPr defaultRowHeight="24" x14ac:dyDescent="0.5"/>
  <cols>
    <col min="1" max="1" width="2.28515625" style="1" customWidth="1"/>
    <col min="2" max="2" width="3.7109375" style="7" customWidth="1"/>
    <col min="3" max="3" width="7.7109375" style="8" customWidth="1"/>
    <col min="4" max="4" width="27.28515625" style="8" customWidth="1"/>
    <col min="5" max="5" width="3.42578125" style="136" customWidth="1"/>
    <col min="6" max="8" width="3.42578125" style="136" hidden="1" customWidth="1"/>
    <col min="9" max="9" width="4.140625" style="7" hidden="1" customWidth="1"/>
    <col min="10" max="10" width="4.42578125" style="7" customWidth="1"/>
    <col min="11" max="14" width="4.42578125" style="136" customWidth="1"/>
    <col min="15" max="15" width="4.140625" style="7" customWidth="1"/>
    <col min="16" max="16" width="4" style="135" customWidth="1"/>
    <col min="17" max="17" width="3.7109375" style="135" customWidth="1"/>
    <col min="18" max="20" width="4.140625" style="7" customWidth="1"/>
    <col min="21" max="22" width="3.5703125" style="7" customWidth="1"/>
    <col min="23" max="23" width="3.42578125" style="135" hidden="1" customWidth="1"/>
    <col min="24" max="24" width="4.42578125" style="7" hidden="1" customWidth="1"/>
    <col min="25" max="25" width="4" style="7" hidden="1" customWidth="1"/>
    <col min="26" max="26" width="5.140625" style="7" customWidth="1"/>
    <col min="27" max="27" width="5" style="7" customWidth="1"/>
    <col min="28" max="28" width="6.85546875" style="7" customWidth="1"/>
  </cols>
  <sheetData>
    <row r="1" spans="1:30" ht="21" customHeight="1" x14ac:dyDescent="0.5">
      <c r="A1" s="1606" t="str">
        <f>"แบบแจ้งผลการเรียน (ปลายปี)"&amp;ปก!E7</f>
        <v>แบบแจ้งผลการเรียน (ปลายปี)ปีการศึกษา 2566</v>
      </c>
      <c r="B1" s="1606"/>
      <c r="C1" s="1606"/>
      <c r="D1" s="1606"/>
      <c r="E1" s="1608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F1" s="1608"/>
      <c r="G1" s="1608"/>
      <c r="H1" s="1608"/>
      <c r="I1" s="1608"/>
      <c r="J1" s="1608"/>
      <c r="K1" s="1608"/>
      <c r="L1" s="1608"/>
      <c r="M1" s="1608"/>
      <c r="N1" s="1608"/>
      <c r="O1" s="1608"/>
      <c r="P1" s="1608"/>
      <c r="Q1" s="1608"/>
      <c r="R1" s="1608"/>
      <c r="S1" s="1608"/>
      <c r="T1" s="1608"/>
      <c r="U1" s="1608"/>
      <c r="V1" s="1608"/>
      <c r="W1" s="1608"/>
      <c r="X1" s="1608"/>
      <c r="Y1" s="1608"/>
      <c r="Z1" s="1608"/>
      <c r="AA1" s="1608"/>
      <c r="AB1" s="1608"/>
    </row>
    <row r="2" spans="1:30" s="46" customFormat="1" ht="21" customHeight="1" x14ac:dyDescent="0.55000000000000004">
      <c r="A2" s="1620" t="str">
        <f>ปก!B10&amp;"  "&amp;ปก!D10</f>
        <v>กลุ่มสาระ  เลือกจากรายการ</v>
      </c>
      <c r="B2" s="1620"/>
      <c r="C2" s="1620"/>
      <c r="D2" s="1620"/>
      <c r="E2" s="1620"/>
      <c r="F2" s="1620"/>
      <c r="G2" s="1620"/>
      <c r="H2" s="1620"/>
      <c r="I2" s="1620"/>
      <c r="J2" s="1620"/>
      <c r="K2" s="1620"/>
      <c r="L2" s="1620"/>
      <c r="M2" s="1620"/>
      <c r="N2" s="1620"/>
      <c r="O2" s="1620"/>
      <c r="P2" s="1620"/>
      <c r="Q2" s="1631" t="str">
        <f>" เช็คชื่อ (2) = "&amp;ปก!I24</f>
        <v xml:space="preserve"> เช็คชื่อ (2) = 16</v>
      </c>
      <c r="R2" s="1631"/>
      <c r="S2" s="1631"/>
      <c r="T2" s="1628" t="str">
        <f>ปก!B8&amp;"  "&amp;ปก!D8&amp;"   "</f>
        <v xml:space="preserve">ชั้นประถมศึกษาปีที่   1/1   </v>
      </c>
      <c r="U2" s="1628"/>
      <c r="V2" s="1628"/>
      <c r="W2" s="1628"/>
      <c r="X2" s="1628"/>
      <c r="Y2" s="1628"/>
      <c r="Z2" s="1628"/>
      <c r="AA2" s="1628"/>
      <c r="AB2" s="1628"/>
    </row>
    <row r="3" spans="1:30" s="46" customFormat="1" ht="21" customHeight="1" thickBot="1" x14ac:dyDescent="0.6">
      <c r="A3" s="163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32"/>
      <c r="C3" s="1632"/>
      <c r="D3" s="1632"/>
      <c r="E3" s="1632"/>
      <c r="F3" s="1632"/>
      <c r="G3" s="1632"/>
      <c r="H3" s="1632"/>
      <c r="I3" s="1632"/>
      <c r="J3" s="1632"/>
      <c r="K3" s="1632"/>
      <c r="L3" s="1632"/>
      <c r="M3" s="1632"/>
      <c r="N3" s="1632"/>
      <c r="O3" s="1632"/>
      <c r="P3" s="163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Q3" s="1633"/>
      <c r="R3" s="1633"/>
      <c r="S3" s="1633"/>
      <c r="T3" s="1633"/>
      <c r="U3" s="1633"/>
      <c r="V3" s="1633"/>
      <c r="W3" s="1633"/>
      <c r="X3" s="1633"/>
      <c r="Y3" s="1633"/>
      <c r="Z3" s="1633"/>
      <c r="AA3" s="1633"/>
      <c r="AB3" s="1633"/>
    </row>
    <row r="4" spans="1:30" ht="19.5" customHeight="1" thickBot="1" x14ac:dyDescent="0.55000000000000004">
      <c r="A4" s="395"/>
      <c r="B4" s="1580" t="s">
        <v>10</v>
      </c>
      <c r="C4" s="1583" t="s">
        <v>20</v>
      </c>
      <c r="D4" s="396"/>
      <c r="E4" s="1623" t="s">
        <v>149</v>
      </c>
      <c r="F4" s="1602" t="s">
        <v>200</v>
      </c>
      <c r="G4" s="1604" t="s">
        <v>201</v>
      </c>
      <c r="H4" s="1602" t="s">
        <v>16</v>
      </c>
      <c r="I4" s="1638" t="s">
        <v>13</v>
      </c>
      <c r="J4" s="1636" t="s">
        <v>217</v>
      </c>
      <c r="K4" s="1634" t="s">
        <v>204</v>
      </c>
      <c r="L4" s="1644" t="s">
        <v>235</v>
      </c>
      <c r="M4" s="1642" t="s">
        <v>205</v>
      </c>
      <c r="N4" s="1634" t="s">
        <v>219</v>
      </c>
      <c r="O4" s="1640" t="s">
        <v>30</v>
      </c>
      <c r="P4" s="1621" t="s">
        <v>17</v>
      </c>
      <c r="Q4" s="1599" t="s">
        <v>31</v>
      </c>
      <c r="R4" s="1609" t="str">
        <f>KPA!AD5</f>
        <v>สรุปร้อยละ KPA</v>
      </c>
      <c r="S4" s="1610"/>
      <c r="T4" s="1611"/>
      <c r="U4" s="1596" t="s">
        <v>202</v>
      </c>
      <c r="V4" s="1593" t="s">
        <v>203</v>
      </c>
      <c r="W4" s="1586" t="s">
        <v>31</v>
      </c>
      <c r="X4" s="722" t="s">
        <v>115</v>
      </c>
      <c r="Y4" s="1614" t="str">
        <f>IF(ปก!D10="กิจกรรมพัฒนาผู้เรียน","เวลาไม่ครบครึ่งปี","ชม มส ครึ่งปี")</f>
        <v>ชม มส ครึ่งปี</v>
      </c>
      <c r="Z4" s="723" t="s">
        <v>115</v>
      </c>
      <c r="AA4" s="1612" t="str">
        <f>IF(ปก!D10="กิจกรรมพัฒนาผู้เรียน","เวลาไม่ครบทั้งปี","ชม มส ทั้งปี")</f>
        <v>ชม มส ทั้งปี</v>
      </c>
      <c r="AB4" s="1617" t="s">
        <v>14</v>
      </c>
      <c r="AD4" s="191"/>
    </row>
    <row r="5" spans="1:30" ht="19.5" customHeight="1" thickBot="1" x14ac:dyDescent="0.55000000000000004">
      <c r="A5" s="395"/>
      <c r="B5" s="1581"/>
      <c r="C5" s="1584"/>
      <c r="D5" s="401" t="s">
        <v>11</v>
      </c>
      <c r="E5" s="1624"/>
      <c r="F5" s="1603"/>
      <c r="G5" s="1605"/>
      <c r="H5" s="1603"/>
      <c r="I5" s="1639"/>
      <c r="J5" s="1637"/>
      <c r="K5" s="1635"/>
      <c r="L5" s="1645"/>
      <c r="M5" s="1643"/>
      <c r="N5" s="1635"/>
      <c r="O5" s="1641"/>
      <c r="P5" s="1622"/>
      <c r="Q5" s="1600"/>
      <c r="R5" s="724" t="str">
        <f>KPA!AD6</f>
        <v>K</v>
      </c>
      <c r="S5" s="724" t="str">
        <f>KPA!AE6</f>
        <v>P</v>
      </c>
      <c r="T5" s="724" t="str">
        <f>KPA!AF6</f>
        <v>A</v>
      </c>
      <c r="U5" s="1597"/>
      <c r="V5" s="1594" t="s">
        <v>121</v>
      </c>
      <c r="W5" s="1587"/>
      <c r="X5" s="725">
        <f>เวลา1!EI3</f>
        <v>36</v>
      </c>
      <c r="Y5" s="1615"/>
      <c r="Z5" s="726">
        <f>เวลา2!EJ3</f>
        <v>72</v>
      </c>
      <c r="AA5" s="1613"/>
      <c r="AB5" s="1618"/>
      <c r="AD5" s="192"/>
    </row>
    <row r="6" spans="1:30" ht="19.5" customHeight="1" thickBot="1" x14ac:dyDescent="0.55000000000000004">
      <c r="A6" s="275"/>
      <c r="B6" s="1582"/>
      <c r="C6" s="1585"/>
      <c r="D6" s="412"/>
      <c r="E6" s="1625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729">
        <f>'ชื่อ-คะแนน'!BJ5</f>
        <v>30</v>
      </c>
      <c r="K6" s="1013">
        <f>'ชื่อ-คะแนน'!BS5</f>
        <v>20</v>
      </c>
      <c r="L6" s="729">
        <f>'ชื่อ-คะแนน'!CD5</f>
        <v>30</v>
      </c>
      <c r="M6" s="1014">
        <f>'ชื่อ-คะแนน'!CM5</f>
        <v>20</v>
      </c>
      <c r="N6" s="731">
        <f>'ชื่อ-คะแนน'!CQ5</f>
        <v>100</v>
      </c>
      <c r="O6" s="775">
        <f>'ชื่อ-คะแนน'!CT5</f>
        <v>100</v>
      </c>
      <c r="P6" s="1622"/>
      <c r="Q6" s="1601"/>
      <c r="R6" s="733">
        <f>KPA!AD7</f>
        <v>45</v>
      </c>
      <c r="S6" s="733">
        <f>KPA!AE7</f>
        <v>35</v>
      </c>
      <c r="T6" s="733">
        <f>KPA!AF7</f>
        <v>20</v>
      </c>
      <c r="U6" s="1598"/>
      <c r="V6" s="1595" t="s">
        <v>122</v>
      </c>
      <c r="W6" s="1588"/>
      <c r="X6" s="734">
        <f>เวลา1!EI4</f>
        <v>7</v>
      </c>
      <c r="Y6" s="1616"/>
      <c r="Z6" s="735">
        <f>เวลา2!EJ4</f>
        <v>14</v>
      </c>
      <c r="AA6" s="1613"/>
      <c r="AB6" s="1619"/>
      <c r="AD6" s="192"/>
    </row>
    <row r="7" spans="1:30" s="5" customFormat="1" ht="18" customHeight="1" x14ac:dyDescent="0.5">
      <c r="A7" s="281"/>
      <c r="B7" s="239">
        <f>'ชื่อ-คะแนน'!A6</f>
        <v>1</v>
      </c>
      <c r="C7" s="420" t="str">
        <f>'ชื่อ-คะแนน'!B6</f>
        <v>12803</v>
      </c>
      <c r="D7" s="421" t="str">
        <f>'ชื่อ-คะแนน'!DB6</f>
        <v>เด็กหญิง กัญญาณัฐ  ศรีธนะ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20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10</v>
      </c>
      <c r="J7" s="1004">
        <f>'ชื่อ-คะแนน'!BJ6</f>
        <v>0</v>
      </c>
      <c r="K7" s="1015">
        <f>'ชื่อ-คะแนน'!BS6</f>
        <v>0</v>
      </c>
      <c r="L7" s="1004">
        <f>'ชื่อ-คะแนน'!CD6</f>
        <v>0</v>
      </c>
      <c r="M7" s="1015">
        <f>'ชื่อ-คะแนน'!CM6</f>
        <v>0</v>
      </c>
      <c r="N7" s="1004">
        <f>'ชื่อ-คะแนน'!CQ6</f>
        <v>0</v>
      </c>
      <c r="O7" s="777">
        <f>'ชื่อ-คะแนน'!CT6</f>
        <v>0</v>
      </c>
      <c r="P7" s="778" t="str">
        <f>'ชื่อ-คะแนน'!CW6</f>
        <v>0</v>
      </c>
      <c r="Q7" s="779">
        <f>'ชื่อ-คะแนน'!CY6</f>
        <v>1</v>
      </c>
      <c r="R7" s="741">
        <f>KPA!AD8</f>
        <v>10</v>
      </c>
      <c r="S7" s="741">
        <f>KPA!AE8</f>
        <v>0</v>
      </c>
      <c r="T7" s="741">
        <f>KPA!AF8</f>
        <v>0</v>
      </c>
      <c r="U7" s="1252">
        <f>'ชื่อ-คะแนน'!DH6</f>
        <v>1</v>
      </c>
      <c r="V7" s="1264">
        <f>'ชื่อ-คะแนน'!DS6</f>
        <v>1</v>
      </c>
      <c r="W7" s="742">
        <f>'ชื่อ-คะแนน'!CX6</f>
        <v>1</v>
      </c>
      <c r="X7" s="328">
        <f>เวลา1!EI7</f>
        <v>36</v>
      </c>
      <c r="Y7" s="743" t="str">
        <f>IF('ชื่อ-คะแนน'!CU6="","",เวลา1!EJ7)</f>
        <v>-</v>
      </c>
      <c r="Z7" s="744">
        <f>เวลา2!EJ7</f>
        <v>68</v>
      </c>
      <c r="AA7" s="743" t="str">
        <f>IF('ชื่อ-คะแนน'!CU6="","",เวลา2!EL7)</f>
        <v>-</v>
      </c>
      <c r="AB7" s="245" t="str">
        <f>IF('ชื่อ-คะแนน'!CZ6="","",'ชื่อ-คะแนน'!CZ6)</f>
        <v/>
      </c>
    </row>
    <row r="8" spans="1:30" s="5" customFormat="1" ht="18" customHeight="1" x14ac:dyDescent="0.5">
      <c r="A8" s="281"/>
      <c r="B8" s="246">
        <f>'ชื่อ-คะแนน'!A7</f>
        <v>2</v>
      </c>
      <c r="C8" s="429" t="str">
        <f>'ชื่อ-คะแนน'!B7</f>
        <v>12804</v>
      </c>
      <c r="D8" s="336" t="str">
        <f>'ชื่อ-คะแนน'!DB7</f>
        <v>เด็กหญิง กาญจนา  สุวะเลิศ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10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5</v>
      </c>
      <c r="J8" s="1006">
        <f>'ชื่อ-คะแนน'!BJ7</f>
        <v>0</v>
      </c>
      <c r="K8" s="1016">
        <f>'ชื่อ-คะแนน'!BS7</f>
        <v>0</v>
      </c>
      <c r="L8" s="1006">
        <f>'ชื่อ-คะแนน'!CD7</f>
        <v>0</v>
      </c>
      <c r="M8" s="1016">
        <f>'ชื่อ-คะแนน'!CM7</f>
        <v>0</v>
      </c>
      <c r="N8" s="1006">
        <f>'ชื่อ-คะแนน'!CQ7</f>
        <v>0</v>
      </c>
      <c r="O8" s="782">
        <f>'ชื่อ-คะแนน'!CT7</f>
        <v>0</v>
      </c>
      <c r="P8" s="783" t="str">
        <f>'ชื่อ-คะแนน'!CW7</f>
        <v>0</v>
      </c>
      <c r="Q8" s="784">
        <f>'ชื่อ-คะแนน'!CY7</f>
        <v>1</v>
      </c>
      <c r="R8" s="750">
        <f>KPA!AD9</f>
        <v>5</v>
      </c>
      <c r="S8" s="750">
        <f>KPA!AE9</f>
        <v>0</v>
      </c>
      <c r="T8" s="750">
        <f>KPA!AF9</f>
        <v>0</v>
      </c>
      <c r="U8" s="1253">
        <f>'ชื่อ-คะแนน'!DH7</f>
        <v>2</v>
      </c>
      <c r="V8" s="1265">
        <f>'ชื่อ-คะแนน'!DS7</f>
        <v>2</v>
      </c>
      <c r="W8" s="751">
        <f>'ชื่อ-คะแนน'!CX7</f>
        <v>1</v>
      </c>
      <c r="X8" s="752">
        <f>เวลา1!EI8</f>
        <v>36</v>
      </c>
      <c r="Y8" s="753" t="str">
        <f>IF('ชื่อ-คะแนน'!CU7="","",เวลา1!EJ8)</f>
        <v>-</v>
      </c>
      <c r="Z8" s="754">
        <f>เวลา2!EJ8</f>
        <v>68</v>
      </c>
      <c r="AA8" s="755" t="str">
        <f>IF('ชื่อ-คะแนน'!CU7="","",เวลา2!EL8)</f>
        <v>-</v>
      </c>
      <c r="AB8" s="252" t="str">
        <f>IF('ชื่อ-คะแนน'!CZ7="","",'ชื่อ-คะแนน'!CZ7)</f>
        <v/>
      </c>
    </row>
    <row r="9" spans="1:30" s="5" customFormat="1" ht="18" customHeight="1" x14ac:dyDescent="0.5">
      <c r="A9" s="281"/>
      <c r="B9" s="246">
        <f>'ชื่อ-คะแนน'!A8</f>
        <v>3</v>
      </c>
      <c r="C9" s="429" t="str">
        <f>'ชื่อ-คะแนน'!B8</f>
        <v>12805</v>
      </c>
      <c r="D9" s="336" t="str">
        <f>'ชื่อ-คะแนน'!DB8</f>
        <v>เด็กหญิง จิตราภรณ์  แก่นยงค์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20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10</v>
      </c>
      <c r="J9" s="1006">
        <f>'ชื่อ-คะแนน'!BJ8</f>
        <v>0</v>
      </c>
      <c r="K9" s="1016">
        <f>'ชื่อ-คะแนน'!BS8</f>
        <v>0</v>
      </c>
      <c r="L9" s="1006">
        <f>'ชื่อ-คะแนน'!CD8</f>
        <v>0</v>
      </c>
      <c r="M9" s="1016">
        <f>'ชื่อ-คะแนน'!CM8</f>
        <v>0</v>
      </c>
      <c r="N9" s="1006">
        <f>'ชื่อ-คะแนน'!CQ8</f>
        <v>0</v>
      </c>
      <c r="O9" s="782">
        <f>'ชื่อ-คะแนน'!CT8</f>
        <v>0</v>
      </c>
      <c r="P9" s="783" t="str">
        <f>'ชื่อ-คะแนน'!CW8</f>
        <v>0</v>
      </c>
      <c r="Q9" s="784">
        <f>'ชื่อ-คะแนน'!CY8</f>
        <v>1</v>
      </c>
      <c r="R9" s="750">
        <f>KPA!AD10</f>
        <v>10</v>
      </c>
      <c r="S9" s="750">
        <f>KPA!AE10</f>
        <v>0</v>
      </c>
      <c r="T9" s="750">
        <f>KPA!AF10</f>
        <v>0</v>
      </c>
      <c r="U9" s="1253">
        <f>'ชื่อ-คะแนน'!DH8</f>
        <v>2</v>
      </c>
      <c r="V9" s="1265">
        <f>'ชื่อ-คะแนน'!DS8</f>
        <v>2</v>
      </c>
      <c r="W9" s="751">
        <f>'ชื่อ-คะแนน'!CX8</f>
        <v>1</v>
      </c>
      <c r="X9" s="752">
        <f>เวลา1!EI9</f>
        <v>36</v>
      </c>
      <c r="Y9" s="753" t="str">
        <f>IF('ชื่อ-คะแนน'!CU8="","",เวลา1!EJ9)</f>
        <v>-</v>
      </c>
      <c r="Z9" s="754">
        <f>เวลา2!EJ9</f>
        <v>68</v>
      </c>
      <c r="AA9" s="755" t="str">
        <f>IF('ชื่อ-คะแนน'!CU8="","",เวลา2!EL9)</f>
        <v>-</v>
      </c>
      <c r="AB9" s="252" t="str">
        <f>IF('ชื่อ-คะแนน'!CZ8="","",'ชื่อ-คะแนน'!CZ8)</f>
        <v/>
      </c>
    </row>
    <row r="10" spans="1:30" s="5" customFormat="1" ht="18" customHeight="1" x14ac:dyDescent="0.5">
      <c r="A10" s="281"/>
      <c r="B10" s="246">
        <f>'ชื่อ-คะแนน'!A9</f>
        <v>4</v>
      </c>
      <c r="C10" s="429" t="str">
        <f>'ชื่อ-คะแนน'!B9</f>
        <v>12806</v>
      </c>
      <c r="D10" s="336" t="str">
        <f>'ชื่อ-คะแนน'!DB9</f>
        <v>เด็กชาย พิธิวัฒน์  ร้องกาศ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20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10</v>
      </c>
      <c r="J10" s="1006">
        <f>'ชื่อ-คะแนน'!BJ9</f>
        <v>0</v>
      </c>
      <c r="K10" s="1016">
        <f>'ชื่อ-คะแนน'!BS9</f>
        <v>0</v>
      </c>
      <c r="L10" s="1006">
        <f>'ชื่อ-คะแนน'!CD9</f>
        <v>0</v>
      </c>
      <c r="M10" s="1016">
        <f>'ชื่อ-คะแนน'!CM9</f>
        <v>0</v>
      </c>
      <c r="N10" s="1006">
        <f>'ชื่อ-คะแนน'!CQ9</f>
        <v>0</v>
      </c>
      <c r="O10" s="782">
        <f>'ชื่อ-คะแนน'!CT9</f>
        <v>0</v>
      </c>
      <c r="P10" s="783" t="str">
        <f>'ชื่อ-คะแนน'!CW9</f>
        <v>0</v>
      </c>
      <c r="Q10" s="784">
        <f>'ชื่อ-คะแนน'!CY9</f>
        <v>1</v>
      </c>
      <c r="R10" s="750">
        <f>KPA!AD11</f>
        <v>10</v>
      </c>
      <c r="S10" s="750">
        <f>KPA!AE11</f>
        <v>0</v>
      </c>
      <c r="T10" s="750">
        <f>KPA!AF11</f>
        <v>0</v>
      </c>
      <c r="U10" s="1253">
        <f>'ชื่อ-คะแนน'!DH9</f>
        <v>2</v>
      </c>
      <c r="V10" s="1265">
        <f>'ชื่อ-คะแนน'!DS9</f>
        <v>2</v>
      </c>
      <c r="W10" s="751">
        <f>'ชื่อ-คะแนน'!CX9</f>
        <v>1</v>
      </c>
      <c r="X10" s="752">
        <f>เวลา1!EI10</f>
        <v>36</v>
      </c>
      <c r="Y10" s="753" t="str">
        <f>IF('ชื่อ-คะแนน'!CU9="","",เวลา1!EJ10)</f>
        <v>-</v>
      </c>
      <c r="Z10" s="754">
        <f>เวลา2!EJ10</f>
        <v>68</v>
      </c>
      <c r="AA10" s="755" t="str">
        <f>IF('ชื่อ-คะแนน'!CU9="","",เวลา2!EL10)</f>
        <v>-</v>
      </c>
      <c r="AB10" s="252" t="str">
        <f>IF('ชื่อ-คะแนน'!CZ9="","",'ชื่อ-คะแนน'!CZ9)</f>
        <v/>
      </c>
    </row>
    <row r="11" spans="1:30" s="5" customFormat="1" ht="18" customHeight="1" thickBot="1" x14ac:dyDescent="0.55000000000000004">
      <c r="A11" s="281"/>
      <c r="B11" s="246">
        <f>'ชื่อ-คะแนน'!A10</f>
        <v>5</v>
      </c>
      <c r="C11" s="429" t="str">
        <f>'ชื่อ-คะแนน'!B10</f>
        <v>12808</v>
      </c>
      <c r="D11" s="336" t="str">
        <f>'ชื่อ-คะแนน'!DB10</f>
        <v>เด็กชาย นภัท  ปุผาลา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20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10</v>
      </c>
      <c r="J11" s="1008">
        <f>'ชื่อ-คะแนน'!BJ10</f>
        <v>0</v>
      </c>
      <c r="K11" s="1017">
        <f>'ชื่อ-คะแนน'!BS10</f>
        <v>0</v>
      </c>
      <c r="L11" s="1008">
        <f>'ชื่อ-คะแนน'!CD10</f>
        <v>0</v>
      </c>
      <c r="M11" s="1017">
        <f>'ชื่อ-คะแนน'!CM10</f>
        <v>0</v>
      </c>
      <c r="N11" s="1008">
        <f>'ชื่อ-คะแนน'!CQ10</f>
        <v>0</v>
      </c>
      <c r="O11" s="787">
        <f>'ชื่อ-คะแนน'!CT10</f>
        <v>0</v>
      </c>
      <c r="P11" s="788" t="str">
        <f>'ชื่อ-คะแนน'!CW10</f>
        <v>0</v>
      </c>
      <c r="Q11" s="789">
        <f>'ชื่อ-คะแนน'!CY10</f>
        <v>1</v>
      </c>
      <c r="R11" s="761">
        <f>KPA!AD12</f>
        <v>10</v>
      </c>
      <c r="S11" s="761">
        <f>KPA!AE12</f>
        <v>0</v>
      </c>
      <c r="T11" s="761">
        <f>KPA!AF12</f>
        <v>0</v>
      </c>
      <c r="U11" s="1254">
        <f>'ชื่อ-คะแนน'!DH10</f>
        <v>2</v>
      </c>
      <c r="V11" s="1266">
        <f>'ชื่อ-คะแนน'!DS10</f>
        <v>2</v>
      </c>
      <c r="W11" s="751">
        <f>'ชื่อ-คะแนน'!CX10</f>
        <v>1</v>
      </c>
      <c r="X11" s="762">
        <f>เวลา1!EI11</f>
        <v>36</v>
      </c>
      <c r="Y11" s="763" t="str">
        <f>IF('ชื่อ-คะแนน'!CU10="","",เวลา1!EJ11)</f>
        <v>-</v>
      </c>
      <c r="Z11" s="764">
        <f>เวลา2!EJ11</f>
        <v>68</v>
      </c>
      <c r="AA11" s="765" t="str">
        <f>IF('ชื่อ-คะแนน'!CU10="","",เวลา2!EL11)</f>
        <v>-</v>
      </c>
      <c r="AB11" s="252" t="str">
        <f>IF('ชื่อ-คะแนน'!CZ10="","",'ชื่อ-คะแนน'!CZ10)</f>
        <v/>
      </c>
    </row>
    <row r="12" spans="1:30" s="5" customFormat="1" ht="18" customHeight="1" x14ac:dyDescent="0.5">
      <c r="A12" s="281"/>
      <c r="B12" s="239">
        <f>'ชื่อ-คะแนน'!A11</f>
        <v>6</v>
      </c>
      <c r="C12" s="420" t="str">
        <f>'ชื่อ-คะแนน'!B11</f>
        <v>12809</v>
      </c>
      <c r="D12" s="325" t="str">
        <f>'ชื่อ-คะแนน'!DB11</f>
        <v>เด็กหญิง ณิชนันท์  จันทะเขตต์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20</v>
      </c>
      <c r="H12" s="695">
        <f>'ชื่อ-คะแนน'!AY11</f>
        <v>20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10</v>
      </c>
      <c r="J12" s="1010">
        <f>'ชื่อ-คะแนน'!BJ11</f>
        <v>0</v>
      </c>
      <c r="K12" s="1015">
        <f>'ชื่อ-คะแนน'!BS11</f>
        <v>0</v>
      </c>
      <c r="L12" s="1010">
        <f>'ชื่อ-คะแนน'!CD11</f>
        <v>0</v>
      </c>
      <c r="M12" s="1015">
        <f>'ชื่อ-คะแนน'!CM11</f>
        <v>0</v>
      </c>
      <c r="N12" s="1010">
        <f>'ชื่อ-คะแนน'!CQ11</f>
        <v>0</v>
      </c>
      <c r="O12" s="777">
        <f>'ชื่อ-คะแนน'!CT11</f>
        <v>0</v>
      </c>
      <c r="P12" s="778" t="str">
        <f>'ชื่อ-คะแนน'!CW11</f>
        <v>0</v>
      </c>
      <c r="Q12" s="740">
        <f>'ชื่อ-คะแนน'!CY11</f>
        <v>1</v>
      </c>
      <c r="R12" s="642">
        <f>KPA!AD13</f>
        <v>10</v>
      </c>
      <c r="S12" s="642">
        <f>KPA!AE13</f>
        <v>0</v>
      </c>
      <c r="T12" s="642">
        <f>KPA!AF13</f>
        <v>0</v>
      </c>
      <c r="U12" s="1255">
        <f>'ชื่อ-คะแนน'!DH11</f>
        <v>2</v>
      </c>
      <c r="V12" s="1264">
        <f>'ชื่อ-คะแนน'!DS11</f>
        <v>2</v>
      </c>
      <c r="W12" s="742">
        <f>'ชื่อ-คะแนน'!CX11</f>
        <v>1</v>
      </c>
      <c r="X12" s="328">
        <f>เวลา1!EI12</f>
        <v>36</v>
      </c>
      <c r="Y12" s="743" t="str">
        <f>IF('ชื่อ-คะแนน'!CU11="","",เวลา1!EJ12)</f>
        <v>-</v>
      </c>
      <c r="Z12" s="767">
        <f>เวลา2!EJ12</f>
        <v>68</v>
      </c>
      <c r="AA12" s="743" t="str">
        <f>IF('ชื่อ-คะแนน'!CU11="","",เวลา2!EL12)</f>
        <v>-</v>
      </c>
      <c r="AB12" s="245" t="str">
        <f>IF('ชื่อ-คะแนน'!CZ11="","",'ชื่อ-คะแนน'!CZ11)</f>
        <v/>
      </c>
    </row>
    <row r="13" spans="1:30" s="5" customFormat="1" ht="18" customHeight="1" x14ac:dyDescent="0.5">
      <c r="A13" s="281"/>
      <c r="B13" s="246">
        <f>'ชื่อ-คะแนน'!A12</f>
        <v>7</v>
      </c>
      <c r="C13" s="429" t="str">
        <f>'ชื่อ-คะแนน'!B12</f>
        <v>12810</v>
      </c>
      <c r="D13" s="336" t="str">
        <f>'ชื่อ-คะแนน'!DB12</f>
        <v>เด็กชาย ฐิติภัทร์  คำเป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10</v>
      </c>
      <c r="H13" s="792">
        <f>'ชื่อ-คะแนน'!AY12</f>
        <v>10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5</v>
      </c>
      <c r="J13" s="1011">
        <f>'ชื่อ-คะแนน'!BJ12</f>
        <v>0</v>
      </c>
      <c r="K13" s="1016">
        <f>'ชื่อ-คะแนน'!BS12</f>
        <v>0</v>
      </c>
      <c r="L13" s="1011">
        <f>'ชื่อ-คะแนน'!CD12</f>
        <v>0</v>
      </c>
      <c r="M13" s="1016">
        <f>'ชื่อ-คะแนน'!CM12</f>
        <v>0</v>
      </c>
      <c r="N13" s="1011">
        <f>'ชื่อ-คะแนน'!CQ12</f>
        <v>0</v>
      </c>
      <c r="O13" s="782">
        <f>'ชื่อ-คะแนน'!CT12</f>
        <v>0</v>
      </c>
      <c r="P13" s="783" t="str">
        <f>'ชื่อ-คะแนน'!CW12</f>
        <v>0</v>
      </c>
      <c r="Q13" s="749">
        <f>'ชื่อ-คะแนน'!CY12</f>
        <v>1</v>
      </c>
      <c r="R13" s="664">
        <f>KPA!AD14</f>
        <v>5</v>
      </c>
      <c r="S13" s="664">
        <f>KPA!AE14</f>
        <v>0</v>
      </c>
      <c r="T13" s="664">
        <f>KPA!AF14</f>
        <v>0</v>
      </c>
      <c r="U13" s="1256">
        <f>'ชื่อ-คะแนน'!DH12</f>
        <v>2</v>
      </c>
      <c r="V13" s="1265">
        <f>'ชื่อ-คะแนน'!DS12</f>
        <v>2</v>
      </c>
      <c r="W13" s="751">
        <f>'ชื่อ-คะแนน'!CX12</f>
        <v>1</v>
      </c>
      <c r="X13" s="752">
        <f>เวลา1!EI13</f>
        <v>36</v>
      </c>
      <c r="Y13" s="753" t="str">
        <f>IF('ชื่อ-คะแนน'!CU12="","",เวลา1!EJ13)</f>
        <v>-</v>
      </c>
      <c r="Z13" s="769">
        <f>เวลา2!EJ13</f>
        <v>68</v>
      </c>
      <c r="AA13" s="755" t="str">
        <f>IF('ชื่อ-คะแนน'!CU12="","",เวลา2!EL13)</f>
        <v>-</v>
      </c>
      <c r="AB13" s="252" t="str">
        <f>IF('ชื่อ-คะแนน'!CZ12="","",'ชื่อ-คะแนน'!CZ12)</f>
        <v/>
      </c>
    </row>
    <row r="14" spans="1:30" s="5" customFormat="1" ht="18" customHeight="1" x14ac:dyDescent="0.5">
      <c r="A14" s="281"/>
      <c r="B14" s="246">
        <f>'ชื่อ-คะแนน'!A13</f>
        <v>8</v>
      </c>
      <c r="C14" s="429" t="str">
        <f>'ชื่อ-คะแนน'!B13</f>
        <v>12811</v>
      </c>
      <c r="D14" s="336" t="str">
        <f>'ชื่อ-คะแนน'!DB13</f>
        <v>เด็กชาย ชิษณุพงศ์  ภู่ขำ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20</v>
      </c>
      <c r="H14" s="792">
        <f>'ชื่อ-คะแนน'!AY13</f>
        <v>20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10</v>
      </c>
      <c r="J14" s="1011">
        <f>'ชื่อ-คะแนน'!BJ13</f>
        <v>0</v>
      </c>
      <c r="K14" s="1016">
        <f>'ชื่อ-คะแนน'!BS13</f>
        <v>0</v>
      </c>
      <c r="L14" s="1011">
        <f>'ชื่อ-คะแนน'!CD13</f>
        <v>0</v>
      </c>
      <c r="M14" s="1016">
        <f>'ชื่อ-คะแนน'!CM13</f>
        <v>0</v>
      </c>
      <c r="N14" s="1011">
        <f>'ชื่อ-คะแนน'!CQ13</f>
        <v>0</v>
      </c>
      <c r="O14" s="782">
        <f>'ชื่อ-คะแนน'!CT13</f>
        <v>0</v>
      </c>
      <c r="P14" s="783" t="str">
        <f>'ชื่อ-คะแนน'!CW13</f>
        <v>0</v>
      </c>
      <c r="Q14" s="749">
        <f>'ชื่อ-คะแนน'!CY13</f>
        <v>1</v>
      </c>
      <c r="R14" s="664">
        <f>KPA!AD15</f>
        <v>10</v>
      </c>
      <c r="S14" s="664">
        <f>KPA!AE15</f>
        <v>0</v>
      </c>
      <c r="T14" s="664">
        <f>KPA!AF15</f>
        <v>0</v>
      </c>
      <c r="U14" s="1256">
        <f>'ชื่อ-คะแนน'!DH13</f>
        <v>3</v>
      </c>
      <c r="V14" s="1265">
        <f>'ชื่อ-คะแนน'!DS13</f>
        <v>3</v>
      </c>
      <c r="W14" s="751">
        <f>'ชื่อ-คะแนน'!CX13</f>
        <v>1</v>
      </c>
      <c r="X14" s="752">
        <f>เวลา1!EI14</f>
        <v>36</v>
      </c>
      <c r="Y14" s="753" t="str">
        <f>IF('ชื่อ-คะแนน'!CU13="","",เวลา1!EJ14)</f>
        <v>-</v>
      </c>
      <c r="Z14" s="769">
        <f>เวลา2!EJ14</f>
        <v>68</v>
      </c>
      <c r="AA14" s="755" t="str">
        <f>IF('ชื่อ-คะแนน'!CU13="","",เวลา2!EL14)</f>
        <v>-</v>
      </c>
      <c r="AB14" s="252" t="str">
        <f>IF('ชื่อ-คะแนน'!CZ13="","",'ชื่อ-คะแนน'!CZ13)</f>
        <v/>
      </c>
    </row>
    <row r="15" spans="1:30" s="5" customFormat="1" ht="18" customHeight="1" x14ac:dyDescent="0.5">
      <c r="A15" s="281"/>
      <c r="B15" s="246">
        <f>'ชื่อ-คะแนน'!A14</f>
        <v>9</v>
      </c>
      <c r="C15" s="429" t="str">
        <f>'ชื่อ-คะแนน'!B14</f>
        <v>12812</v>
      </c>
      <c r="D15" s="336" t="str">
        <f>'ชื่อ-คะแนน'!DB14</f>
        <v>เด็กชาย สรธัญญ์  แก้วแปง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20</v>
      </c>
      <c r="H15" s="792">
        <f>'ชื่อ-คะแนน'!AY14</f>
        <v>20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10</v>
      </c>
      <c r="J15" s="1011">
        <f>'ชื่อ-คะแนน'!BJ14</f>
        <v>0</v>
      </c>
      <c r="K15" s="1016">
        <f>'ชื่อ-คะแนน'!BS14</f>
        <v>0</v>
      </c>
      <c r="L15" s="1011">
        <f>'ชื่อ-คะแนน'!CD14</f>
        <v>0</v>
      </c>
      <c r="M15" s="1016">
        <f>'ชื่อ-คะแนน'!CM14</f>
        <v>0</v>
      </c>
      <c r="N15" s="1011">
        <f>'ชื่อ-คะแนน'!CQ14</f>
        <v>0</v>
      </c>
      <c r="O15" s="782">
        <f>'ชื่อ-คะแนน'!CT14</f>
        <v>0</v>
      </c>
      <c r="P15" s="783" t="str">
        <f>'ชื่อ-คะแนน'!CW14</f>
        <v>0</v>
      </c>
      <c r="Q15" s="749">
        <f>'ชื่อ-คะแนน'!CY14</f>
        <v>1</v>
      </c>
      <c r="R15" s="664">
        <f>KPA!AD16</f>
        <v>10</v>
      </c>
      <c r="S15" s="664">
        <f>KPA!AE16</f>
        <v>0</v>
      </c>
      <c r="T15" s="664">
        <f>KPA!AF16</f>
        <v>0</v>
      </c>
      <c r="U15" s="1256">
        <f>'ชื่อ-คะแนน'!DH14</f>
        <v>3</v>
      </c>
      <c r="V15" s="1265">
        <f>'ชื่อ-คะแนน'!DS14</f>
        <v>3</v>
      </c>
      <c r="W15" s="751">
        <f>'ชื่อ-คะแนน'!CX14</f>
        <v>1</v>
      </c>
      <c r="X15" s="752">
        <f>เวลา1!EI15</f>
        <v>36</v>
      </c>
      <c r="Y15" s="753" t="str">
        <f>IF('ชื่อ-คะแนน'!CU14="","",เวลา1!EJ15)</f>
        <v>-</v>
      </c>
      <c r="Z15" s="769">
        <f>เวลา2!EJ15</f>
        <v>68</v>
      </c>
      <c r="AA15" s="755" t="str">
        <f>IF('ชื่อ-คะแนน'!CU14="","",เวลา2!EL15)</f>
        <v>-</v>
      </c>
      <c r="AB15" s="252" t="str">
        <f>IF('ชื่อ-คะแนน'!CZ14="","",'ชื่อ-คะแนน'!CZ14)</f>
        <v/>
      </c>
    </row>
    <row r="16" spans="1:30" s="5" customFormat="1" ht="18" customHeight="1" thickBot="1" x14ac:dyDescent="0.55000000000000004">
      <c r="A16" s="281"/>
      <c r="B16" s="246">
        <f>'ชื่อ-คะแนน'!A15</f>
        <v>10</v>
      </c>
      <c r="C16" s="429" t="str">
        <f>'ชื่อ-คะแนน'!B15</f>
        <v>12813</v>
      </c>
      <c r="D16" s="336" t="str">
        <f>'ชื่อ-คะแนน'!DB15</f>
        <v>เด็กชาย ศุภชัย  สินวิริยะนนท์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20</v>
      </c>
      <c r="H16" s="794">
        <f>'ชื่อ-คะแนน'!AY15</f>
        <v>20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10</v>
      </c>
      <c r="J16" s="1012">
        <f>'ชื่อ-คะแนน'!BJ15</f>
        <v>0</v>
      </c>
      <c r="K16" s="1017">
        <f>'ชื่อ-คะแนน'!BS15</f>
        <v>0</v>
      </c>
      <c r="L16" s="1012">
        <f>'ชื่อ-คะแนน'!CD15</f>
        <v>0</v>
      </c>
      <c r="M16" s="1017">
        <f>'ชื่อ-คะแนน'!CM15</f>
        <v>0</v>
      </c>
      <c r="N16" s="1012">
        <f>'ชื่อ-คะแนน'!CQ15</f>
        <v>0</v>
      </c>
      <c r="O16" s="787">
        <f>'ชื่อ-คะแนน'!CT15</f>
        <v>0</v>
      </c>
      <c r="P16" s="788" t="str">
        <f>'ชื่อ-คะแนน'!CW15</f>
        <v>0</v>
      </c>
      <c r="Q16" s="760">
        <f>'ชื่อ-คะแนน'!CY15</f>
        <v>1</v>
      </c>
      <c r="R16" s="687">
        <f>KPA!AD17</f>
        <v>10</v>
      </c>
      <c r="S16" s="687">
        <f>KPA!AE17</f>
        <v>0</v>
      </c>
      <c r="T16" s="687">
        <f>KPA!AF17</f>
        <v>0</v>
      </c>
      <c r="U16" s="1257">
        <f>'ชื่อ-คะแนน'!DH15</f>
        <v>3</v>
      </c>
      <c r="V16" s="1266">
        <f>'ชื่อ-คะแนน'!DS15</f>
        <v>3</v>
      </c>
      <c r="W16" s="751">
        <f>'ชื่อ-คะแนน'!CX15</f>
        <v>1</v>
      </c>
      <c r="X16" s="762">
        <f>เวลา1!EI16</f>
        <v>36</v>
      </c>
      <c r="Y16" s="763" t="str">
        <f>IF('ชื่อ-คะแนน'!CU15="","",เวลา1!EJ16)</f>
        <v>-</v>
      </c>
      <c r="Z16" s="771">
        <f>เวลา2!EJ16</f>
        <v>68</v>
      </c>
      <c r="AA16" s="765" t="str">
        <f>IF('ชื่อ-คะแนน'!CU15="","",เวลา2!EL16)</f>
        <v>-</v>
      </c>
      <c r="AB16" s="252" t="str">
        <f>IF('ชื่อ-คะแนน'!CZ15="","",'ชื่อ-คะแนน'!CZ15)</f>
        <v/>
      </c>
    </row>
    <row r="17" spans="1:29" s="5" customFormat="1" ht="18" customHeight="1" x14ac:dyDescent="0.5">
      <c r="A17" s="281"/>
      <c r="B17" s="239">
        <f>'ชื่อ-คะแนน'!A16</f>
        <v>11</v>
      </c>
      <c r="C17" s="420" t="str">
        <f>'ชื่อ-คะแนน'!B16</f>
        <v>12814</v>
      </c>
      <c r="D17" s="325" t="str">
        <f>'ชื่อ-คะแนน'!DB16</f>
        <v>เด็กชาย วุฒิกร  สิทธิกัน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695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010">
        <f>'ชื่อ-คะแนน'!BJ16</f>
        <v>0</v>
      </c>
      <c r="K17" s="1015">
        <f>'ชื่อ-คะแนน'!BS16</f>
        <v>0</v>
      </c>
      <c r="L17" s="1010">
        <f>'ชื่อ-คะแนน'!CD16</f>
        <v>0</v>
      </c>
      <c r="M17" s="1015">
        <f>'ชื่อ-คะแนน'!CM16</f>
        <v>0</v>
      </c>
      <c r="N17" s="1010">
        <f>'ชื่อ-คะแนน'!CQ16</f>
        <v>0</v>
      </c>
      <c r="O17" s="777">
        <f>'ชื่อ-คะแนน'!CT16</f>
        <v>0</v>
      </c>
      <c r="P17" s="778" t="str">
        <f>'ชื่อ-คะแนน'!CW16</f>
        <v>0</v>
      </c>
      <c r="Q17" s="740">
        <f>'ชื่อ-คะแนน'!CY16</f>
        <v>1</v>
      </c>
      <c r="R17" s="642">
        <f>KPA!AD18</f>
        <v>0</v>
      </c>
      <c r="S17" s="642">
        <f>KPA!AE18</f>
        <v>0</v>
      </c>
      <c r="T17" s="642">
        <f>KPA!AF18</f>
        <v>0</v>
      </c>
      <c r="U17" s="1255">
        <f>'ชื่อ-คะแนน'!DH16</f>
        <v>1</v>
      </c>
      <c r="V17" s="1264">
        <f>'ชื่อ-คะแนน'!DS16</f>
        <v>1</v>
      </c>
      <c r="W17" s="742">
        <f>'ชื่อ-คะแนน'!CX16</f>
        <v>1</v>
      </c>
      <c r="X17" s="328">
        <f>เวลา1!EI17</f>
        <v>36</v>
      </c>
      <c r="Y17" s="743" t="str">
        <f>IF('ชื่อ-คะแนน'!CU16="","",เวลา1!EJ17)</f>
        <v>-</v>
      </c>
      <c r="Z17" s="767">
        <f>เวลา2!EJ17</f>
        <v>68</v>
      </c>
      <c r="AA17" s="743" t="str">
        <f>IF('ชื่อ-คะแนน'!CU16="","",เวลา2!EL17)</f>
        <v>-</v>
      </c>
      <c r="AB17" s="245" t="str">
        <f>IF('ชื่อ-คะแนน'!CZ16="","",'ชื่อ-คะแนน'!CZ16)</f>
        <v/>
      </c>
    </row>
    <row r="18" spans="1:29" s="5" customFormat="1" ht="18" customHeight="1" x14ac:dyDescent="0.5">
      <c r="A18" s="281"/>
      <c r="B18" s="246" t="str">
        <f>'ชื่อ-คะแนน'!A17</f>
        <v/>
      </c>
      <c r="C18" s="429">
        <f>'ชื่อ-คะแนน'!B17</f>
        <v>0</v>
      </c>
      <c r="D18" s="336" t="str">
        <f>'ชื่อ-คะแนน'!DB17</f>
        <v/>
      </c>
      <c r="E18" s="337" t="str">
        <f>'ชื่อ-คะแนน'!D17</f>
        <v/>
      </c>
      <c r="F18" s="791" t="str">
        <f>'ชื่อ-คะแนน'!AB17</f>
        <v/>
      </c>
      <c r="G18" s="791" t="str">
        <f>'ชื่อ-คะแนน'!AW17</f>
        <v/>
      </c>
      <c r="H18" s="792" t="str">
        <f>'ชื่อ-คะแนน'!AY17</f>
        <v/>
      </c>
      <c r="I18" s="782" t="str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/>
      </c>
      <c r="J18" s="1011" t="str">
        <f>'ชื่อ-คะแนน'!BJ17</f>
        <v/>
      </c>
      <c r="K18" s="1016" t="str">
        <f>'ชื่อ-คะแนน'!BS17</f>
        <v/>
      </c>
      <c r="L18" s="1011" t="str">
        <f>'ชื่อ-คะแนน'!CD17</f>
        <v/>
      </c>
      <c r="M18" s="1016" t="str">
        <f>'ชื่อ-คะแนน'!CM17</f>
        <v/>
      </c>
      <c r="N18" s="1011" t="str">
        <f>'ชื่อ-คะแนน'!CQ17</f>
        <v/>
      </c>
      <c r="O18" s="782" t="str">
        <f>'ชื่อ-คะแนน'!CT17</f>
        <v/>
      </c>
      <c r="P18" s="783" t="str">
        <f>'ชื่อ-คะแนน'!CW17</f>
        <v/>
      </c>
      <c r="Q18" s="749" t="str">
        <f>'ชื่อ-คะแนน'!CY17</f>
        <v/>
      </c>
      <c r="R18" s="664" t="str">
        <f>KPA!AD19</f>
        <v/>
      </c>
      <c r="S18" s="664" t="str">
        <f>KPA!AE19</f>
        <v/>
      </c>
      <c r="T18" s="664" t="str">
        <f>KPA!AF19</f>
        <v/>
      </c>
      <c r="U18" s="1256" t="str">
        <f>'ชื่อ-คะแนน'!DH17</f>
        <v/>
      </c>
      <c r="V18" s="1265" t="str">
        <f>'ชื่อ-คะแนน'!DS17</f>
        <v/>
      </c>
      <c r="W18" s="751" t="str">
        <f>'ชื่อ-คะแนน'!CX17</f>
        <v/>
      </c>
      <c r="X18" s="752" t="str">
        <f>เวลา1!EI18</f>
        <v/>
      </c>
      <c r="Y18" s="753" t="str">
        <f>IF('ชื่อ-คะแนน'!CU17="","",เวลา1!EJ18)</f>
        <v/>
      </c>
      <c r="Z18" s="769" t="str">
        <f>เวลา2!EJ18</f>
        <v/>
      </c>
      <c r="AA18" s="755" t="str">
        <f>IF('ชื่อ-คะแนน'!CU17="","",เวลา2!EL18)</f>
        <v/>
      </c>
      <c r="AB18" s="252" t="str">
        <f>IF('ชื่อ-คะแนน'!CZ17="","",'ชื่อ-คะแนน'!CZ17)</f>
        <v/>
      </c>
    </row>
    <row r="19" spans="1:29" s="5" customFormat="1" ht="18" customHeight="1" x14ac:dyDescent="0.5">
      <c r="A19" s="281"/>
      <c r="B19" s="246" t="str">
        <f>'ชื่อ-คะแนน'!A18</f>
        <v/>
      </c>
      <c r="C19" s="429">
        <f>'ชื่อ-คะแนน'!B18</f>
        <v>0</v>
      </c>
      <c r="D19" s="336" t="str">
        <f>'ชื่อ-คะแนน'!DB18</f>
        <v/>
      </c>
      <c r="E19" s="337" t="str">
        <f>'ชื่อ-คะแนน'!D18</f>
        <v/>
      </c>
      <c r="F19" s="791" t="str">
        <f>'ชื่อ-คะแนน'!AB18</f>
        <v/>
      </c>
      <c r="G19" s="791" t="str">
        <f>'ชื่อ-คะแนน'!AW18</f>
        <v/>
      </c>
      <c r="H19" s="792" t="str">
        <f>'ชื่อ-คะแนน'!AY18</f>
        <v/>
      </c>
      <c r="I19" s="782" t="str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/>
      </c>
      <c r="J19" s="1011" t="str">
        <f>'ชื่อ-คะแนน'!BJ18</f>
        <v/>
      </c>
      <c r="K19" s="1016" t="str">
        <f>'ชื่อ-คะแนน'!BS18</f>
        <v/>
      </c>
      <c r="L19" s="1011" t="str">
        <f>'ชื่อ-คะแนน'!CD18</f>
        <v/>
      </c>
      <c r="M19" s="1016" t="str">
        <f>'ชื่อ-คะแนน'!CM18</f>
        <v/>
      </c>
      <c r="N19" s="1011" t="str">
        <f>'ชื่อ-คะแนน'!CQ18</f>
        <v/>
      </c>
      <c r="O19" s="782" t="str">
        <f>'ชื่อ-คะแนน'!CT18</f>
        <v/>
      </c>
      <c r="P19" s="783" t="str">
        <f>'ชื่อ-คะแนน'!CW18</f>
        <v/>
      </c>
      <c r="Q19" s="749" t="str">
        <f>'ชื่อ-คะแนน'!CY18</f>
        <v/>
      </c>
      <c r="R19" s="664" t="str">
        <f>KPA!AD20</f>
        <v/>
      </c>
      <c r="S19" s="664" t="str">
        <f>KPA!AE20</f>
        <v/>
      </c>
      <c r="T19" s="664" t="str">
        <f>KPA!AF20</f>
        <v/>
      </c>
      <c r="U19" s="1256" t="str">
        <f>'ชื่อ-คะแนน'!DH18</f>
        <v/>
      </c>
      <c r="V19" s="1265" t="str">
        <f>'ชื่อ-คะแนน'!DS18</f>
        <v/>
      </c>
      <c r="W19" s="751" t="str">
        <f>'ชื่อ-คะแนน'!CX18</f>
        <v/>
      </c>
      <c r="X19" s="752" t="str">
        <f>เวลา1!EI19</f>
        <v/>
      </c>
      <c r="Y19" s="753" t="str">
        <f>IF('ชื่อ-คะแนน'!CU18="","",เวลา1!EJ19)</f>
        <v/>
      </c>
      <c r="Z19" s="769" t="str">
        <f>เวลา2!EJ19</f>
        <v/>
      </c>
      <c r="AA19" s="755" t="str">
        <f>IF('ชื่อ-คะแนน'!CU18="","",เวลา2!EL19)</f>
        <v/>
      </c>
      <c r="AB19" s="252" t="str">
        <f>IF('ชื่อ-คะแนน'!CZ18="","",'ชื่อ-คะแนน'!CZ18)</f>
        <v/>
      </c>
    </row>
    <row r="20" spans="1:29" s="5" customFormat="1" ht="18" customHeight="1" x14ac:dyDescent="0.5">
      <c r="A20" s="281"/>
      <c r="B20" s="246" t="str">
        <f>'ชื่อ-คะแนน'!A19</f>
        <v/>
      </c>
      <c r="C20" s="429">
        <f>'ชื่อ-คะแนน'!B19</f>
        <v>0</v>
      </c>
      <c r="D20" s="336" t="str">
        <f>'ชื่อ-คะแนน'!DB19</f>
        <v/>
      </c>
      <c r="E20" s="337" t="str">
        <f>'ชื่อ-คะแนน'!D19</f>
        <v/>
      </c>
      <c r="F20" s="791" t="str">
        <f>'ชื่อ-คะแนน'!AB19</f>
        <v/>
      </c>
      <c r="G20" s="791" t="str">
        <f>'ชื่อ-คะแนน'!AW19</f>
        <v/>
      </c>
      <c r="H20" s="792" t="str">
        <f>'ชื่อ-คะแนน'!AY19</f>
        <v/>
      </c>
      <c r="I20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J20" s="1011" t="str">
        <f>'ชื่อ-คะแนน'!BJ19</f>
        <v/>
      </c>
      <c r="K20" s="1016" t="str">
        <f>'ชื่อ-คะแนน'!BS19</f>
        <v/>
      </c>
      <c r="L20" s="1011" t="str">
        <f>'ชื่อ-คะแนน'!CD19</f>
        <v/>
      </c>
      <c r="M20" s="1016" t="str">
        <f>'ชื่อ-คะแนน'!CM19</f>
        <v/>
      </c>
      <c r="N20" s="1011" t="str">
        <f>'ชื่อ-คะแนน'!CQ19</f>
        <v/>
      </c>
      <c r="O20" s="782" t="str">
        <f>'ชื่อ-คะแนน'!CT19</f>
        <v/>
      </c>
      <c r="P20" s="783" t="str">
        <f>'ชื่อ-คะแนน'!CW19</f>
        <v/>
      </c>
      <c r="Q20" s="749" t="str">
        <f>'ชื่อ-คะแนน'!CY19</f>
        <v/>
      </c>
      <c r="R20" s="664" t="str">
        <f>KPA!AD21</f>
        <v/>
      </c>
      <c r="S20" s="664" t="str">
        <f>KPA!AE21</f>
        <v/>
      </c>
      <c r="T20" s="664" t="str">
        <f>KPA!AF21</f>
        <v/>
      </c>
      <c r="U20" s="1256" t="str">
        <f>'ชื่อ-คะแนน'!DH19</f>
        <v/>
      </c>
      <c r="V20" s="1265" t="str">
        <f>'ชื่อ-คะแนน'!DS19</f>
        <v/>
      </c>
      <c r="W20" s="751" t="str">
        <f>'ชื่อ-คะแนน'!CX19</f>
        <v/>
      </c>
      <c r="X20" s="752" t="str">
        <f>เวลา1!EI20</f>
        <v/>
      </c>
      <c r="Y20" s="753" t="str">
        <f>IF('ชื่อ-คะแนน'!CU19="","",เวลา1!EJ20)</f>
        <v/>
      </c>
      <c r="Z20" s="769" t="str">
        <f>เวลา2!EJ20</f>
        <v/>
      </c>
      <c r="AA20" s="755" t="str">
        <f>IF('ชื่อ-คะแนน'!CU19="","",เวลา2!EL20)</f>
        <v/>
      </c>
      <c r="AB20" s="252" t="str">
        <f>IF('ชื่อ-คะแนน'!CZ19="","",'ชื่อ-คะแนน'!CZ19)</f>
        <v/>
      </c>
    </row>
    <row r="21" spans="1:29" s="5" customFormat="1" ht="18" customHeight="1" thickBot="1" x14ac:dyDescent="0.55000000000000004">
      <c r="A21" s="281"/>
      <c r="B21" s="246" t="str">
        <f>'ชื่อ-คะแนน'!A20</f>
        <v/>
      </c>
      <c r="C21" s="429">
        <f>'ชื่อ-คะแนน'!B20</f>
        <v>0</v>
      </c>
      <c r="D21" s="336" t="str">
        <f>'ชื่อ-คะแนน'!DB20</f>
        <v/>
      </c>
      <c r="E21" s="346" t="str">
        <f>'ชื่อ-คะแนน'!D20</f>
        <v/>
      </c>
      <c r="F21" s="793" t="str">
        <f>'ชื่อ-คะแนน'!AB20</f>
        <v/>
      </c>
      <c r="G21" s="793" t="str">
        <f>'ชื่อ-คะแนน'!AW20</f>
        <v/>
      </c>
      <c r="H21" s="794" t="str">
        <f>'ชื่อ-คะแนน'!AY20</f>
        <v/>
      </c>
      <c r="I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1" s="1012" t="str">
        <f>'ชื่อ-คะแนน'!BJ20</f>
        <v/>
      </c>
      <c r="K21" s="1017" t="str">
        <f>'ชื่อ-คะแนน'!BS20</f>
        <v/>
      </c>
      <c r="L21" s="1012" t="str">
        <f>'ชื่อ-คะแนน'!CD20</f>
        <v/>
      </c>
      <c r="M21" s="1017" t="str">
        <f>'ชื่อ-คะแนน'!CM20</f>
        <v/>
      </c>
      <c r="N21" s="1012" t="str">
        <f>'ชื่อ-คะแนน'!CQ20</f>
        <v/>
      </c>
      <c r="O21" s="787" t="str">
        <f>'ชื่อ-คะแนน'!CT20</f>
        <v/>
      </c>
      <c r="P21" s="788" t="str">
        <f>'ชื่อ-คะแนน'!CW20</f>
        <v/>
      </c>
      <c r="Q21" s="760" t="str">
        <f>'ชื่อ-คะแนน'!CY20</f>
        <v/>
      </c>
      <c r="R21" s="687" t="str">
        <f>KPA!AD22</f>
        <v/>
      </c>
      <c r="S21" s="687" t="str">
        <f>KPA!AE22</f>
        <v/>
      </c>
      <c r="T21" s="687" t="str">
        <f>KPA!AF22</f>
        <v/>
      </c>
      <c r="U21" s="1257" t="str">
        <f>'ชื่อ-คะแนน'!DH20</f>
        <v/>
      </c>
      <c r="V21" s="1266" t="str">
        <f>'ชื่อ-คะแนน'!DS20</f>
        <v/>
      </c>
      <c r="W21" s="751" t="str">
        <f>'ชื่อ-คะแนน'!CX20</f>
        <v/>
      </c>
      <c r="X21" s="762" t="str">
        <f>เวลา1!EI21</f>
        <v/>
      </c>
      <c r="Y21" s="763" t="str">
        <f>IF('ชื่อ-คะแนน'!CU20="","",เวลา1!EJ21)</f>
        <v/>
      </c>
      <c r="Z21" s="771" t="str">
        <f>เวลา2!EJ21</f>
        <v/>
      </c>
      <c r="AA21" s="765" t="str">
        <f>IF('ชื่อ-คะแนน'!CU20="","",เวลา2!EL21)</f>
        <v/>
      </c>
      <c r="AB21" s="252" t="str">
        <f>IF('ชื่อ-คะแนน'!CZ20="","",'ชื่อ-คะแนน'!CZ20)</f>
        <v/>
      </c>
    </row>
    <row r="22" spans="1:29" s="5" customFormat="1" ht="18" customHeight="1" x14ac:dyDescent="0.5">
      <c r="A22" s="281"/>
      <c r="B22" s="239" t="str">
        <f>'ชื่อ-คะแนน'!A21</f>
        <v/>
      </c>
      <c r="C22" s="420">
        <f>'ชื่อ-คะแนน'!B21</f>
        <v>0</v>
      </c>
      <c r="D22" s="325" t="str">
        <f>'ชื่อ-คะแนน'!DB21</f>
        <v/>
      </c>
      <c r="E22" s="326" t="str">
        <f>'ชื่อ-คะแนน'!D21</f>
        <v/>
      </c>
      <c r="F22" s="790" t="str">
        <f>'ชื่อ-คะแนน'!AB21</f>
        <v/>
      </c>
      <c r="G22" s="790" t="str">
        <f>'ชื่อ-คะแนน'!AW21</f>
        <v/>
      </c>
      <c r="H22" s="695" t="str">
        <f>'ชื่อ-คะแนน'!AY21</f>
        <v/>
      </c>
      <c r="I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2" s="1010" t="str">
        <f>'ชื่อ-คะแนน'!BJ21</f>
        <v/>
      </c>
      <c r="K22" s="1015" t="str">
        <f>'ชื่อ-คะแนน'!BS21</f>
        <v/>
      </c>
      <c r="L22" s="1010" t="str">
        <f>'ชื่อ-คะแนน'!CD21</f>
        <v/>
      </c>
      <c r="M22" s="1015" t="str">
        <f>'ชื่อ-คะแนน'!CM21</f>
        <v/>
      </c>
      <c r="N22" s="1010" t="str">
        <f>'ชื่อ-คะแนน'!CQ21</f>
        <v/>
      </c>
      <c r="O22" s="777" t="str">
        <f>'ชื่อ-คะแนน'!CT21</f>
        <v/>
      </c>
      <c r="P22" s="778" t="str">
        <f>'ชื่อ-คะแนน'!CW21</f>
        <v/>
      </c>
      <c r="Q22" s="740" t="str">
        <f>'ชื่อ-คะแนน'!CY21</f>
        <v/>
      </c>
      <c r="R22" s="642" t="str">
        <f>KPA!AD23</f>
        <v/>
      </c>
      <c r="S22" s="642" t="str">
        <f>KPA!AE23</f>
        <v/>
      </c>
      <c r="T22" s="642" t="str">
        <f>KPA!AF23</f>
        <v/>
      </c>
      <c r="U22" s="1255" t="str">
        <f>'ชื่อ-คะแนน'!DH21</f>
        <v/>
      </c>
      <c r="V22" s="1264" t="str">
        <f>'ชื่อ-คะแนน'!DS21</f>
        <v/>
      </c>
      <c r="W22" s="742" t="str">
        <f>'ชื่อ-คะแนน'!CX21</f>
        <v/>
      </c>
      <c r="X22" s="328" t="str">
        <f>เวลา1!EI22</f>
        <v/>
      </c>
      <c r="Y22" s="743" t="str">
        <f>IF('ชื่อ-คะแนน'!CU21="","",เวลา1!EJ22)</f>
        <v/>
      </c>
      <c r="Z22" s="767" t="str">
        <f>เวลา2!EJ22</f>
        <v/>
      </c>
      <c r="AA22" s="743" t="str">
        <f>IF('ชื่อ-คะแนน'!CU21="","",เวลา2!EL22)</f>
        <v/>
      </c>
      <c r="AB22" s="245" t="str">
        <f>IF('ชื่อ-คะแนน'!CZ21="","",'ชื่อ-คะแนน'!CZ21)</f>
        <v/>
      </c>
    </row>
    <row r="23" spans="1:29" s="5" customFormat="1" ht="18" customHeight="1" x14ac:dyDescent="0.5">
      <c r="A23" s="281"/>
      <c r="B23" s="246" t="str">
        <f>'ชื่อ-คะแนน'!A22</f>
        <v/>
      </c>
      <c r="C23" s="429">
        <f>'ชื่อ-คะแนน'!B22</f>
        <v>0</v>
      </c>
      <c r="D23" s="336" t="str">
        <f>'ชื่อ-คะแนน'!DB22</f>
        <v/>
      </c>
      <c r="E23" s="337" t="str">
        <f>'ชื่อ-คะแนน'!D22</f>
        <v/>
      </c>
      <c r="F23" s="791" t="str">
        <f>'ชื่อ-คะแนน'!AB22</f>
        <v/>
      </c>
      <c r="G23" s="791" t="str">
        <f>'ชื่อ-คะแนน'!AW22</f>
        <v/>
      </c>
      <c r="H23" s="792" t="str">
        <f>'ชื่อ-คะแนน'!AY22</f>
        <v/>
      </c>
      <c r="I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3" s="1011" t="str">
        <f>'ชื่อ-คะแนน'!BJ22</f>
        <v/>
      </c>
      <c r="K23" s="1016" t="str">
        <f>'ชื่อ-คะแนน'!BS22</f>
        <v/>
      </c>
      <c r="L23" s="1011" t="str">
        <f>'ชื่อ-คะแนน'!CD22</f>
        <v/>
      </c>
      <c r="M23" s="1016" t="str">
        <f>'ชื่อ-คะแนน'!CM22</f>
        <v/>
      </c>
      <c r="N23" s="1011" t="str">
        <f>'ชื่อ-คะแนน'!CQ22</f>
        <v/>
      </c>
      <c r="O23" s="782" t="str">
        <f>'ชื่อ-คะแนน'!CT22</f>
        <v/>
      </c>
      <c r="P23" s="783" t="str">
        <f>'ชื่อ-คะแนน'!CW22</f>
        <v/>
      </c>
      <c r="Q23" s="749" t="str">
        <f>'ชื่อ-คะแนน'!CY22</f>
        <v/>
      </c>
      <c r="R23" s="664" t="str">
        <f>KPA!AD24</f>
        <v/>
      </c>
      <c r="S23" s="664" t="str">
        <f>KPA!AE24</f>
        <v/>
      </c>
      <c r="T23" s="664" t="str">
        <f>KPA!AF24</f>
        <v/>
      </c>
      <c r="U23" s="1256" t="str">
        <f>'ชื่อ-คะแนน'!DH22</f>
        <v/>
      </c>
      <c r="V23" s="1265" t="str">
        <f>'ชื่อ-คะแนน'!DS22</f>
        <v/>
      </c>
      <c r="W23" s="751" t="str">
        <f>'ชื่อ-คะแนน'!CX22</f>
        <v/>
      </c>
      <c r="X23" s="752" t="str">
        <f>เวลา1!EI23</f>
        <v/>
      </c>
      <c r="Y23" s="753" t="str">
        <f>IF('ชื่อ-คะแนน'!CU22="","",เวลา1!EJ23)</f>
        <v/>
      </c>
      <c r="Z23" s="769" t="str">
        <f>เวลา2!EJ23</f>
        <v/>
      </c>
      <c r="AA23" s="755" t="str">
        <f>IF('ชื่อ-คะแนน'!CU22="","",เวลา2!EL23)</f>
        <v/>
      </c>
      <c r="AB23" s="252" t="str">
        <f>IF('ชื่อ-คะแนน'!CZ22="","",'ชื่อ-คะแนน'!CZ22)</f>
        <v/>
      </c>
    </row>
    <row r="24" spans="1:29" s="5" customFormat="1" ht="18" customHeight="1" x14ac:dyDescent="0.5">
      <c r="A24" s="281"/>
      <c r="B24" s="246" t="str">
        <f>'ชื่อ-คะแนน'!A23</f>
        <v/>
      </c>
      <c r="C24" s="429">
        <f>'ชื่อ-คะแนน'!B23</f>
        <v>0</v>
      </c>
      <c r="D24" s="336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011" t="str">
        <f>'ชื่อ-คะแนน'!BJ23</f>
        <v/>
      </c>
      <c r="K24" s="1016" t="str">
        <f>'ชื่อ-คะแนน'!BS23</f>
        <v/>
      </c>
      <c r="L24" s="1011" t="str">
        <f>'ชื่อ-คะแนน'!CD23</f>
        <v/>
      </c>
      <c r="M24" s="1016" t="str">
        <f>'ชื่อ-คะแนน'!CM23</f>
        <v/>
      </c>
      <c r="N24" s="1011" t="str">
        <f>'ชื่อ-คะแนน'!CQ23</f>
        <v/>
      </c>
      <c r="O24" s="782" t="str">
        <f>'ชื่อ-คะแนน'!CT23</f>
        <v/>
      </c>
      <c r="P24" s="783" t="str">
        <f>'ชื่อ-คะแนน'!CW23</f>
        <v/>
      </c>
      <c r="Q24" s="749" t="str">
        <f>'ชื่อ-คะแนน'!CY23</f>
        <v/>
      </c>
      <c r="R24" s="664" t="str">
        <f>KPA!AD25</f>
        <v/>
      </c>
      <c r="S24" s="664" t="str">
        <f>KPA!AE25</f>
        <v/>
      </c>
      <c r="T24" s="664" t="str">
        <f>KPA!AF25</f>
        <v/>
      </c>
      <c r="U24" s="1256" t="str">
        <f>'ชื่อ-คะแนน'!DH23</f>
        <v/>
      </c>
      <c r="V24" s="1265" t="str">
        <f>'ชื่อ-คะแนน'!DS23</f>
        <v/>
      </c>
      <c r="W24" s="751" t="str">
        <f>'ชื่อ-คะแนน'!CX23</f>
        <v/>
      </c>
      <c r="X24" s="752" t="str">
        <f>เวลา1!EI24</f>
        <v/>
      </c>
      <c r="Y24" s="753" t="str">
        <f>IF('ชื่อ-คะแนน'!CU23="","",เวลา1!EJ24)</f>
        <v/>
      </c>
      <c r="Z24" s="769" t="str">
        <f>เวลา2!EJ24</f>
        <v/>
      </c>
      <c r="AA24" s="755" t="str">
        <f>IF('ชื่อ-คะแนน'!CU23="","",เวลา2!EL24)</f>
        <v/>
      </c>
      <c r="AB24" s="252" t="str">
        <f>IF('ชื่อ-คะแนน'!CZ23="","",'ชื่อ-คะแนน'!CZ23)</f>
        <v/>
      </c>
    </row>
    <row r="25" spans="1:29" s="5" customFormat="1" ht="18" customHeight="1" x14ac:dyDescent="0.5">
      <c r="A25" s="281"/>
      <c r="B25" s="246" t="str">
        <f>'ชื่อ-คะแนน'!A24</f>
        <v/>
      </c>
      <c r="C25" s="429">
        <f>'ชื่อ-คะแนน'!B24</f>
        <v>0</v>
      </c>
      <c r="D25" s="336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011" t="str">
        <f>'ชื่อ-คะแนน'!BJ24</f>
        <v/>
      </c>
      <c r="K25" s="1016" t="str">
        <f>'ชื่อ-คะแนน'!BS24</f>
        <v/>
      </c>
      <c r="L25" s="1011" t="str">
        <f>'ชื่อ-คะแนน'!CD24</f>
        <v/>
      </c>
      <c r="M25" s="1016" t="str">
        <f>'ชื่อ-คะแนน'!CM24</f>
        <v/>
      </c>
      <c r="N25" s="1011" t="str">
        <f>'ชื่อ-คะแนน'!CQ24</f>
        <v/>
      </c>
      <c r="O25" s="782" t="str">
        <f>'ชื่อ-คะแนน'!CT24</f>
        <v/>
      </c>
      <c r="P25" s="783" t="str">
        <f>'ชื่อ-คะแนน'!CW24</f>
        <v/>
      </c>
      <c r="Q25" s="749" t="str">
        <f>'ชื่อ-คะแนน'!CY24</f>
        <v/>
      </c>
      <c r="R25" s="664" t="str">
        <f>KPA!AD26</f>
        <v/>
      </c>
      <c r="S25" s="664" t="str">
        <f>KPA!AE26</f>
        <v/>
      </c>
      <c r="T25" s="664" t="str">
        <f>KPA!AF26</f>
        <v/>
      </c>
      <c r="U25" s="1256" t="str">
        <f>'ชื่อ-คะแนน'!DH24</f>
        <v/>
      </c>
      <c r="V25" s="1265" t="str">
        <f>'ชื่อ-คะแนน'!DS24</f>
        <v/>
      </c>
      <c r="W25" s="751" t="str">
        <f>'ชื่อ-คะแนน'!CX24</f>
        <v/>
      </c>
      <c r="X25" s="752" t="str">
        <f>เวลา1!EI25</f>
        <v/>
      </c>
      <c r="Y25" s="753" t="str">
        <f>IF('ชื่อ-คะแนน'!CU24="","",เวลา1!EJ25)</f>
        <v/>
      </c>
      <c r="Z25" s="769" t="str">
        <f>เวลา2!EJ25</f>
        <v/>
      </c>
      <c r="AA25" s="755" t="str">
        <f>IF('ชื่อ-คะแนน'!CU24="","",เวลา2!EL25)</f>
        <v/>
      </c>
      <c r="AB25" s="252" t="str">
        <f>IF('ชื่อ-คะแนน'!CZ24="","",'ชื่อ-คะแนน'!CZ24)</f>
        <v/>
      </c>
    </row>
    <row r="26" spans="1:29" s="5" customFormat="1" ht="18" customHeight="1" thickBot="1" x14ac:dyDescent="0.55000000000000004">
      <c r="A26" s="281"/>
      <c r="B26" s="246" t="str">
        <f>'ชื่อ-คะแนน'!A25</f>
        <v/>
      </c>
      <c r="C26" s="429">
        <f>'ชื่อ-คะแนน'!B25</f>
        <v>0</v>
      </c>
      <c r="D26" s="336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012" t="str">
        <f>'ชื่อ-คะแนน'!BJ25</f>
        <v/>
      </c>
      <c r="K26" s="1017" t="str">
        <f>'ชื่อ-คะแนน'!BS25</f>
        <v/>
      </c>
      <c r="L26" s="1012" t="str">
        <f>'ชื่อ-คะแนน'!CD25</f>
        <v/>
      </c>
      <c r="M26" s="1017" t="str">
        <f>'ชื่อ-คะแนน'!CM25</f>
        <v/>
      </c>
      <c r="N26" s="1012" t="str">
        <f>'ชื่อ-คะแนน'!CQ25</f>
        <v/>
      </c>
      <c r="O26" s="787" t="str">
        <f>'ชื่อ-คะแนน'!CT25</f>
        <v/>
      </c>
      <c r="P26" s="788" t="str">
        <f>'ชื่อ-คะแนน'!CW25</f>
        <v/>
      </c>
      <c r="Q26" s="760" t="str">
        <f>'ชื่อ-คะแนน'!CY25</f>
        <v/>
      </c>
      <c r="R26" s="687" t="str">
        <f>KPA!AD27</f>
        <v/>
      </c>
      <c r="S26" s="687" t="str">
        <f>KPA!AE27</f>
        <v/>
      </c>
      <c r="T26" s="687" t="str">
        <f>KPA!AF27</f>
        <v/>
      </c>
      <c r="U26" s="1257" t="str">
        <f>'ชื่อ-คะแนน'!DH25</f>
        <v/>
      </c>
      <c r="V26" s="1266" t="str">
        <f>'ชื่อ-คะแนน'!DS25</f>
        <v/>
      </c>
      <c r="W26" s="751" t="str">
        <f>'ชื่อ-คะแนน'!CX25</f>
        <v/>
      </c>
      <c r="X26" s="762" t="str">
        <f>เวลา1!EI26</f>
        <v/>
      </c>
      <c r="Y26" s="763" t="str">
        <f>IF('ชื่อ-คะแนน'!CU25="","",เวลา1!EJ26)</f>
        <v/>
      </c>
      <c r="Z26" s="771" t="str">
        <f>เวลา2!EJ26</f>
        <v/>
      </c>
      <c r="AA26" s="765" t="str">
        <f>IF('ชื่อ-คะแนน'!CU25="","",เวลา2!EL26)</f>
        <v/>
      </c>
      <c r="AB26" s="252" t="str">
        <f>IF('ชื่อ-คะแนน'!CZ25="","",'ชื่อ-คะแนน'!CZ25)</f>
        <v/>
      </c>
    </row>
    <row r="27" spans="1:29" s="5" customFormat="1" ht="18" customHeight="1" x14ac:dyDescent="0.5">
      <c r="A27" s="281"/>
      <c r="B27" s="239" t="str">
        <f>'ชื่อ-คะแนน'!A26</f>
        <v/>
      </c>
      <c r="C27" s="420">
        <f>'ชื่อ-คะแนน'!B26</f>
        <v>0</v>
      </c>
      <c r="D27" s="32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695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010" t="str">
        <f>'ชื่อ-คะแนน'!BJ26</f>
        <v/>
      </c>
      <c r="K27" s="1015" t="str">
        <f>'ชื่อ-คะแนน'!BS26</f>
        <v/>
      </c>
      <c r="L27" s="1010" t="str">
        <f>'ชื่อ-คะแนน'!CD26</f>
        <v/>
      </c>
      <c r="M27" s="1015" t="str">
        <f>'ชื่อ-คะแนน'!CM26</f>
        <v/>
      </c>
      <c r="N27" s="1010" t="str">
        <f>'ชื่อ-คะแนน'!CQ26</f>
        <v/>
      </c>
      <c r="O27" s="777" t="str">
        <f>'ชื่อ-คะแนน'!CT26</f>
        <v/>
      </c>
      <c r="P27" s="778" t="str">
        <f>'ชื่อ-คะแนน'!CW26</f>
        <v/>
      </c>
      <c r="Q27" s="740" t="str">
        <f>'ชื่อ-คะแนน'!CY26</f>
        <v/>
      </c>
      <c r="R27" s="642" t="str">
        <f>KPA!AD28</f>
        <v/>
      </c>
      <c r="S27" s="642" t="str">
        <f>KPA!AE28</f>
        <v/>
      </c>
      <c r="T27" s="642" t="str">
        <f>KPA!AF28</f>
        <v/>
      </c>
      <c r="U27" s="1255" t="str">
        <f>'ชื่อ-คะแนน'!DH26</f>
        <v/>
      </c>
      <c r="V27" s="1264" t="str">
        <f>'ชื่อ-คะแนน'!DS26</f>
        <v/>
      </c>
      <c r="W27" s="742" t="str">
        <f>'ชื่อ-คะแนน'!CX26</f>
        <v/>
      </c>
      <c r="X27" s="328" t="str">
        <f>เวลา1!EI27</f>
        <v/>
      </c>
      <c r="Y27" s="743" t="str">
        <f>IF('ชื่อ-คะแนน'!CU26="","",เวลา1!EJ27)</f>
        <v/>
      </c>
      <c r="Z27" s="767" t="str">
        <f>เวลา2!EJ27</f>
        <v/>
      </c>
      <c r="AA27" s="743" t="str">
        <f>IF('ชื่อ-คะแนน'!CU26="","",เวลา2!EL27)</f>
        <v/>
      </c>
      <c r="AB27" s="245" t="str">
        <f>IF('ชื่อ-คะแนน'!CZ26="","",'ชื่อ-คะแนน'!CZ26)</f>
        <v/>
      </c>
    </row>
    <row r="28" spans="1:29" s="5" customFormat="1" ht="18" customHeight="1" x14ac:dyDescent="0.5">
      <c r="A28" s="281"/>
      <c r="B28" s="246" t="str">
        <f>'ชื่อ-คะแนน'!A27</f>
        <v/>
      </c>
      <c r="C28" s="429">
        <f>'ชื่อ-คะแนน'!B27</f>
        <v>0</v>
      </c>
      <c r="D28" s="336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011" t="str">
        <f>'ชื่อ-คะแนน'!BJ27</f>
        <v/>
      </c>
      <c r="K28" s="1016" t="str">
        <f>'ชื่อ-คะแนน'!BS27</f>
        <v/>
      </c>
      <c r="L28" s="1011" t="str">
        <f>'ชื่อ-คะแนน'!CD27</f>
        <v/>
      </c>
      <c r="M28" s="1016" t="str">
        <f>'ชื่อ-คะแนน'!CM27</f>
        <v/>
      </c>
      <c r="N28" s="1011" t="str">
        <f>'ชื่อ-คะแนน'!CQ27</f>
        <v/>
      </c>
      <c r="O28" s="782" t="str">
        <f>'ชื่อ-คะแนน'!CT27</f>
        <v/>
      </c>
      <c r="P28" s="783" t="str">
        <f>'ชื่อ-คะแนน'!CW27</f>
        <v/>
      </c>
      <c r="Q28" s="749" t="str">
        <f>'ชื่อ-คะแนน'!CY27</f>
        <v/>
      </c>
      <c r="R28" s="664" t="str">
        <f>KPA!AD29</f>
        <v/>
      </c>
      <c r="S28" s="664" t="str">
        <f>KPA!AE29</f>
        <v/>
      </c>
      <c r="T28" s="664" t="str">
        <f>KPA!AF29</f>
        <v/>
      </c>
      <c r="U28" s="1256" t="str">
        <f>'ชื่อ-คะแนน'!DH27</f>
        <v/>
      </c>
      <c r="V28" s="1265" t="str">
        <f>'ชื่อ-คะแนน'!DS27</f>
        <v/>
      </c>
      <c r="W28" s="751" t="str">
        <f>'ชื่อ-คะแนน'!CX27</f>
        <v/>
      </c>
      <c r="X28" s="752" t="str">
        <f>เวลา1!EI28</f>
        <v/>
      </c>
      <c r="Y28" s="753" t="str">
        <f>IF('ชื่อ-คะแนน'!CU27="","",เวลา1!EJ28)</f>
        <v/>
      </c>
      <c r="Z28" s="769" t="str">
        <f>เวลา2!EJ28</f>
        <v/>
      </c>
      <c r="AA28" s="755" t="str">
        <f>IF('ชื่อ-คะแนน'!CU27="","",เวลา2!EL28)</f>
        <v/>
      </c>
      <c r="AB28" s="252" t="str">
        <f>IF('ชื่อ-คะแนน'!CZ27="","",'ชื่อ-คะแนน'!CZ27)</f>
        <v/>
      </c>
    </row>
    <row r="29" spans="1:29" s="5" customFormat="1" ht="18" customHeight="1" x14ac:dyDescent="0.5">
      <c r="A29" s="281"/>
      <c r="B29" s="246" t="str">
        <f>'ชื่อ-คะแนน'!A28</f>
        <v/>
      </c>
      <c r="C29" s="429">
        <f>'ชื่อ-คะแนน'!B28</f>
        <v>0</v>
      </c>
      <c r="D29" s="336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011" t="str">
        <f>'ชื่อ-คะแนน'!BJ28</f>
        <v/>
      </c>
      <c r="K29" s="1016" t="str">
        <f>'ชื่อ-คะแนน'!BS28</f>
        <v/>
      </c>
      <c r="L29" s="1011" t="str">
        <f>'ชื่อ-คะแนน'!CD28</f>
        <v/>
      </c>
      <c r="M29" s="1016" t="str">
        <f>'ชื่อ-คะแนน'!CM28</f>
        <v/>
      </c>
      <c r="N29" s="1011" t="str">
        <f>'ชื่อ-คะแนน'!CQ28</f>
        <v/>
      </c>
      <c r="O29" s="782" t="str">
        <f>'ชื่อ-คะแนน'!CT28</f>
        <v/>
      </c>
      <c r="P29" s="783" t="str">
        <f>'ชื่อ-คะแนน'!CW28</f>
        <v/>
      </c>
      <c r="Q29" s="749" t="str">
        <f>'ชื่อ-คะแนน'!CY28</f>
        <v/>
      </c>
      <c r="R29" s="664" t="str">
        <f>KPA!AD30</f>
        <v/>
      </c>
      <c r="S29" s="664" t="str">
        <f>KPA!AE30</f>
        <v/>
      </c>
      <c r="T29" s="664" t="str">
        <f>KPA!AF30</f>
        <v/>
      </c>
      <c r="U29" s="1256" t="str">
        <f>'ชื่อ-คะแนน'!DH28</f>
        <v/>
      </c>
      <c r="V29" s="1265" t="str">
        <f>'ชื่อ-คะแนน'!DS28</f>
        <v/>
      </c>
      <c r="W29" s="751" t="str">
        <f>'ชื่อ-คะแนน'!CX28</f>
        <v/>
      </c>
      <c r="X29" s="752" t="str">
        <f>เวลา1!EI29</f>
        <v/>
      </c>
      <c r="Y29" s="753" t="str">
        <f>IF('ชื่อ-คะแนน'!CU28="","",เวลา1!EJ29)</f>
        <v/>
      </c>
      <c r="Z29" s="769" t="str">
        <f>เวลา2!EJ29</f>
        <v/>
      </c>
      <c r="AA29" s="755" t="str">
        <f>IF('ชื่อ-คะแนน'!CU28="","",เวลา2!EL29)</f>
        <v/>
      </c>
      <c r="AB29" s="252" t="str">
        <f>IF('ชื่อ-คะแนน'!CZ28="","",'ชื่อ-คะแนน'!CZ28)</f>
        <v/>
      </c>
    </row>
    <row r="30" spans="1:29" s="5" customFormat="1" ht="18" customHeight="1" x14ac:dyDescent="0.5">
      <c r="A30" s="281"/>
      <c r="B30" s="246" t="str">
        <f>'ชื่อ-คะแนน'!A29</f>
        <v/>
      </c>
      <c r="C30" s="429">
        <f>'ชื่อ-คะแนน'!B29</f>
        <v>0</v>
      </c>
      <c r="D30" s="336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011" t="str">
        <f>'ชื่อ-คะแนน'!BJ29</f>
        <v/>
      </c>
      <c r="K30" s="1016" t="str">
        <f>'ชื่อ-คะแนน'!BS29</f>
        <v/>
      </c>
      <c r="L30" s="1011" t="str">
        <f>'ชื่อ-คะแนน'!CD29</f>
        <v/>
      </c>
      <c r="M30" s="1016" t="str">
        <f>'ชื่อ-คะแนน'!CM29</f>
        <v/>
      </c>
      <c r="N30" s="1011" t="str">
        <f>'ชื่อ-คะแนน'!CQ29</f>
        <v/>
      </c>
      <c r="O30" s="782" t="str">
        <f>'ชื่อ-คะแนน'!CT29</f>
        <v/>
      </c>
      <c r="P30" s="783" t="str">
        <f>'ชื่อ-คะแนน'!CW29</f>
        <v/>
      </c>
      <c r="Q30" s="749" t="str">
        <f>'ชื่อ-คะแนน'!CY29</f>
        <v/>
      </c>
      <c r="R30" s="664" t="str">
        <f>KPA!AD31</f>
        <v/>
      </c>
      <c r="S30" s="664" t="str">
        <f>KPA!AE31</f>
        <v/>
      </c>
      <c r="T30" s="664" t="str">
        <f>KPA!AF31</f>
        <v/>
      </c>
      <c r="U30" s="1256" t="str">
        <f>'ชื่อ-คะแนน'!DH29</f>
        <v/>
      </c>
      <c r="V30" s="1265" t="str">
        <f>'ชื่อ-คะแนน'!DS29</f>
        <v/>
      </c>
      <c r="W30" s="751" t="str">
        <f>'ชื่อ-คะแนน'!CX29</f>
        <v/>
      </c>
      <c r="X30" s="752" t="str">
        <f>เวลา1!EI30</f>
        <v/>
      </c>
      <c r="Y30" s="753" t="str">
        <f>IF('ชื่อ-คะแนน'!CU29="","",เวลา1!EJ30)</f>
        <v/>
      </c>
      <c r="Z30" s="769" t="str">
        <f>เวลา2!EJ30</f>
        <v/>
      </c>
      <c r="AA30" s="755" t="str">
        <f>IF('ชื่อ-คะแนน'!CU29="","",เวลา2!EL30)</f>
        <v/>
      </c>
      <c r="AB30" s="252" t="str">
        <f>IF('ชื่อ-คะแนน'!CZ29="","",'ชื่อ-คะแนน'!CZ29)</f>
        <v/>
      </c>
      <c r="AC30" s="5" t="s">
        <v>218</v>
      </c>
    </row>
    <row r="31" spans="1:29" s="5" customFormat="1" ht="18" customHeight="1" thickBot="1" x14ac:dyDescent="0.55000000000000004">
      <c r="A31" s="281"/>
      <c r="B31" s="246" t="str">
        <f>'ชื่อ-คะแนน'!A30</f>
        <v/>
      </c>
      <c r="C31" s="429">
        <f>'ชื่อ-คะแนน'!B30</f>
        <v>0</v>
      </c>
      <c r="D31" s="336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012" t="str">
        <f>'ชื่อ-คะแนน'!BJ30</f>
        <v/>
      </c>
      <c r="K31" s="1017" t="str">
        <f>'ชื่อ-คะแนน'!BS30</f>
        <v/>
      </c>
      <c r="L31" s="1012" t="str">
        <f>'ชื่อ-คะแนน'!CD30</f>
        <v/>
      </c>
      <c r="M31" s="1017" t="str">
        <f>'ชื่อ-คะแนน'!CM30</f>
        <v/>
      </c>
      <c r="N31" s="1012" t="str">
        <f>'ชื่อ-คะแนน'!CQ30</f>
        <v/>
      </c>
      <c r="O31" s="787" t="str">
        <f>'ชื่อ-คะแนน'!CT30</f>
        <v/>
      </c>
      <c r="P31" s="788" t="str">
        <f>'ชื่อ-คะแนน'!CW30</f>
        <v/>
      </c>
      <c r="Q31" s="760" t="str">
        <f>'ชื่อ-คะแนน'!CY30</f>
        <v/>
      </c>
      <c r="R31" s="687" t="str">
        <f>KPA!AD32</f>
        <v/>
      </c>
      <c r="S31" s="687" t="str">
        <f>KPA!AE32</f>
        <v/>
      </c>
      <c r="T31" s="687" t="str">
        <f>KPA!AF32</f>
        <v/>
      </c>
      <c r="U31" s="1257" t="str">
        <f>'ชื่อ-คะแนน'!DH30</f>
        <v/>
      </c>
      <c r="V31" s="1266" t="str">
        <f>'ชื่อ-คะแนน'!DS30</f>
        <v/>
      </c>
      <c r="W31" s="751" t="str">
        <f>'ชื่อ-คะแนน'!CX30</f>
        <v/>
      </c>
      <c r="X31" s="762" t="str">
        <f>เวลา1!EI31</f>
        <v/>
      </c>
      <c r="Y31" s="763" t="str">
        <f>IF('ชื่อ-คะแนน'!CU30="","",เวลา1!EJ31)</f>
        <v/>
      </c>
      <c r="Z31" s="771" t="str">
        <f>เวลา2!EJ31</f>
        <v/>
      </c>
      <c r="AA31" s="765" t="str">
        <f>IF('ชื่อ-คะแนน'!CU30="","",เวลา2!EL31)</f>
        <v/>
      </c>
      <c r="AB31" s="252" t="str">
        <f>IF('ชื่อ-คะแนน'!CZ30="","",'ชื่อ-คะแนน'!CZ30)</f>
        <v/>
      </c>
    </row>
    <row r="32" spans="1:29" s="5" customFormat="1" ht="18" customHeight="1" x14ac:dyDescent="0.5">
      <c r="A32" s="281"/>
      <c r="B32" s="239" t="str">
        <f>'ชื่อ-คะแนน'!A31</f>
        <v/>
      </c>
      <c r="C32" s="420">
        <f>'ชื่อ-คะแนน'!B31</f>
        <v>0</v>
      </c>
      <c r="D32" s="32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695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010" t="str">
        <f>'ชื่อ-คะแนน'!BJ31</f>
        <v/>
      </c>
      <c r="K32" s="1015" t="str">
        <f>'ชื่อ-คะแนน'!BS31</f>
        <v/>
      </c>
      <c r="L32" s="1010" t="str">
        <f>'ชื่อ-คะแนน'!CD31</f>
        <v/>
      </c>
      <c r="M32" s="1015" t="str">
        <f>'ชื่อ-คะแนน'!CM31</f>
        <v/>
      </c>
      <c r="N32" s="1010" t="str">
        <f>'ชื่อ-คะแนน'!CQ31</f>
        <v/>
      </c>
      <c r="O32" s="777" t="str">
        <f>'ชื่อ-คะแนน'!CT31</f>
        <v/>
      </c>
      <c r="P32" s="778" t="str">
        <f>'ชื่อ-คะแนน'!CW31</f>
        <v/>
      </c>
      <c r="Q32" s="740" t="str">
        <f>'ชื่อ-คะแนน'!CY31</f>
        <v/>
      </c>
      <c r="R32" s="642" t="str">
        <f>KPA!AD33</f>
        <v/>
      </c>
      <c r="S32" s="642" t="str">
        <f>KPA!AE33</f>
        <v/>
      </c>
      <c r="T32" s="642" t="str">
        <f>KPA!AF33</f>
        <v/>
      </c>
      <c r="U32" s="1255" t="str">
        <f>'ชื่อ-คะแนน'!DH31</f>
        <v/>
      </c>
      <c r="V32" s="1264" t="str">
        <f>'ชื่อ-คะแนน'!DS31</f>
        <v/>
      </c>
      <c r="W32" s="742" t="str">
        <f>'ชื่อ-คะแนน'!CX31</f>
        <v/>
      </c>
      <c r="X32" s="328" t="str">
        <f>เวลา1!EI32</f>
        <v/>
      </c>
      <c r="Y32" s="743" t="str">
        <f>IF('ชื่อ-คะแนน'!CU31="","",เวลา1!EJ32)</f>
        <v/>
      </c>
      <c r="Z32" s="767" t="str">
        <f>เวลา2!EJ32</f>
        <v/>
      </c>
      <c r="AA32" s="743" t="str">
        <f>IF('ชื่อ-คะแนน'!CU31="","",เวลา2!EL32)</f>
        <v/>
      </c>
      <c r="AB32" s="245" t="str">
        <f>IF('ชื่อ-คะแนน'!CZ31="","",'ชื่อ-คะแนน'!CZ31)</f>
        <v/>
      </c>
    </row>
    <row r="33" spans="1:28" s="5" customFormat="1" ht="18" customHeight="1" x14ac:dyDescent="0.5">
      <c r="A33" s="281"/>
      <c r="B33" s="246" t="str">
        <f>'ชื่อ-คะแนน'!A32</f>
        <v/>
      </c>
      <c r="C33" s="429">
        <f>'ชื่อ-คะแนน'!B32</f>
        <v>0</v>
      </c>
      <c r="D33" s="336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011" t="str">
        <f>'ชื่อ-คะแนน'!BJ32</f>
        <v/>
      </c>
      <c r="K33" s="1016" t="str">
        <f>'ชื่อ-คะแนน'!BS32</f>
        <v/>
      </c>
      <c r="L33" s="1011" t="str">
        <f>'ชื่อ-คะแนน'!CD32</f>
        <v/>
      </c>
      <c r="M33" s="1016" t="str">
        <f>'ชื่อ-คะแนน'!CM32</f>
        <v/>
      </c>
      <c r="N33" s="1011" t="str">
        <f>'ชื่อ-คะแนน'!CQ32</f>
        <v/>
      </c>
      <c r="O33" s="782" t="str">
        <f>'ชื่อ-คะแนน'!CT32</f>
        <v/>
      </c>
      <c r="P33" s="783" t="str">
        <f>'ชื่อ-คะแนน'!CW32</f>
        <v/>
      </c>
      <c r="Q33" s="749" t="str">
        <f>'ชื่อ-คะแนน'!CY32</f>
        <v/>
      </c>
      <c r="R33" s="664" t="str">
        <f>KPA!AD34</f>
        <v/>
      </c>
      <c r="S33" s="664" t="str">
        <f>KPA!AE34</f>
        <v/>
      </c>
      <c r="T33" s="664" t="str">
        <f>KPA!AF34</f>
        <v/>
      </c>
      <c r="U33" s="1256" t="str">
        <f>'ชื่อ-คะแนน'!DH32</f>
        <v/>
      </c>
      <c r="V33" s="1265" t="str">
        <f>'ชื่อ-คะแนน'!DS32</f>
        <v/>
      </c>
      <c r="W33" s="751" t="str">
        <f>'ชื่อ-คะแนน'!CX32</f>
        <v/>
      </c>
      <c r="X33" s="752" t="str">
        <f>เวลา1!EI33</f>
        <v/>
      </c>
      <c r="Y33" s="753" t="str">
        <f>IF('ชื่อ-คะแนน'!CU32="","",เวลา1!EJ33)</f>
        <v/>
      </c>
      <c r="Z33" s="769" t="str">
        <f>เวลา2!EJ33</f>
        <v/>
      </c>
      <c r="AA33" s="755" t="str">
        <f>IF('ชื่อ-คะแนน'!CU32="","",เวลา2!EL33)</f>
        <v/>
      </c>
      <c r="AB33" s="252" t="str">
        <f>IF('ชื่อ-คะแนน'!CZ32="","",'ชื่อ-คะแนน'!CZ32)</f>
        <v/>
      </c>
    </row>
    <row r="34" spans="1:28" s="5" customFormat="1" ht="18" customHeight="1" x14ac:dyDescent="0.5">
      <c r="A34" s="281"/>
      <c r="B34" s="246" t="str">
        <f>'ชื่อ-คะแนน'!A33</f>
        <v/>
      </c>
      <c r="C34" s="429">
        <f>'ชื่อ-คะแนน'!B33</f>
        <v>0</v>
      </c>
      <c r="D34" s="336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011" t="str">
        <f>'ชื่อ-คะแนน'!BJ33</f>
        <v/>
      </c>
      <c r="K34" s="1016" t="str">
        <f>'ชื่อ-คะแนน'!BS33</f>
        <v/>
      </c>
      <c r="L34" s="1011" t="str">
        <f>'ชื่อ-คะแนน'!CD33</f>
        <v/>
      </c>
      <c r="M34" s="1016" t="str">
        <f>'ชื่อ-คะแนน'!CM33</f>
        <v/>
      </c>
      <c r="N34" s="1011" t="str">
        <f>'ชื่อ-คะแนน'!CQ33</f>
        <v/>
      </c>
      <c r="O34" s="782" t="str">
        <f>'ชื่อ-คะแนน'!CT33</f>
        <v/>
      </c>
      <c r="P34" s="783" t="str">
        <f>'ชื่อ-คะแนน'!CW33</f>
        <v/>
      </c>
      <c r="Q34" s="749" t="str">
        <f>'ชื่อ-คะแนน'!CY33</f>
        <v/>
      </c>
      <c r="R34" s="664" t="str">
        <f>KPA!AD35</f>
        <v/>
      </c>
      <c r="S34" s="664" t="str">
        <f>KPA!AE35</f>
        <v/>
      </c>
      <c r="T34" s="664" t="str">
        <f>KPA!AF35</f>
        <v/>
      </c>
      <c r="U34" s="1256" t="str">
        <f>'ชื่อ-คะแนน'!DH33</f>
        <v/>
      </c>
      <c r="V34" s="1265" t="str">
        <f>'ชื่อ-คะแนน'!DS33</f>
        <v/>
      </c>
      <c r="W34" s="751" t="str">
        <f>'ชื่อ-คะแนน'!CX33</f>
        <v/>
      </c>
      <c r="X34" s="752" t="str">
        <f>เวลา1!EI34</f>
        <v/>
      </c>
      <c r="Y34" s="753" t="str">
        <f>IF('ชื่อ-คะแนน'!CU33="","",เวลา1!EJ34)</f>
        <v/>
      </c>
      <c r="Z34" s="769" t="str">
        <f>เวลา2!EJ34</f>
        <v/>
      </c>
      <c r="AA34" s="755" t="str">
        <f>IF('ชื่อ-คะแนน'!CU33="","",เวลา2!EL34)</f>
        <v/>
      </c>
      <c r="AB34" s="252" t="str">
        <f>IF('ชื่อ-คะแนน'!CZ33="","",'ชื่อ-คะแนน'!CZ33)</f>
        <v/>
      </c>
    </row>
    <row r="35" spans="1:28" s="5" customFormat="1" ht="18" customHeight="1" x14ac:dyDescent="0.5">
      <c r="A35" s="281"/>
      <c r="B35" s="246" t="str">
        <f>'ชื่อ-คะแนน'!A34</f>
        <v/>
      </c>
      <c r="C35" s="429">
        <f>'ชื่อ-คะแนน'!B34</f>
        <v>0</v>
      </c>
      <c r="D35" s="336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011" t="str">
        <f>'ชื่อ-คะแนน'!BJ34</f>
        <v/>
      </c>
      <c r="K35" s="1016" t="str">
        <f>'ชื่อ-คะแนน'!BS34</f>
        <v/>
      </c>
      <c r="L35" s="1011" t="str">
        <f>'ชื่อ-คะแนน'!CD34</f>
        <v/>
      </c>
      <c r="M35" s="1016" t="str">
        <f>'ชื่อ-คะแนน'!CM34</f>
        <v/>
      </c>
      <c r="N35" s="1011" t="str">
        <f>'ชื่อ-คะแนน'!CQ34</f>
        <v/>
      </c>
      <c r="O35" s="782" t="str">
        <f>'ชื่อ-คะแนน'!CT34</f>
        <v/>
      </c>
      <c r="P35" s="783" t="str">
        <f>'ชื่อ-คะแนน'!CW34</f>
        <v/>
      </c>
      <c r="Q35" s="749" t="str">
        <f>'ชื่อ-คะแนน'!CY34</f>
        <v/>
      </c>
      <c r="R35" s="664" t="str">
        <f>KPA!AD36</f>
        <v/>
      </c>
      <c r="S35" s="664" t="str">
        <f>KPA!AE36</f>
        <v/>
      </c>
      <c r="T35" s="664" t="str">
        <f>KPA!AF36</f>
        <v/>
      </c>
      <c r="U35" s="1256" t="str">
        <f>'ชื่อ-คะแนน'!DH34</f>
        <v/>
      </c>
      <c r="V35" s="1265" t="str">
        <f>'ชื่อ-คะแนน'!DS34</f>
        <v/>
      </c>
      <c r="W35" s="751" t="str">
        <f>'ชื่อ-คะแนน'!CX34</f>
        <v/>
      </c>
      <c r="X35" s="752" t="str">
        <f>เวลา1!EI35</f>
        <v/>
      </c>
      <c r="Y35" s="753" t="str">
        <f>IF('ชื่อ-คะแนน'!CU34="","",เวลา1!EJ35)</f>
        <v/>
      </c>
      <c r="Z35" s="769" t="str">
        <f>เวลา2!EJ35</f>
        <v/>
      </c>
      <c r="AA35" s="755" t="str">
        <f>IF('ชื่อ-คะแนน'!CU34="","",เวลา2!EL35)</f>
        <v/>
      </c>
      <c r="AB35" s="252" t="str">
        <f>IF('ชื่อ-คะแนน'!CZ34="","",'ชื่อ-คะแนน'!CZ34)</f>
        <v/>
      </c>
    </row>
    <row r="36" spans="1:28" s="5" customFormat="1" ht="18" customHeight="1" thickBot="1" x14ac:dyDescent="0.55000000000000004">
      <c r="A36" s="281"/>
      <c r="B36" s="246" t="str">
        <f>'ชื่อ-คะแนน'!A35</f>
        <v/>
      </c>
      <c r="C36" s="429">
        <f>'ชื่อ-คะแนน'!B35</f>
        <v>0</v>
      </c>
      <c r="D36" s="336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012" t="str">
        <f>'ชื่อ-คะแนน'!BJ35</f>
        <v/>
      </c>
      <c r="K36" s="1017" t="str">
        <f>'ชื่อ-คะแนน'!BS35</f>
        <v/>
      </c>
      <c r="L36" s="1012" t="str">
        <f>'ชื่อ-คะแนน'!CD35</f>
        <v/>
      </c>
      <c r="M36" s="1017" t="str">
        <f>'ชื่อ-คะแนน'!CM35</f>
        <v/>
      </c>
      <c r="N36" s="1012" t="str">
        <f>'ชื่อ-คะแนน'!CQ35</f>
        <v/>
      </c>
      <c r="O36" s="787" t="str">
        <f>'ชื่อ-คะแนน'!CT35</f>
        <v/>
      </c>
      <c r="P36" s="788" t="str">
        <f>'ชื่อ-คะแนน'!CW35</f>
        <v/>
      </c>
      <c r="Q36" s="760" t="str">
        <f>'ชื่อ-คะแนน'!CY35</f>
        <v/>
      </c>
      <c r="R36" s="687" t="str">
        <f>KPA!AD37</f>
        <v/>
      </c>
      <c r="S36" s="687" t="str">
        <f>KPA!AE37</f>
        <v/>
      </c>
      <c r="T36" s="687" t="str">
        <f>KPA!AF37</f>
        <v/>
      </c>
      <c r="U36" s="1257" t="str">
        <f>'ชื่อ-คะแนน'!DH35</f>
        <v/>
      </c>
      <c r="V36" s="1266" t="str">
        <f>'ชื่อ-คะแนน'!DS35</f>
        <v/>
      </c>
      <c r="W36" s="751" t="str">
        <f>'ชื่อ-คะแนน'!CX35</f>
        <v/>
      </c>
      <c r="X36" s="762" t="str">
        <f>เวลา1!EI36</f>
        <v/>
      </c>
      <c r="Y36" s="763" t="str">
        <f>IF('ชื่อ-คะแนน'!CU35="","",เวลา1!EJ36)</f>
        <v/>
      </c>
      <c r="Z36" s="771" t="str">
        <f>เวลา2!EJ36</f>
        <v/>
      </c>
      <c r="AA36" s="765" t="str">
        <f>IF('ชื่อ-คะแนน'!CU35="","",เวลา2!EL36)</f>
        <v/>
      </c>
      <c r="AB36" s="252" t="str">
        <f>IF('ชื่อ-คะแนน'!CZ35="","",'ชื่อ-คะแนน'!CZ35)</f>
        <v/>
      </c>
    </row>
    <row r="37" spans="1:28" s="5" customFormat="1" ht="18" customHeight="1" x14ac:dyDescent="0.5">
      <c r="A37" s="281"/>
      <c r="B37" s="239" t="str">
        <f>'ชื่อ-คะแนน'!A36</f>
        <v/>
      </c>
      <c r="C37" s="420">
        <f>'ชื่อ-คะแนน'!B36</f>
        <v>0</v>
      </c>
      <c r="D37" s="32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695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010" t="str">
        <f>'ชื่อ-คะแนน'!BJ36</f>
        <v/>
      </c>
      <c r="K37" s="1015" t="str">
        <f>'ชื่อ-คะแนน'!BS36</f>
        <v/>
      </c>
      <c r="L37" s="1010" t="str">
        <f>'ชื่อ-คะแนน'!CD36</f>
        <v/>
      </c>
      <c r="M37" s="1015" t="str">
        <f>'ชื่อ-คะแนน'!CM36</f>
        <v/>
      </c>
      <c r="N37" s="1010" t="str">
        <f>'ชื่อ-คะแนน'!CQ36</f>
        <v/>
      </c>
      <c r="O37" s="777" t="str">
        <f>'ชื่อ-คะแนน'!CT36</f>
        <v/>
      </c>
      <c r="P37" s="778" t="str">
        <f>'ชื่อ-คะแนน'!CW36</f>
        <v/>
      </c>
      <c r="Q37" s="740" t="str">
        <f>'ชื่อ-คะแนน'!CY36</f>
        <v/>
      </c>
      <c r="R37" s="642" t="str">
        <f>KPA!AD38</f>
        <v/>
      </c>
      <c r="S37" s="642" t="str">
        <f>KPA!AE38</f>
        <v/>
      </c>
      <c r="T37" s="642" t="str">
        <f>KPA!AF38</f>
        <v/>
      </c>
      <c r="U37" s="1255" t="str">
        <f>'ชื่อ-คะแนน'!DH36</f>
        <v/>
      </c>
      <c r="V37" s="1264" t="str">
        <f>'ชื่อ-คะแนน'!DS36</f>
        <v/>
      </c>
      <c r="W37" s="742" t="str">
        <f>'ชื่อ-คะแนน'!CX36</f>
        <v/>
      </c>
      <c r="X37" s="328" t="str">
        <f>เวลา1!EI37</f>
        <v/>
      </c>
      <c r="Y37" s="743" t="str">
        <f>IF('ชื่อ-คะแนน'!CU36="","",เวลา1!EJ37)</f>
        <v/>
      </c>
      <c r="Z37" s="767" t="str">
        <f>เวลา2!EJ37</f>
        <v/>
      </c>
      <c r="AA37" s="743" t="str">
        <f>IF('ชื่อ-คะแนน'!CU36="","",เวลา2!EL37)</f>
        <v/>
      </c>
      <c r="AB37" s="245" t="str">
        <f>IF('ชื่อ-คะแนน'!CZ36="","",'ชื่อ-คะแนน'!CZ36)</f>
        <v/>
      </c>
    </row>
    <row r="38" spans="1:28" s="5" customFormat="1" ht="18" customHeight="1" x14ac:dyDescent="0.5">
      <c r="A38" s="281"/>
      <c r="B38" s="246" t="str">
        <f>'ชื่อ-คะแนน'!A37</f>
        <v/>
      </c>
      <c r="C38" s="429">
        <f>'ชื่อ-คะแนน'!B37</f>
        <v>0</v>
      </c>
      <c r="D38" s="336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011" t="str">
        <f>'ชื่อ-คะแนน'!BJ37</f>
        <v/>
      </c>
      <c r="K38" s="1016" t="str">
        <f>'ชื่อ-คะแนน'!BS37</f>
        <v/>
      </c>
      <c r="L38" s="1011" t="str">
        <f>'ชื่อ-คะแนน'!CD37</f>
        <v/>
      </c>
      <c r="M38" s="1016" t="str">
        <f>'ชื่อ-คะแนน'!CM37</f>
        <v/>
      </c>
      <c r="N38" s="1011" t="str">
        <f>'ชื่อ-คะแนน'!CQ37</f>
        <v/>
      </c>
      <c r="O38" s="782" t="str">
        <f>'ชื่อ-คะแนน'!CT37</f>
        <v/>
      </c>
      <c r="P38" s="783" t="str">
        <f>'ชื่อ-คะแนน'!CW37</f>
        <v/>
      </c>
      <c r="Q38" s="749" t="str">
        <f>'ชื่อ-คะแนน'!CY37</f>
        <v/>
      </c>
      <c r="R38" s="664" t="str">
        <f>KPA!AD39</f>
        <v/>
      </c>
      <c r="S38" s="664" t="str">
        <f>KPA!AE39</f>
        <v/>
      </c>
      <c r="T38" s="664" t="str">
        <f>KPA!AF39</f>
        <v/>
      </c>
      <c r="U38" s="1256" t="str">
        <f>'ชื่อ-คะแนน'!DH37</f>
        <v/>
      </c>
      <c r="V38" s="1265" t="str">
        <f>'ชื่อ-คะแนน'!DS37</f>
        <v/>
      </c>
      <c r="W38" s="751" t="str">
        <f>'ชื่อ-คะแนน'!CX37</f>
        <v/>
      </c>
      <c r="X38" s="752" t="str">
        <f>เวลา1!EI38</f>
        <v/>
      </c>
      <c r="Y38" s="753" t="str">
        <f>IF('ชื่อ-คะแนน'!CU37="","",เวลา1!EJ38)</f>
        <v/>
      </c>
      <c r="Z38" s="769" t="str">
        <f>เวลา2!EJ38</f>
        <v/>
      </c>
      <c r="AA38" s="755" t="str">
        <f>IF('ชื่อ-คะแนน'!CU37="","",เวลา2!EL38)</f>
        <v/>
      </c>
      <c r="AB38" s="252" t="str">
        <f>IF('ชื่อ-คะแนน'!CZ37="","",'ชื่อ-คะแนน'!CZ37)</f>
        <v/>
      </c>
    </row>
    <row r="39" spans="1:28" s="5" customFormat="1" ht="18" customHeight="1" x14ac:dyDescent="0.5">
      <c r="A39" s="281"/>
      <c r="B39" s="246" t="str">
        <f>'ชื่อ-คะแนน'!A38</f>
        <v/>
      </c>
      <c r="C39" s="429">
        <f>'ชื่อ-คะแนน'!B38</f>
        <v>0</v>
      </c>
      <c r="D39" s="336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011" t="str">
        <f>'ชื่อ-คะแนน'!BJ38</f>
        <v/>
      </c>
      <c r="K39" s="1016" t="str">
        <f>'ชื่อ-คะแนน'!BS38</f>
        <v/>
      </c>
      <c r="L39" s="1011" t="str">
        <f>'ชื่อ-คะแนน'!CD38</f>
        <v/>
      </c>
      <c r="M39" s="1016" t="str">
        <f>'ชื่อ-คะแนน'!CM38</f>
        <v/>
      </c>
      <c r="N39" s="1011" t="str">
        <f>'ชื่อ-คะแนน'!CQ38</f>
        <v/>
      </c>
      <c r="O39" s="782" t="str">
        <f>'ชื่อ-คะแนน'!CT38</f>
        <v/>
      </c>
      <c r="P39" s="783" t="str">
        <f>'ชื่อ-คะแนน'!CW38</f>
        <v/>
      </c>
      <c r="Q39" s="749" t="str">
        <f>'ชื่อ-คะแนน'!CY38</f>
        <v/>
      </c>
      <c r="R39" s="664" t="str">
        <f>KPA!AD40</f>
        <v/>
      </c>
      <c r="S39" s="664" t="str">
        <f>KPA!AE40</f>
        <v/>
      </c>
      <c r="T39" s="664" t="str">
        <f>KPA!AF40</f>
        <v/>
      </c>
      <c r="U39" s="1256" t="str">
        <f>'ชื่อ-คะแนน'!DH38</f>
        <v/>
      </c>
      <c r="V39" s="1265" t="str">
        <f>'ชื่อ-คะแนน'!DS38</f>
        <v/>
      </c>
      <c r="W39" s="751" t="str">
        <f>'ชื่อ-คะแนน'!CX38</f>
        <v/>
      </c>
      <c r="X39" s="752" t="str">
        <f>เวลา1!EI39</f>
        <v/>
      </c>
      <c r="Y39" s="753" t="str">
        <f>IF('ชื่อ-คะแนน'!CU38="","",เวลา1!EJ39)</f>
        <v/>
      </c>
      <c r="Z39" s="769" t="str">
        <f>เวลา2!EJ39</f>
        <v/>
      </c>
      <c r="AA39" s="755" t="str">
        <f>IF('ชื่อ-คะแนน'!CU38="","",เวลา2!EL39)</f>
        <v/>
      </c>
      <c r="AB39" s="252" t="str">
        <f>IF('ชื่อ-คะแนน'!CZ38="","",'ชื่อ-คะแนน'!CZ38)</f>
        <v/>
      </c>
    </row>
    <row r="40" spans="1:28" s="5" customFormat="1" ht="18" customHeight="1" x14ac:dyDescent="0.5">
      <c r="A40" s="281"/>
      <c r="B40" s="246" t="str">
        <f>'ชื่อ-คะแนน'!A39</f>
        <v/>
      </c>
      <c r="C40" s="429">
        <f>'ชื่อ-คะแนน'!B39</f>
        <v>0</v>
      </c>
      <c r="D40" s="336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011" t="str">
        <f>'ชื่อ-คะแนน'!BJ39</f>
        <v/>
      </c>
      <c r="K40" s="1016" t="str">
        <f>'ชื่อ-คะแนน'!BS39</f>
        <v/>
      </c>
      <c r="L40" s="1011" t="str">
        <f>'ชื่อ-คะแนน'!CD39</f>
        <v/>
      </c>
      <c r="M40" s="1016" t="str">
        <f>'ชื่อ-คะแนน'!CM39</f>
        <v/>
      </c>
      <c r="N40" s="1011" t="str">
        <f>'ชื่อ-คะแนน'!CQ39</f>
        <v/>
      </c>
      <c r="O40" s="782" t="str">
        <f>'ชื่อ-คะแนน'!CT39</f>
        <v/>
      </c>
      <c r="P40" s="783" t="str">
        <f>'ชื่อ-คะแนน'!CW39</f>
        <v/>
      </c>
      <c r="Q40" s="749" t="str">
        <f>'ชื่อ-คะแนน'!CY39</f>
        <v/>
      </c>
      <c r="R40" s="664" t="str">
        <f>KPA!AD41</f>
        <v/>
      </c>
      <c r="S40" s="664" t="str">
        <f>KPA!AE41</f>
        <v/>
      </c>
      <c r="T40" s="664" t="str">
        <f>KPA!AF41</f>
        <v/>
      </c>
      <c r="U40" s="1256" t="str">
        <f>'ชื่อ-คะแนน'!DH39</f>
        <v/>
      </c>
      <c r="V40" s="1265" t="str">
        <f>'ชื่อ-คะแนน'!DS39</f>
        <v/>
      </c>
      <c r="W40" s="751" t="str">
        <f>'ชื่อ-คะแนน'!CX39</f>
        <v/>
      </c>
      <c r="X40" s="752" t="str">
        <f>เวลา1!EI40</f>
        <v/>
      </c>
      <c r="Y40" s="753" t="str">
        <f>IF('ชื่อ-คะแนน'!CU39="","",เวลา1!EJ40)</f>
        <v/>
      </c>
      <c r="Z40" s="769" t="str">
        <f>เวลา2!EJ40</f>
        <v/>
      </c>
      <c r="AA40" s="755" t="str">
        <f>IF('ชื่อ-คะแนน'!CU39="","",เวลา2!EL40)</f>
        <v/>
      </c>
      <c r="AB40" s="252" t="str">
        <f>IF('ชื่อ-คะแนน'!CZ39="","",'ชื่อ-คะแนน'!CZ39)</f>
        <v/>
      </c>
    </row>
    <row r="41" spans="1:28" s="5" customFormat="1" ht="18" customHeight="1" thickBot="1" x14ac:dyDescent="0.55000000000000004">
      <c r="A41" s="281"/>
      <c r="B41" s="246" t="str">
        <f>'ชื่อ-คะแนน'!A40</f>
        <v/>
      </c>
      <c r="C41" s="429">
        <f>'ชื่อ-คะแนน'!B40</f>
        <v>0</v>
      </c>
      <c r="D41" s="336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012" t="str">
        <f>'ชื่อ-คะแนน'!BJ40</f>
        <v/>
      </c>
      <c r="K41" s="1017" t="str">
        <f>'ชื่อ-คะแนน'!BS40</f>
        <v/>
      </c>
      <c r="L41" s="1012" t="str">
        <f>'ชื่อ-คะแนน'!CD40</f>
        <v/>
      </c>
      <c r="M41" s="1017" t="str">
        <f>'ชื่อ-คะแนน'!CM40</f>
        <v/>
      </c>
      <c r="N41" s="1012" t="str">
        <f>'ชื่อ-คะแนน'!CQ40</f>
        <v/>
      </c>
      <c r="O41" s="787" t="str">
        <f>'ชื่อ-คะแนน'!CT40</f>
        <v/>
      </c>
      <c r="P41" s="788" t="str">
        <f>'ชื่อ-คะแนน'!CW40</f>
        <v/>
      </c>
      <c r="Q41" s="760" t="str">
        <f>'ชื่อ-คะแนน'!CY40</f>
        <v/>
      </c>
      <c r="R41" s="687" t="str">
        <f>KPA!AD42</f>
        <v/>
      </c>
      <c r="S41" s="687" t="str">
        <f>KPA!AE42</f>
        <v/>
      </c>
      <c r="T41" s="687" t="str">
        <f>KPA!AF42</f>
        <v/>
      </c>
      <c r="U41" s="1257" t="str">
        <f>'ชื่อ-คะแนน'!DH40</f>
        <v/>
      </c>
      <c r="V41" s="1266" t="str">
        <f>'ชื่อ-คะแนน'!DS40</f>
        <v/>
      </c>
      <c r="W41" s="751" t="str">
        <f>'ชื่อ-คะแนน'!CX40</f>
        <v/>
      </c>
      <c r="X41" s="762" t="str">
        <f>เวลา1!EI41</f>
        <v/>
      </c>
      <c r="Y41" s="763" t="str">
        <f>IF('ชื่อ-คะแนน'!CU40="","",เวลา1!EJ41)</f>
        <v/>
      </c>
      <c r="Z41" s="771" t="str">
        <f>เวลา2!EJ41</f>
        <v/>
      </c>
      <c r="AA41" s="765" t="str">
        <f>IF('ชื่อ-คะแนน'!CU40="","",เวลา2!EL41)</f>
        <v/>
      </c>
      <c r="AB41" s="252" t="str">
        <f>IF('ชื่อ-คะแนน'!CZ40="","",'ชื่อ-คะแนน'!CZ40)</f>
        <v/>
      </c>
    </row>
    <row r="42" spans="1:28" s="5" customFormat="1" ht="18" customHeight="1" x14ac:dyDescent="0.5">
      <c r="A42" s="281"/>
      <c r="B42" s="239" t="str">
        <f>'ชื่อ-คะแนน'!A41</f>
        <v/>
      </c>
      <c r="C42" s="420">
        <f>'ชื่อ-คะแนน'!B41</f>
        <v>0</v>
      </c>
      <c r="D42" s="32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695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010" t="str">
        <f>'ชื่อ-คะแนน'!BJ41</f>
        <v/>
      </c>
      <c r="K42" s="1015" t="str">
        <f>'ชื่อ-คะแนน'!BS41</f>
        <v/>
      </c>
      <c r="L42" s="1010" t="str">
        <f>'ชื่อ-คะแนน'!CD41</f>
        <v/>
      </c>
      <c r="M42" s="1015" t="str">
        <f>'ชื่อ-คะแนน'!CM41</f>
        <v/>
      </c>
      <c r="N42" s="1010" t="str">
        <f>'ชื่อ-คะแนน'!CQ41</f>
        <v/>
      </c>
      <c r="O42" s="777" t="str">
        <f>'ชื่อ-คะแนน'!CT41</f>
        <v/>
      </c>
      <c r="P42" s="778" t="str">
        <f>'ชื่อ-คะแนน'!CW41</f>
        <v/>
      </c>
      <c r="Q42" s="740" t="str">
        <f>'ชื่อ-คะแนน'!CY41</f>
        <v/>
      </c>
      <c r="R42" s="642" t="str">
        <f>KPA!AD43</f>
        <v/>
      </c>
      <c r="S42" s="642" t="str">
        <f>KPA!AE43</f>
        <v/>
      </c>
      <c r="T42" s="642" t="str">
        <f>KPA!AF43</f>
        <v/>
      </c>
      <c r="U42" s="1255" t="str">
        <f>'ชื่อ-คะแนน'!DH41</f>
        <v/>
      </c>
      <c r="V42" s="1264" t="str">
        <f>'ชื่อ-คะแนน'!DS41</f>
        <v/>
      </c>
      <c r="W42" s="742" t="str">
        <f>'ชื่อ-คะแนน'!CX41</f>
        <v/>
      </c>
      <c r="X42" s="328" t="str">
        <f>เวลา1!EI42</f>
        <v/>
      </c>
      <c r="Y42" s="743" t="str">
        <f>IF('ชื่อ-คะแนน'!CU41="","",เวลา1!EJ42)</f>
        <v/>
      </c>
      <c r="Z42" s="767" t="str">
        <f>เวลา2!EJ42</f>
        <v/>
      </c>
      <c r="AA42" s="743" t="str">
        <f>IF('ชื่อ-คะแนน'!CU41="","",เวลา2!EL42)</f>
        <v/>
      </c>
      <c r="AB42" s="245" t="str">
        <f>IF('ชื่อ-คะแนน'!CZ41="","",'ชื่อ-คะแนน'!CZ41)</f>
        <v/>
      </c>
    </row>
    <row r="43" spans="1:28" s="5" customFormat="1" ht="18" customHeight="1" x14ac:dyDescent="0.5">
      <c r="A43" s="281"/>
      <c r="B43" s="246" t="str">
        <f>'ชื่อ-คะแนน'!A42</f>
        <v/>
      </c>
      <c r="C43" s="429">
        <f>'ชื่อ-คะแนน'!B42</f>
        <v>0</v>
      </c>
      <c r="D43" s="336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011" t="str">
        <f>'ชื่อ-คะแนน'!BJ42</f>
        <v/>
      </c>
      <c r="K43" s="1016" t="str">
        <f>'ชื่อ-คะแนน'!BS42</f>
        <v/>
      </c>
      <c r="L43" s="1011" t="str">
        <f>'ชื่อ-คะแนน'!CD42</f>
        <v/>
      </c>
      <c r="M43" s="1016" t="str">
        <f>'ชื่อ-คะแนน'!CM42</f>
        <v/>
      </c>
      <c r="N43" s="1011" t="str">
        <f>'ชื่อ-คะแนน'!CQ42</f>
        <v/>
      </c>
      <c r="O43" s="782" t="str">
        <f>'ชื่อ-คะแนน'!CT42</f>
        <v/>
      </c>
      <c r="P43" s="783" t="str">
        <f>'ชื่อ-คะแนน'!CW42</f>
        <v/>
      </c>
      <c r="Q43" s="749" t="str">
        <f>'ชื่อ-คะแนน'!CY42</f>
        <v/>
      </c>
      <c r="R43" s="664" t="str">
        <f>KPA!AD44</f>
        <v/>
      </c>
      <c r="S43" s="664" t="str">
        <f>KPA!AE44</f>
        <v/>
      </c>
      <c r="T43" s="664" t="str">
        <f>KPA!AF44</f>
        <v/>
      </c>
      <c r="U43" s="1256" t="str">
        <f>'ชื่อ-คะแนน'!DH42</f>
        <v/>
      </c>
      <c r="V43" s="1265" t="str">
        <f>'ชื่อ-คะแนน'!DS42</f>
        <v/>
      </c>
      <c r="W43" s="751" t="str">
        <f>'ชื่อ-คะแนน'!CX42</f>
        <v/>
      </c>
      <c r="X43" s="752" t="str">
        <f>เวลา1!EI43</f>
        <v/>
      </c>
      <c r="Y43" s="753" t="str">
        <f>IF('ชื่อ-คะแนน'!CU42="","",เวลา1!EJ43)</f>
        <v/>
      </c>
      <c r="Z43" s="769" t="str">
        <f>เวลา2!EJ43</f>
        <v/>
      </c>
      <c r="AA43" s="755" t="str">
        <f>IF('ชื่อ-คะแนน'!CU42="","",เวลา2!EL43)</f>
        <v/>
      </c>
      <c r="AB43" s="252" t="str">
        <f>IF('ชื่อ-คะแนน'!CZ42="","",'ชื่อ-คะแนน'!CZ42)</f>
        <v/>
      </c>
    </row>
    <row r="44" spans="1:28" s="5" customFormat="1" ht="18" customHeight="1" x14ac:dyDescent="0.5">
      <c r="A44" s="281"/>
      <c r="B44" s="246" t="str">
        <f>'ชื่อ-คะแนน'!A43</f>
        <v/>
      </c>
      <c r="C44" s="429">
        <f>'ชื่อ-คะแนน'!B43</f>
        <v>0</v>
      </c>
      <c r="D44" s="336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011" t="str">
        <f>'ชื่อ-คะแนน'!BJ43</f>
        <v/>
      </c>
      <c r="K44" s="1016" t="str">
        <f>'ชื่อ-คะแนน'!BS43</f>
        <v/>
      </c>
      <c r="L44" s="1011" t="str">
        <f>'ชื่อ-คะแนน'!CD43</f>
        <v/>
      </c>
      <c r="M44" s="1016" t="str">
        <f>'ชื่อ-คะแนน'!CM43</f>
        <v/>
      </c>
      <c r="N44" s="1011" t="str">
        <f>'ชื่อ-คะแนน'!CQ43</f>
        <v/>
      </c>
      <c r="O44" s="782" t="str">
        <f>'ชื่อ-คะแนน'!CT43</f>
        <v/>
      </c>
      <c r="P44" s="783" t="str">
        <f>'ชื่อ-คะแนน'!CW43</f>
        <v/>
      </c>
      <c r="Q44" s="749" t="str">
        <f>'ชื่อ-คะแนน'!CY43</f>
        <v/>
      </c>
      <c r="R44" s="664" t="str">
        <f>KPA!AD45</f>
        <v/>
      </c>
      <c r="S44" s="664" t="str">
        <f>KPA!AE45</f>
        <v/>
      </c>
      <c r="T44" s="664" t="str">
        <f>KPA!AF45</f>
        <v/>
      </c>
      <c r="U44" s="1256" t="str">
        <f>'ชื่อ-คะแนน'!DH43</f>
        <v/>
      </c>
      <c r="V44" s="1265" t="str">
        <f>'ชื่อ-คะแนน'!DS43</f>
        <v/>
      </c>
      <c r="W44" s="751" t="str">
        <f>'ชื่อ-คะแนน'!CX43</f>
        <v/>
      </c>
      <c r="X44" s="752" t="str">
        <f>เวลา1!EI44</f>
        <v/>
      </c>
      <c r="Y44" s="753" t="str">
        <f>IF('ชื่อ-คะแนน'!CU43="","",เวลา1!EJ44)</f>
        <v/>
      </c>
      <c r="Z44" s="769" t="str">
        <f>เวลา2!EJ44</f>
        <v/>
      </c>
      <c r="AA44" s="755" t="str">
        <f>IF('ชื่อ-คะแนน'!CU43="","",เวลา2!EL44)</f>
        <v/>
      </c>
      <c r="AB44" s="252" t="str">
        <f>IF('ชื่อ-คะแนน'!CZ43="","",'ชื่อ-คะแนน'!CZ43)</f>
        <v/>
      </c>
    </row>
    <row r="45" spans="1:28" s="5" customFormat="1" ht="18" customHeight="1" x14ac:dyDescent="0.5">
      <c r="A45" s="281"/>
      <c r="B45" s="246" t="str">
        <f>'ชื่อ-คะแนน'!A44</f>
        <v/>
      </c>
      <c r="C45" s="429">
        <f>'ชื่อ-คะแนน'!B44</f>
        <v>0</v>
      </c>
      <c r="D45" s="336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011" t="str">
        <f>'ชื่อ-คะแนน'!BJ44</f>
        <v/>
      </c>
      <c r="K45" s="1016" t="str">
        <f>'ชื่อ-คะแนน'!BS44</f>
        <v/>
      </c>
      <c r="L45" s="1011" t="str">
        <f>'ชื่อ-คะแนน'!CD44</f>
        <v/>
      </c>
      <c r="M45" s="1016" t="str">
        <f>'ชื่อ-คะแนน'!CM44</f>
        <v/>
      </c>
      <c r="N45" s="1011" t="str">
        <f>'ชื่อ-คะแนน'!CQ44</f>
        <v/>
      </c>
      <c r="O45" s="782" t="str">
        <f>'ชื่อ-คะแนน'!CT44</f>
        <v/>
      </c>
      <c r="P45" s="783" t="str">
        <f>'ชื่อ-คะแนน'!CW44</f>
        <v/>
      </c>
      <c r="Q45" s="749" t="str">
        <f>'ชื่อ-คะแนน'!CY44</f>
        <v/>
      </c>
      <c r="R45" s="664" t="str">
        <f>KPA!AD46</f>
        <v/>
      </c>
      <c r="S45" s="664" t="str">
        <f>KPA!AE46</f>
        <v/>
      </c>
      <c r="T45" s="664" t="str">
        <f>KPA!AF46</f>
        <v/>
      </c>
      <c r="U45" s="1256" t="str">
        <f>'ชื่อ-คะแนน'!DH44</f>
        <v/>
      </c>
      <c r="V45" s="1265" t="str">
        <f>'ชื่อ-คะแนน'!DS44</f>
        <v/>
      </c>
      <c r="W45" s="751" t="str">
        <f>'ชื่อ-คะแนน'!CX44</f>
        <v/>
      </c>
      <c r="X45" s="752" t="str">
        <f>เวลา1!EI45</f>
        <v/>
      </c>
      <c r="Y45" s="753" t="str">
        <f>IF('ชื่อ-คะแนน'!CU44="","",เวลา1!EJ45)</f>
        <v/>
      </c>
      <c r="Z45" s="769" t="str">
        <f>เวลา2!EJ45</f>
        <v/>
      </c>
      <c r="AA45" s="755" t="str">
        <f>IF('ชื่อ-คะแนน'!CU44="","",เวลา2!EL45)</f>
        <v/>
      </c>
      <c r="AB45" s="252" t="str">
        <f>IF('ชื่อ-คะแนน'!CZ44="","",'ชื่อ-คะแนน'!CZ44)</f>
        <v/>
      </c>
    </row>
    <row r="46" spans="1:28" s="5" customFormat="1" ht="18" customHeight="1" thickBot="1" x14ac:dyDescent="0.55000000000000004">
      <c r="A46" s="281"/>
      <c r="B46" s="246" t="str">
        <f>'ชื่อ-คะแนน'!A45</f>
        <v/>
      </c>
      <c r="C46" s="429">
        <f>'ชื่อ-คะแนน'!B45</f>
        <v>0</v>
      </c>
      <c r="D46" s="336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012" t="str">
        <f>'ชื่อ-คะแนน'!BJ45</f>
        <v/>
      </c>
      <c r="K46" s="1017" t="str">
        <f>'ชื่อ-คะแนน'!BS45</f>
        <v/>
      </c>
      <c r="L46" s="1012" t="str">
        <f>'ชื่อ-คะแนน'!CD45</f>
        <v/>
      </c>
      <c r="M46" s="1017" t="str">
        <f>'ชื่อ-คะแนน'!CM45</f>
        <v/>
      </c>
      <c r="N46" s="1012" t="str">
        <f>'ชื่อ-คะแนน'!CQ45</f>
        <v/>
      </c>
      <c r="O46" s="787" t="str">
        <f>'ชื่อ-คะแนน'!CT45</f>
        <v/>
      </c>
      <c r="P46" s="788" t="str">
        <f>'ชื่อ-คะแนน'!CW45</f>
        <v/>
      </c>
      <c r="Q46" s="760" t="str">
        <f>'ชื่อ-คะแนน'!CY45</f>
        <v/>
      </c>
      <c r="R46" s="687" t="str">
        <f>KPA!AD47</f>
        <v/>
      </c>
      <c r="S46" s="687" t="str">
        <f>KPA!AE47</f>
        <v/>
      </c>
      <c r="T46" s="687" t="str">
        <f>KPA!AF47</f>
        <v/>
      </c>
      <c r="U46" s="1257" t="str">
        <f>'ชื่อ-คะแนน'!DH45</f>
        <v/>
      </c>
      <c r="V46" s="1266" t="str">
        <f>'ชื่อ-คะแนน'!DS45</f>
        <v/>
      </c>
      <c r="W46" s="751" t="str">
        <f>'ชื่อ-คะแนน'!CX45</f>
        <v/>
      </c>
      <c r="X46" s="762" t="str">
        <f>เวลา1!EI46</f>
        <v/>
      </c>
      <c r="Y46" s="763" t="str">
        <f>IF('ชื่อ-คะแนน'!CU45="","",เวลา1!EJ46)</f>
        <v/>
      </c>
      <c r="Z46" s="771" t="str">
        <f>เวลา2!EJ46</f>
        <v/>
      </c>
      <c r="AA46" s="765" t="str">
        <f>IF('ชื่อ-คะแนน'!CU45="","",เวลา2!EL46)</f>
        <v/>
      </c>
      <c r="AB46" s="252" t="str">
        <f>IF('ชื่อ-คะแนน'!CZ45="","",'ชื่อ-คะแนน'!CZ45)</f>
        <v/>
      </c>
    </row>
    <row r="47" spans="1:28" s="5" customFormat="1" ht="18" customHeight="1" x14ac:dyDescent="0.5">
      <c r="A47" s="281"/>
      <c r="B47" s="239" t="str">
        <f>'ชื่อ-คะแนน'!A46</f>
        <v/>
      </c>
      <c r="C47" s="420">
        <f>'ชื่อ-คะแนน'!B46</f>
        <v>0</v>
      </c>
      <c r="D47" s="32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695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010" t="str">
        <f>'ชื่อ-คะแนน'!BJ46</f>
        <v/>
      </c>
      <c r="K47" s="1015" t="str">
        <f>'ชื่อ-คะแนน'!BS46</f>
        <v/>
      </c>
      <c r="L47" s="1010" t="str">
        <f>'ชื่อ-คะแนน'!CD46</f>
        <v/>
      </c>
      <c r="M47" s="1015" t="str">
        <f>'ชื่อ-คะแนน'!CM46</f>
        <v/>
      </c>
      <c r="N47" s="1010" t="str">
        <f>'ชื่อ-คะแนน'!CQ46</f>
        <v/>
      </c>
      <c r="O47" s="777" t="str">
        <f>'ชื่อ-คะแนน'!CT46</f>
        <v/>
      </c>
      <c r="P47" s="778" t="str">
        <f>'ชื่อ-คะแนน'!CW46</f>
        <v/>
      </c>
      <c r="Q47" s="740" t="str">
        <f>'ชื่อ-คะแนน'!CY46</f>
        <v/>
      </c>
      <c r="R47" s="642" t="str">
        <f>KPA!AD48</f>
        <v/>
      </c>
      <c r="S47" s="642" t="str">
        <f>KPA!AE48</f>
        <v/>
      </c>
      <c r="T47" s="642" t="str">
        <f>KPA!AF48</f>
        <v/>
      </c>
      <c r="U47" s="1255" t="str">
        <f>'ชื่อ-คะแนน'!DH46</f>
        <v/>
      </c>
      <c r="V47" s="1264" t="str">
        <f>'ชื่อ-คะแนน'!DS46</f>
        <v/>
      </c>
      <c r="W47" s="742" t="str">
        <f>'ชื่อ-คะแนน'!CX46</f>
        <v/>
      </c>
      <c r="X47" s="328" t="str">
        <f>เวลา1!EI47</f>
        <v/>
      </c>
      <c r="Y47" s="743" t="str">
        <f>IF('ชื่อ-คะแนน'!CU46="","",เวลา1!EJ47)</f>
        <v/>
      </c>
      <c r="Z47" s="767" t="str">
        <f>เวลา2!EJ47</f>
        <v/>
      </c>
      <c r="AA47" s="743" t="str">
        <f>IF('ชื่อ-คะแนน'!CU46="","",เวลา2!EL47)</f>
        <v/>
      </c>
      <c r="AB47" s="245" t="str">
        <f>IF('ชื่อ-คะแนน'!CZ46="","",'ชื่อ-คะแนน'!CZ46)</f>
        <v/>
      </c>
    </row>
    <row r="48" spans="1:28" s="5" customFormat="1" ht="18" customHeight="1" x14ac:dyDescent="0.5">
      <c r="A48" s="281"/>
      <c r="B48" s="246" t="str">
        <f>'ชื่อ-คะแนน'!A47</f>
        <v/>
      </c>
      <c r="C48" s="429">
        <f>'ชื่อ-คะแนน'!B47</f>
        <v>0</v>
      </c>
      <c r="D48" s="336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011" t="str">
        <f>'ชื่อ-คะแนน'!BJ47</f>
        <v/>
      </c>
      <c r="K48" s="1016" t="str">
        <f>'ชื่อ-คะแนน'!BS47</f>
        <v/>
      </c>
      <c r="L48" s="1011" t="str">
        <f>'ชื่อ-คะแนน'!CD47</f>
        <v/>
      </c>
      <c r="M48" s="1016" t="str">
        <f>'ชื่อ-คะแนน'!CM47</f>
        <v/>
      </c>
      <c r="N48" s="1011" t="str">
        <f>'ชื่อ-คะแนน'!CQ47</f>
        <v/>
      </c>
      <c r="O48" s="782" t="str">
        <f>'ชื่อ-คะแนน'!CT47</f>
        <v/>
      </c>
      <c r="P48" s="783" t="str">
        <f>'ชื่อ-คะแนน'!CW47</f>
        <v/>
      </c>
      <c r="Q48" s="749" t="str">
        <f>'ชื่อ-คะแนน'!CY47</f>
        <v/>
      </c>
      <c r="R48" s="664" t="str">
        <f>KPA!AD49</f>
        <v/>
      </c>
      <c r="S48" s="664" t="str">
        <f>KPA!AE49</f>
        <v/>
      </c>
      <c r="T48" s="664" t="str">
        <f>KPA!AF49</f>
        <v/>
      </c>
      <c r="U48" s="1256" t="str">
        <f>'ชื่อ-คะแนน'!DH47</f>
        <v/>
      </c>
      <c r="V48" s="1265" t="str">
        <f>'ชื่อ-คะแนน'!DS47</f>
        <v/>
      </c>
      <c r="W48" s="751" t="str">
        <f>'ชื่อ-คะแนน'!CX47</f>
        <v/>
      </c>
      <c r="X48" s="752" t="str">
        <f>เวลา1!EI48</f>
        <v/>
      </c>
      <c r="Y48" s="753" t="str">
        <f>IF('ชื่อ-คะแนน'!CU47="","",เวลา1!EJ48)</f>
        <v/>
      </c>
      <c r="Z48" s="769" t="str">
        <f>เวลา2!EJ48</f>
        <v/>
      </c>
      <c r="AA48" s="755" t="str">
        <f>IF('ชื่อ-คะแนน'!CU47="","",เวลา2!EL48)</f>
        <v/>
      </c>
      <c r="AB48" s="252" t="str">
        <f>IF('ชื่อ-คะแนน'!CZ47="","",'ชื่อ-คะแนน'!CZ47)</f>
        <v/>
      </c>
    </row>
    <row r="49" spans="1:28" s="5" customFormat="1" ht="18" customHeight="1" x14ac:dyDescent="0.5">
      <c r="A49" s="281"/>
      <c r="B49" s="246" t="str">
        <f>'ชื่อ-คะแนน'!A48</f>
        <v/>
      </c>
      <c r="C49" s="429">
        <f>'ชื่อ-คะแนน'!B48</f>
        <v>0</v>
      </c>
      <c r="D49" s="336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011" t="str">
        <f>'ชื่อ-คะแนน'!BJ48</f>
        <v/>
      </c>
      <c r="K49" s="1016" t="str">
        <f>'ชื่อ-คะแนน'!BS48</f>
        <v/>
      </c>
      <c r="L49" s="1011" t="str">
        <f>'ชื่อ-คะแนน'!CD48</f>
        <v/>
      </c>
      <c r="M49" s="1016" t="str">
        <f>'ชื่อ-คะแนน'!CM48</f>
        <v/>
      </c>
      <c r="N49" s="1011" t="str">
        <f>'ชื่อ-คะแนน'!CQ48</f>
        <v/>
      </c>
      <c r="O49" s="782" t="str">
        <f>'ชื่อ-คะแนน'!CT48</f>
        <v/>
      </c>
      <c r="P49" s="783" t="str">
        <f>'ชื่อ-คะแนน'!CW48</f>
        <v/>
      </c>
      <c r="Q49" s="749" t="str">
        <f>'ชื่อ-คะแนน'!CY48</f>
        <v/>
      </c>
      <c r="R49" s="664" t="str">
        <f>KPA!AD50</f>
        <v/>
      </c>
      <c r="S49" s="664" t="str">
        <f>KPA!AE50</f>
        <v/>
      </c>
      <c r="T49" s="664" t="str">
        <f>KPA!AF50</f>
        <v/>
      </c>
      <c r="U49" s="1256" t="str">
        <f>'ชื่อ-คะแนน'!DH48</f>
        <v/>
      </c>
      <c r="V49" s="1265" t="str">
        <f>'ชื่อ-คะแนน'!DS48</f>
        <v/>
      </c>
      <c r="W49" s="751" t="str">
        <f>'ชื่อ-คะแนน'!CX48</f>
        <v/>
      </c>
      <c r="X49" s="752" t="str">
        <f>เวลา1!EI49</f>
        <v/>
      </c>
      <c r="Y49" s="753" t="str">
        <f>IF('ชื่อ-คะแนน'!CU48="","",เวลา1!EJ49)</f>
        <v/>
      </c>
      <c r="Z49" s="769" t="str">
        <f>เวลา2!EJ49</f>
        <v/>
      </c>
      <c r="AA49" s="755" t="str">
        <f>IF('ชื่อ-คะแนน'!CU48="","",เวลา2!EL49)</f>
        <v/>
      </c>
      <c r="AB49" s="252" t="str">
        <f>IF('ชื่อ-คะแนน'!CZ48="","",'ชื่อ-คะแนน'!CZ48)</f>
        <v/>
      </c>
    </row>
    <row r="50" spans="1:28" s="5" customFormat="1" ht="18" customHeight="1" x14ac:dyDescent="0.5">
      <c r="A50" s="281"/>
      <c r="B50" s="246" t="str">
        <f>'ชื่อ-คะแนน'!A49</f>
        <v/>
      </c>
      <c r="C50" s="429">
        <f>'ชื่อ-คะแนน'!B49</f>
        <v>0</v>
      </c>
      <c r="D50" s="336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011" t="str">
        <f>'ชื่อ-คะแนน'!BJ49</f>
        <v/>
      </c>
      <c r="K50" s="1016" t="str">
        <f>'ชื่อ-คะแนน'!BS49</f>
        <v/>
      </c>
      <c r="L50" s="1011" t="str">
        <f>'ชื่อ-คะแนน'!CD49</f>
        <v/>
      </c>
      <c r="M50" s="1016" t="str">
        <f>'ชื่อ-คะแนน'!CM49</f>
        <v/>
      </c>
      <c r="N50" s="1011" t="str">
        <f>'ชื่อ-คะแนน'!CQ49</f>
        <v/>
      </c>
      <c r="O50" s="782" t="str">
        <f>'ชื่อ-คะแนน'!CT49</f>
        <v/>
      </c>
      <c r="P50" s="783" t="str">
        <f>'ชื่อ-คะแนน'!CW49</f>
        <v/>
      </c>
      <c r="Q50" s="749" t="str">
        <f>'ชื่อ-คะแนน'!CY49</f>
        <v/>
      </c>
      <c r="R50" s="664" t="str">
        <f>KPA!AD51</f>
        <v/>
      </c>
      <c r="S50" s="664" t="str">
        <f>KPA!AE51</f>
        <v/>
      </c>
      <c r="T50" s="664" t="str">
        <f>KPA!AF51</f>
        <v/>
      </c>
      <c r="U50" s="1256" t="str">
        <f>'ชื่อ-คะแนน'!DH49</f>
        <v/>
      </c>
      <c r="V50" s="1265" t="str">
        <f>'ชื่อ-คะแนน'!DS49</f>
        <v/>
      </c>
      <c r="W50" s="751" t="str">
        <f>'ชื่อ-คะแนน'!CX49</f>
        <v/>
      </c>
      <c r="X50" s="752" t="str">
        <f>เวลา1!EI50</f>
        <v/>
      </c>
      <c r="Y50" s="753" t="str">
        <f>IF('ชื่อ-คะแนน'!CU49="","",เวลา1!EJ50)</f>
        <v/>
      </c>
      <c r="Z50" s="769" t="str">
        <f>เวลา2!EJ50</f>
        <v/>
      </c>
      <c r="AA50" s="755" t="str">
        <f>IF('ชื่อ-คะแนน'!CU49="","",เวลา2!EL50)</f>
        <v/>
      </c>
      <c r="AB50" s="252" t="str">
        <f>IF('ชื่อ-คะแนน'!CZ49="","",'ชื่อ-คะแนน'!CZ49)</f>
        <v/>
      </c>
    </row>
    <row r="51" spans="1:28" s="5" customFormat="1" ht="18" customHeight="1" thickBot="1" x14ac:dyDescent="0.55000000000000004">
      <c r="A51" s="281"/>
      <c r="B51" s="246" t="str">
        <f>'ชื่อ-คะแนน'!A50</f>
        <v/>
      </c>
      <c r="C51" s="429">
        <f>'ชื่อ-คะแนน'!B50</f>
        <v>0</v>
      </c>
      <c r="D51" s="336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012" t="str">
        <f>'ชื่อ-คะแนน'!BJ50</f>
        <v/>
      </c>
      <c r="K51" s="1017" t="str">
        <f>'ชื่อ-คะแนน'!BS50</f>
        <v/>
      </c>
      <c r="L51" s="1012" t="str">
        <f>'ชื่อ-คะแนน'!CD50</f>
        <v/>
      </c>
      <c r="M51" s="1017" t="str">
        <f>'ชื่อ-คะแนน'!CM50</f>
        <v/>
      </c>
      <c r="N51" s="1012" t="str">
        <f>'ชื่อ-คะแนน'!CQ50</f>
        <v/>
      </c>
      <c r="O51" s="787" t="str">
        <f>'ชื่อ-คะแนน'!CT50</f>
        <v/>
      </c>
      <c r="P51" s="788" t="str">
        <f>'ชื่อ-คะแนน'!CW50</f>
        <v/>
      </c>
      <c r="Q51" s="760" t="str">
        <f>'ชื่อ-คะแนน'!CY50</f>
        <v/>
      </c>
      <c r="R51" s="687" t="str">
        <f>KPA!AD52</f>
        <v/>
      </c>
      <c r="S51" s="687" t="str">
        <f>KPA!AE52</f>
        <v/>
      </c>
      <c r="T51" s="687" t="str">
        <f>KPA!AF52</f>
        <v/>
      </c>
      <c r="U51" s="1257" t="str">
        <f>'ชื่อ-คะแนน'!DH50</f>
        <v/>
      </c>
      <c r="V51" s="1266" t="str">
        <f>'ชื่อ-คะแนน'!DS50</f>
        <v/>
      </c>
      <c r="W51" s="751" t="str">
        <f>'ชื่อ-คะแนน'!CX50</f>
        <v/>
      </c>
      <c r="X51" s="762" t="str">
        <f>เวลา1!EI51</f>
        <v/>
      </c>
      <c r="Y51" s="763" t="str">
        <f>IF('ชื่อ-คะแนน'!CU50="","",เวลา1!EJ51)</f>
        <v/>
      </c>
      <c r="Z51" s="771" t="str">
        <f>เวลา2!EJ51</f>
        <v/>
      </c>
      <c r="AA51" s="765" t="str">
        <f>IF('ชื่อ-คะแนน'!CU50="","",เวลา2!EL51)</f>
        <v/>
      </c>
      <c r="AB51" s="252" t="str">
        <f>IF('ชื่อ-คะแนน'!CZ50="","",'ชื่อ-คะแนน'!CZ50)</f>
        <v/>
      </c>
    </row>
    <row r="52" spans="1:28" s="5" customFormat="1" ht="18" customHeight="1" x14ac:dyDescent="0.5">
      <c r="A52" s="281"/>
      <c r="B52" s="239" t="str">
        <f>'ชื่อ-คะแนน'!A51</f>
        <v/>
      </c>
      <c r="C52" s="420">
        <f>'ชื่อ-คะแนน'!B51</f>
        <v>0</v>
      </c>
      <c r="D52" s="32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695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010" t="str">
        <f>'ชื่อ-คะแนน'!BJ51</f>
        <v/>
      </c>
      <c r="K52" s="1015" t="str">
        <f>'ชื่อ-คะแนน'!BS51</f>
        <v/>
      </c>
      <c r="L52" s="1010" t="str">
        <f>'ชื่อ-คะแนน'!CD51</f>
        <v/>
      </c>
      <c r="M52" s="1015" t="str">
        <f>'ชื่อ-คะแนน'!CM51</f>
        <v/>
      </c>
      <c r="N52" s="1010" t="str">
        <f>'ชื่อ-คะแนน'!CQ51</f>
        <v/>
      </c>
      <c r="O52" s="777" t="str">
        <f>'ชื่อ-คะแนน'!CT51</f>
        <v/>
      </c>
      <c r="P52" s="778" t="str">
        <f>'ชื่อ-คะแนน'!CW51</f>
        <v/>
      </c>
      <c r="Q52" s="740" t="str">
        <f>'ชื่อ-คะแนน'!CY51</f>
        <v/>
      </c>
      <c r="R52" s="642" t="str">
        <f>KPA!AD53</f>
        <v/>
      </c>
      <c r="S52" s="642" t="str">
        <f>KPA!AE53</f>
        <v/>
      </c>
      <c r="T52" s="642" t="str">
        <f>KPA!AF53</f>
        <v/>
      </c>
      <c r="U52" s="1255" t="str">
        <f>'ชื่อ-คะแนน'!DH51</f>
        <v/>
      </c>
      <c r="V52" s="1264" t="str">
        <f>'ชื่อ-คะแนน'!DS51</f>
        <v/>
      </c>
      <c r="W52" s="742" t="str">
        <f>'ชื่อ-คะแนน'!CX51</f>
        <v/>
      </c>
      <c r="X52" s="328" t="str">
        <f>เวลา1!EI52</f>
        <v/>
      </c>
      <c r="Y52" s="743" t="str">
        <f>IF('ชื่อ-คะแนน'!CU51="","",เวลา1!EJ52)</f>
        <v/>
      </c>
      <c r="Z52" s="767" t="str">
        <f>เวลา2!EJ52</f>
        <v/>
      </c>
      <c r="AA52" s="743" t="str">
        <f>IF('ชื่อ-คะแนน'!CU51="","",เวลา2!EL52)</f>
        <v/>
      </c>
      <c r="AB52" s="245" t="str">
        <f>IF('ชื่อ-คะแนน'!CZ51="","",'ชื่อ-คะแนน'!CZ51)</f>
        <v/>
      </c>
    </row>
    <row r="53" spans="1:28" s="5" customFormat="1" ht="18" customHeight="1" x14ac:dyDescent="0.5">
      <c r="A53" s="281"/>
      <c r="B53" s="246" t="str">
        <f>'ชื่อ-คะแนน'!A52</f>
        <v/>
      </c>
      <c r="C53" s="429">
        <f>'ชื่อ-คะแนน'!B52</f>
        <v>0</v>
      </c>
      <c r="D53" s="336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011" t="str">
        <f>'ชื่อ-คะแนน'!BJ52</f>
        <v/>
      </c>
      <c r="K53" s="1016" t="str">
        <f>'ชื่อ-คะแนน'!BS52</f>
        <v/>
      </c>
      <c r="L53" s="1011" t="str">
        <f>'ชื่อ-คะแนน'!CD52</f>
        <v/>
      </c>
      <c r="M53" s="1016" t="str">
        <f>'ชื่อ-คะแนน'!CM52</f>
        <v/>
      </c>
      <c r="N53" s="1011" t="str">
        <f>'ชื่อ-คะแนน'!CQ52</f>
        <v/>
      </c>
      <c r="O53" s="782" t="str">
        <f>'ชื่อ-คะแนน'!CT52</f>
        <v/>
      </c>
      <c r="P53" s="783" t="str">
        <f>'ชื่อ-คะแนน'!CW52</f>
        <v/>
      </c>
      <c r="Q53" s="749" t="str">
        <f>'ชื่อ-คะแนน'!CY52</f>
        <v/>
      </c>
      <c r="R53" s="664" t="str">
        <f>KPA!AD54</f>
        <v/>
      </c>
      <c r="S53" s="664" t="str">
        <f>KPA!AE54</f>
        <v/>
      </c>
      <c r="T53" s="664" t="str">
        <f>KPA!AF54</f>
        <v/>
      </c>
      <c r="U53" s="1256" t="str">
        <f>'ชื่อ-คะแนน'!DH52</f>
        <v/>
      </c>
      <c r="V53" s="1265" t="str">
        <f>'ชื่อ-คะแนน'!DS52</f>
        <v/>
      </c>
      <c r="W53" s="751" t="str">
        <f>'ชื่อ-คะแนน'!CX52</f>
        <v/>
      </c>
      <c r="X53" s="752" t="str">
        <f>เวลา1!EI53</f>
        <v/>
      </c>
      <c r="Y53" s="753" t="str">
        <f>IF('ชื่อ-คะแนน'!CU52="","",เวลา1!EJ53)</f>
        <v/>
      </c>
      <c r="Z53" s="769" t="str">
        <f>เวลา2!EJ53</f>
        <v/>
      </c>
      <c r="AA53" s="755" t="str">
        <f>IF('ชื่อ-คะแนน'!CU52="","",เวลา2!EL53)</f>
        <v/>
      </c>
      <c r="AB53" s="252" t="str">
        <f>IF('ชื่อ-คะแนน'!CZ52="","",'ชื่อ-คะแนน'!CZ52)</f>
        <v/>
      </c>
    </row>
    <row r="54" spans="1:28" s="5" customFormat="1" ht="18" customHeight="1" x14ac:dyDescent="0.5">
      <c r="A54" s="281"/>
      <c r="B54" s="246" t="str">
        <f>'ชื่อ-คะแนน'!A53</f>
        <v/>
      </c>
      <c r="C54" s="429">
        <f>'ชื่อ-คะแนน'!B53</f>
        <v>0</v>
      </c>
      <c r="D54" s="336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011" t="str">
        <f>'ชื่อ-คะแนน'!BJ53</f>
        <v/>
      </c>
      <c r="K54" s="1016" t="str">
        <f>'ชื่อ-คะแนน'!BS53</f>
        <v/>
      </c>
      <c r="L54" s="1011" t="str">
        <f>'ชื่อ-คะแนน'!CD53</f>
        <v/>
      </c>
      <c r="M54" s="1016" t="str">
        <f>'ชื่อ-คะแนน'!CM53</f>
        <v/>
      </c>
      <c r="N54" s="1011" t="str">
        <f>'ชื่อ-คะแนน'!CQ53</f>
        <v/>
      </c>
      <c r="O54" s="782" t="str">
        <f>'ชื่อ-คะแนน'!CT53</f>
        <v/>
      </c>
      <c r="P54" s="783" t="str">
        <f>'ชื่อ-คะแนน'!CW53</f>
        <v/>
      </c>
      <c r="Q54" s="749" t="str">
        <f>'ชื่อ-คะแนน'!CY53</f>
        <v/>
      </c>
      <c r="R54" s="664" t="str">
        <f>KPA!AD55</f>
        <v/>
      </c>
      <c r="S54" s="664" t="str">
        <f>KPA!AE55</f>
        <v/>
      </c>
      <c r="T54" s="664" t="str">
        <f>KPA!AF55</f>
        <v/>
      </c>
      <c r="U54" s="1256" t="str">
        <f>'ชื่อ-คะแนน'!DH53</f>
        <v/>
      </c>
      <c r="V54" s="1265" t="str">
        <f>'ชื่อ-คะแนน'!DS53</f>
        <v/>
      </c>
      <c r="W54" s="751" t="str">
        <f>'ชื่อ-คะแนน'!CX53</f>
        <v/>
      </c>
      <c r="X54" s="752" t="str">
        <f>เวลา1!EI54</f>
        <v/>
      </c>
      <c r="Y54" s="753" t="str">
        <f>IF('ชื่อ-คะแนน'!CU53="","",เวลา1!EJ54)</f>
        <v/>
      </c>
      <c r="Z54" s="769" t="str">
        <f>เวลา2!EJ54</f>
        <v/>
      </c>
      <c r="AA54" s="755" t="str">
        <f>IF('ชื่อ-คะแนน'!CU53="","",เวลา2!EL54)</f>
        <v/>
      </c>
      <c r="AB54" s="252" t="str">
        <f>IF('ชื่อ-คะแนน'!CZ53="","",'ชื่อ-คะแนน'!CZ53)</f>
        <v/>
      </c>
    </row>
    <row r="55" spans="1:28" s="5" customFormat="1" ht="18" customHeight="1" x14ac:dyDescent="0.5">
      <c r="A55" s="281"/>
      <c r="B55" s="246" t="str">
        <f>'ชื่อ-คะแนน'!A54</f>
        <v/>
      </c>
      <c r="C55" s="429">
        <f>'ชื่อ-คะแนน'!B54</f>
        <v>0</v>
      </c>
      <c r="D55" s="336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011" t="str">
        <f>'ชื่อ-คะแนน'!BJ54</f>
        <v/>
      </c>
      <c r="K55" s="1016" t="str">
        <f>'ชื่อ-คะแนน'!BS54</f>
        <v/>
      </c>
      <c r="L55" s="1011" t="str">
        <f>'ชื่อ-คะแนน'!CD54</f>
        <v/>
      </c>
      <c r="M55" s="1016" t="str">
        <f>'ชื่อ-คะแนน'!CM54</f>
        <v/>
      </c>
      <c r="N55" s="1011" t="str">
        <f>'ชื่อ-คะแนน'!CQ54</f>
        <v/>
      </c>
      <c r="O55" s="782" t="str">
        <f>'ชื่อ-คะแนน'!CT54</f>
        <v/>
      </c>
      <c r="P55" s="783" t="str">
        <f>'ชื่อ-คะแนน'!CW54</f>
        <v/>
      </c>
      <c r="Q55" s="749" t="str">
        <f>'ชื่อ-คะแนน'!CY54</f>
        <v/>
      </c>
      <c r="R55" s="664" t="str">
        <f>KPA!AD56</f>
        <v/>
      </c>
      <c r="S55" s="664" t="str">
        <f>KPA!AE56</f>
        <v/>
      </c>
      <c r="T55" s="664" t="str">
        <f>KPA!AF56</f>
        <v/>
      </c>
      <c r="U55" s="1256" t="str">
        <f>'ชื่อ-คะแนน'!DH54</f>
        <v/>
      </c>
      <c r="V55" s="1265" t="str">
        <f>'ชื่อ-คะแนน'!DS54</f>
        <v/>
      </c>
      <c r="W55" s="751" t="str">
        <f>'ชื่อ-คะแนน'!CX54</f>
        <v/>
      </c>
      <c r="X55" s="752" t="str">
        <f>เวลา1!EI55</f>
        <v/>
      </c>
      <c r="Y55" s="753" t="str">
        <f>IF('ชื่อ-คะแนน'!CU54="","",เวลา1!EJ55)</f>
        <v/>
      </c>
      <c r="Z55" s="769" t="str">
        <f>เวลา2!EJ55</f>
        <v/>
      </c>
      <c r="AA55" s="755" t="str">
        <f>IF('ชื่อ-คะแนน'!CU54="","",เวลา2!EL55)</f>
        <v/>
      </c>
      <c r="AB55" s="252" t="str">
        <f>IF('ชื่อ-คะแนน'!CZ54="","",'ชื่อ-คะแนน'!CZ54)</f>
        <v/>
      </c>
    </row>
    <row r="56" spans="1:28" s="5" customFormat="1" ht="18" customHeight="1" thickBot="1" x14ac:dyDescent="0.55000000000000004">
      <c r="A56" s="281"/>
      <c r="B56" s="254" t="str">
        <f>'ชื่อ-คะแนน'!A55</f>
        <v/>
      </c>
      <c r="C56" s="444">
        <f>'ชื่อ-คะแนน'!B55</f>
        <v>0</v>
      </c>
      <c r="D56" s="348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012" t="str">
        <f>'ชื่อ-คะแนน'!BJ55</f>
        <v/>
      </c>
      <c r="K56" s="1017" t="str">
        <f>'ชื่อ-คะแนน'!BS55</f>
        <v/>
      </c>
      <c r="L56" s="1012" t="str">
        <f>'ชื่อ-คะแนน'!CD55</f>
        <v/>
      </c>
      <c r="M56" s="1017" t="str">
        <f>'ชื่อ-คะแนน'!CM55</f>
        <v/>
      </c>
      <c r="N56" s="1012" t="str">
        <f>'ชื่อ-คะแนน'!CQ55</f>
        <v/>
      </c>
      <c r="O56" s="787" t="str">
        <f>'ชื่อ-คะแนน'!CT55</f>
        <v/>
      </c>
      <c r="P56" s="788" t="str">
        <f>'ชื่อ-คะแนน'!CW55</f>
        <v/>
      </c>
      <c r="Q56" s="760" t="str">
        <f>'ชื่อ-คะแนน'!CY55</f>
        <v/>
      </c>
      <c r="R56" s="687" t="str">
        <f>KPA!AD57</f>
        <v/>
      </c>
      <c r="S56" s="687" t="str">
        <f>KPA!AE57</f>
        <v/>
      </c>
      <c r="T56" s="687" t="str">
        <f>KPA!AF57</f>
        <v/>
      </c>
      <c r="U56" s="1257" t="str">
        <f>'ชื่อ-คะแนน'!DH55</f>
        <v/>
      </c>
      <c r="V56" s="1266" t="str">
        <f>'ชื่อ-คะแนน'!DS55</f>
        <v/>
      </c>
      <c r="W56" s="772" t="str">
        <f>'ชื่อ-คะแนน'!CX55</f>
        <v/>
      </c>
      <c r="X56" s="773" t="str">
        <f>เวลา1!EI56</f>
        <v/>
      </c>
      <c r="Y56" s="774" t="str">
        <f>IF('ชื่อ-คะแนน'!CU55="","",เวลา1!EJ56)</f>
        <v/>
      </c>
      <c r="Z56" s="771" t="str">
        <f>เวลา2!EJ56</f>
        <v/>
      </c>
      <c r="AA56" s="765" t="str">
        <f>IF('ชื่อ-คะแนน'!CU55="","",เวลา2!EL56)</f>
        <v/>
      </c>
      <c r="AB56" s="252" t="str">
        <f>IF('ชื่อ-คะแนน'!CZ55="","",'ชื่อ-คะแนน'!CZ55)</f>
        <v/>
      </c>
    </row>
  </sheetData>
  <sheetProtection algorithmName="SHA-512" hashValue="oonvJgGVvE/olTk3mB9XOiIiDHZnomxJltQpxLVjvhtB38mSPDyutLJpL3GdJVUBCVCDef60JvSlK0wa2nMP0g==" saltValue="GwAjE+elHjhmJUJtpLHkCA==" spinCount="100000" sheet="1" objects="1" scenarios="1" formatCells="0"/>
  <mergeCells count="29">
    <mergeCell ref="B4:B6"/>
    <mergeCell ref="C4:C6"/>
    <mergeCell ref="I4:I5"/>
    <mergeCell ref="E4:E6"/>
    <mergeCell ref="O4:O5"/>
    <mergeCell ref="M4:M5"/>
    <mergeCell ref="N4:N5"/>
    <mergeCell ref="L4:L5"/>
    <mergeCell ref="U4:U6"/>
    <mergeCell ref="Q4:Q6"/>
    <mergeCell ref="W4:W6"/>
    <mergeCell ref="V4:V6"/>
    <mergeCell ref="P4:P6"/>
    <mergeCell ref="A1:D1"/>
    <mergeCell ref="E1:AB1"/>
    <mergeCell ref="R4:T4"/>
    <mergeCell ref="AA4:AA6"/>
    <mergeCell ref="Y4:Y6"/>
    <mergeCell ref="AB4:AB6"/>
    <mergeCell ref="A2:P2"/>
    <mergeCell ref="F4:F5"/>
    <mergeCell ref="G4:G5"/>
    <mergeCell ref="H4:H5"/>
    <mergeCell ref="Q2:S2"/>
    <mergeCell ref="T2:AB2"/>
    <mergeCell ref="A3:O3"/>
    <mergeCell ref="P3:AB3"/>
    <mergeCell ref="K4:K5"/>
    <mergeCell ref="J4:J5"/>
  </mergeCells>
  <phoneticPr fontId="15" type="noConversion"/>
  <conditionalFormatting sqref="P7:V56">
    <cfRule type="cellIs" dxfId="51" priority="3" stopIfTrue="1" operator="equal">
      <formula>"0"</formula>
    </cfRule>
    <cfRule type="cellIs" dxfId="50" priority="4" stopIfTrue="1" operator="equal">
      <formula>"ร"</formula>
    </cfRule>
    <cfRule type="cellIs" dxfId="49" priority="5" stopIfTrue="1" operator="equal">
      <formula>"มส"</formula>
    </cfRule>
  </conditionalFormatting>
  <conditionalFormatting sqref="Y7:Y56 AA7:AA56">
    <cfRule type="cellIs" dxfId="48" priority="6" stopIfTrue="1" operator="equal">
      <formula>"ผิด"</formula>
    </cfRule>
    <cfRule type="cellIs" dxfId="47" priority="7" stopIfTrue="1" operator="equal">
      <formula>"มส"</formula>
    </cfRule>
  </conditionalFormatting>
  <conditionalFormatting sqref="E7:H56 K7:K56 M7:N56">
    <cfRule type="cellIs" dxfId="46" priority="8" stopIfTrue="1" operator="equal">
      <formula>"ออก"</formula>
    </cfRule>
    <cfRule type="cellIs" dxfId="45" priority="9" stopIfTrue="1" operator="equal">
      <formula>"ย้าย"</formula>
    </cfRule>
    <cfRule type="cellIs" dxfId="44" priority="10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FF0000"/>
  </sheetPr>
  <dimension ref="A1:X56"/>
  <sheetViews>
    <sheetView showZeros="0" view="pageBreakPreview" zoomScale="110" zoomScaleSheetLayoutView="110" workbookViewId="0">
      <pane xSplit="9" ySplit="7" topLeftCell="J8" activePane="bottomRight" state="frozen"/>
      <selection pane="topRight" activeCell="J1" sqref="J1"/>
      <selection pane="bottomLeft" activeCell="A8" sqref="A8"/>
      <selection pane="bottomRight" activeCell="U51" sqref="U51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0" width="4.7109375" style="1026" customWidth="1"/>
    <col min="11" max="16" width="4.7109375" style="136" customWidth="1"/>
    <col min="17" max="17" width="4.7109375" style="1026" customWidth="1"/>
    <col min="18" max="19" width="4.7109375" style="135" customWidth="1"/>
    <col min="20" max="21" width="6.42578125" style="1026" customWidth="1"/>
    <col min="22" max="22" width="13.140625" style="1026" customWidth="1"/>
    <col min="23" max="16384" width="9.140625" style="1023"/>
  </cols>
  <sheetData>
    <row r="1" spans="1:24" ht="21" customHeight="1" x14ac:dyDescent="0.5">
      <c r="A1" s="1606" t="str">
        <f>"แบบแจ้งผลการเรียนกับข้อสอบกลาง "&amp;ปก!E7</f>
        <v>แบบแจ้งผลการเรียนกับข้อสอบกลาง ปีการศึกษา 2566</v>
      </c>
      <c r="B1" s="1606"/>
      <c r="C1" s="1606"/>
      <c r="D1" s="1606"/>
      <c r="E1" s="1606"/>
      <c r="F1" s="1128"/>
      <c r="G1" s="1128"/>
      <c r="H1" s="1128"/>
      <c r="I1" s="1128"/>
      <c r="J1" s="1667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667"/>
      <c r="L1" s="1667"/>
      <c r="M1" s="1667"/>
      <c r="N1" s="1667"/>
      <c r="O1" s="1667"/>
      <c r="P1" s="1667"/>
      <c r="Q1" s="1667"/>
      <c r="R1" s="1667"/>
      <c r="S1" s="1667"/>
      <c r="T1" s="1667"/>
      <c r="U1" s="1667"/>
      <c r="V1" s="1667"/>
    </row>
    <row r="2" spans="1:24" s="1027" customFormat="1" ht="21" customHeight="1" x14ac:dyDescent="0.55000000000000004">
      <c r="A2" s="1620" t="str">
        <f>ปก!B10&amp;"  "&amp;ปก!D10</f>
        <v>กลุ่มสาระ  เลือกจากรายการ</v>
      </c>
      <c r="B2" s="1620"/>
      <c r="C2" s="1620"/>
      <c r="D2" s="1620"/>
      <c r="E2" s="1620"/>
      <c r="F2" s="1620"/>
      <c r="G2" s="1620"/>
      <c r="H2" s="1620"/>
      <c r="I2" s="1620"/>
      <c r="J2" s="1620"/>
      <c r="K2" s="1095"/>
      <c r="L2" s="1095"/>
      <c r="M2" s="1095"/>
      <c r="N2" s="1665" t="s">
        <v>326</v>
      </c>
      <c r="O2" s="1665"/>
      <c r="P2" s="1665"/>
      <c r="Q2" s="1095"/>
      <c r="R2" s="1666"/>
      <c r="S2" s="1666"/>
      <c r="T2" s="1666"/>
      <c r="U2" s="1628" t="str">
        <f>ปก!B8&amp;"  "&amp;ปก!D8&amp;"   "</f>
        <v xml:space="preserve">ชั้นประถมศึกษาปีที่   1/1   </v>
      </c>
      <c r="V2" s="1628"/>
    </row>
    <row r="3" spans="1:24" s="1027" customFormat="1" ht="21" customHeight="1" thickBot="1" x14ac:dyDescent="0.6">
      <c r="A3" s="1632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32"/>
      <c r="C3" s="1632"/>
      <c r="D3" s="1632"/>
      <c r="E3" s="1632"/>
      <c r="F3" s="1632"/>
      <c r="G3" s="1632"/>
      <c r="H3" s="1632"/>
      <c r="I3" s="1632"/>
      <c r="J3" s="1632"/>
      <c r="K3" s="1632"/>
      <c r="L3" s="1632"/>
      <c r="M3" s="1632"/>
      <c r="N3" s="1096" t="str">
        <f>'ชื่อ-คะแนน'!CJ1</f>
        <v/>
      </c>
      <c r="O3" s="1096" t="str">
        <f>'ชื่อ-คะแนน'!CK1</f>
        <v/>
      </c>
      <c r="P3" s="1096">
        <f>'ชื่อ-คะแนน'!CL1</f>
        <v>0</v>
      </c>
      <c r="Q3" s="449"/>
      <c r="R3" s="1633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S3" s="1633"/>
      <c r="T3" s="1633"/>
      <c r="U3" s="1633"/>
      <c r="V3" s="1633"/>
    </row>
    <row r="4" spans="1:24" ht="19.5" customHeight="1" x14ac:dyDescent="0.5">
      <c r="A4" s="1039"/>
      <c r="B4" s="1580" t="s">
        <v>10</v>
      </c>
      <c r="C4" s="1583" t="s">
        <v>20</v>
      </c>
      <c r="D4" s="1040"/>
      <c r="E4" s="1623" t="s">
        <v>149</v>
      </c>
      <c r="F4" s="1602" t="s">
        <v>200</v>
      </c>
      <c r="G4" s="1604" t="s">
        <v>201</v>
      </c>
      <c r="H4" s="1602" t="s">
        <v>16</v>
      </c>
      <c r="I4" s="1638" t="s">
        <v>13</v>
      </c>
      <c r="J4" s="1659" t="s">
        <v>322</v>
      </c>
      <c r="K4" s="1657" t="s">
        <v>323</v>
      </c>
      <c r="L4" s="1661" t="s">
        <v>324</v>
      </c>
      <c r="M4" s="1663" t="str">
        <f>'ชื่อ-คะแนน'!CI3</f>
        <v/>
      </c>
      <c r="N4" s="1657" t="str">
        <f>'ชื่อ-คะแนน'!CJ3</f>
        <v/>
      </c>
      <c r="O4" s="1657" t="str">
        <f>'ชื่อ-คะแนน'!CK3</f>
        <v/>
      </c>
      <c r="P4" s="1657" t="str">
        <f>'ชื่อ-คะแนน'!CL3</f>
        <v/>
      </c>
      <c r="Q4" s="1646" t="str">
        <f>'ชื่อ-คะแนน'!CM3</f>
        <v>รวม</v>
      </c>
      <c r="R4" s="1648" t="s">
        <v>17</v>
      </c>
      <c r="S4" s="1650" t="s">
        <v>31</v>
      </c>
      <c r="T4" s="1097" t="s">
        <v>319</v>
      </c>
      <c r="U4" s="1098" t="s">
        <v>319</v>
      </c>
      <c r="V4" s="1617" t="s">
        <v>14</v>
      </c>
      <c r="X4" s="1076"/>
    </row>
    <row r="5" spans="1:24" ht="19.5" customHeight="1" thickBot="1" x14ac:dyDescent="0.55000000000000004">
      <c r="A5" s="1039"/>
      <c r="B5" s="1581"/>
      <c r="C5" s="1584"/>
      <c r="D5" s="1041" t="s">
        <v>11</v>
      </c>
      <c r="E5" s="1624"/>
      <c r="F5" s="1603"/>
      <c r="G5" s="1605"/>
      <c r="H5" s="1603"/>
      <c r="I5" s="1639"/>
      <c r="J5" s="1660"/>
      <c r="K5" s="1658"/>
      <c r="L5" s="1662"/>
      <c r="M5" s="1664"/>
      <c r="N5" s="1658"/>
      <c r="O5" s="1658"/>
      <c r="P5" s="1658"/>
      <c r="Q5" s="1647"/>
      <c r="R5" s="1649"/>
      <c r="S5" s="1651"/>
      <c r="T5" s="1653" t="s">
        <v>320</v>
      </c>
      <c r="U5" s="1655" t="s">
        <v>321</v>
      </c>
      <c r="V5" s="1618"/>
      <c r="X5" s="1075"/>
    </row>
    <row r="6" spans="1:24" ht="19.5" customHeight="1" thickBot="1" x14ac:dyDescent="0.55000000000000004">
      <c r="A6" s="1038"/>
      <c r="B6" s="1582"/>
      <c r="C6" s="1585"/>
      <c r="D6" s="1042"/>
      <c r="E6" s="1625"/>
      <c r="F6" s="730">
        <f>'ชื่อ-คะแนน'!AB5</f>
        <v>50</v>
      </c>
      <c r="G6" s="278">
        <f>'ชื่อ-คะแนน'!AW5</f>
        <v>50</v>
      </c>
      <c r="H6" s="731">
        <f>'ชื่อ-คะแนน'!AY5</f>
        <v>100</v>
      </c>
      <c r="I6" s="278">
        <f>IF('ชื่อ-คะแนน'!D6="","",IF('ชื่อ-คะแนน'!AX5/2&gt;50,"เกิน",'ชื่อ-คะแนน'!AX5/2))</f>
        <v>50</v>
      </c>
      <c r="J6" s="1099">
        <f>'ชื่อ-คะแนน'!R5+'ชื่อ-คะแนน'!AA5+'ชื่อ-คะแนน'!AM5</f>
        <v>80</v>
      </c>
      <c r="K6" s="1100">
        <f>'ชื่อ-คะแนน'!AV5</f>
        <v>20</v>
      </c>
      <c r="L6" s="1099">
        <f>'ชื่อ-คะแนน'!BJ5+'ชื่อ-คะแนน'!BS5+'ชื่อ-คะแนน'!CD5</f>
        <v>80</v>
      </c>
      <c r="M6" s="1101">
        <f>'ชื่อ-คะแนน'!CM5</f>
        <v>20</v>
      </c>
      <c r="N6" s="1102" t="str">
        <f>'ชื่อ-คะแนน'!CJ5</f>
        <v/>
      </c>
      <c r="O6" s="1102">
        <f>'ชื่อ-คะแนน'!CK5</f>
        <v>0</v>
      </c>
      <c r="P6" s="1102" t="str">
        <f>'ชื่อ-คะแนน'!CL5</f>
        <v/>
      </c>
      <c r="Q6" s="1103">
        <f>'ชื่อ-คะแนน'!CT5</f>
        <v>100</v>
      </c>
      <c r="R6" s="1649"/>
      <c r="S6" s="1652"/>
      <c r="T6" s="1654"/>
      <c r="U6" s="1656"/>
      <c r="V6" s="1619"/>
      <c r="X6" s="1075"/>
    </row>
    <row r="7" spans="1:24" s="1025" customFormat="1" ht="18" customHeight="1" x14ac:dyDescent="0.5">
      <c r="A7" s="1043"/>
      <c r="B7" s="1031">
        <f>'ชื่อ-คะแนน'!A6</f>
        <v>1</v>
      </c>
      <c r="C7" s="1032" t="str">
        <f>'ชื่อ-คะแนน'!B6</f>
        <v>12803</v>
      </c>
      <c r="D7" s="1044" t="str">
        <f>'ชื่อ-คะแนน'!DB6</f>
        <v>เด็กหญิง กัญญาณัฐ  ศรีธนะ</v>
      </c>
      <c r="E7" s="736" t="str">
        <f>'ชื่อ-คะแนน'!D6</f>
        <v>เรียน</v>
      </c>
      <c r="F7" s="776">
        <f>'ชื่อ-คะแนน'!AB6</f>
        <v>0</v>
      </c>
      <c r="G7" s="776">
        <f>'ชื่อ-คะแนน'!AW6</f>
        <v>20</v>
      </c>
      <c r="H7" s="638">
        <f>'ชื่อ-คะแนน'!AY6</f>
        <v>0</v>
      </c>
      <c r="I7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10</v>
      </c>
      <c r="J7" s="1104">
        <f>IF(E7="เรียน",('ชื่อ-คะแนน'!R6+'ชื่อ-คะแนน'!AA6+'ชื่อ-คะแนน'!AM6),"")</f>
        <v>0</v>
      </c>
      <c r="K7" s="1105">
        <f>IF(E7="เรียน",'ชื่อ-คะแนน'!AV6,"")</f>
        <v>20</v>
      </c>
      <c r="L7" s="1104">
        <f>IF(E7="เรียน",('ชื่อ-คะแนน'!BJ6+'ชื่อ-คะแนน'!BS6+'ชื่อ-คะแนน'!CD6),"")</f>
        <v>0</v>
      </c>
      <c r="M7" s="1105">
        <f>IF(E7="เรียน",'ชื่อ-คะแนน'!CM6,"")</f>
        <v>0</v>
      </c>
      <c r="N7" s="1104" t="str">
        <f>IF(E7="เรียน",'ชื่อ-คะแนน'!CJ6,"")</f>
        <v/>
      </c>
      <c r="O7" s="1106">
        <f>IF(E7="เรียน",'ชื่อ-คะแนน'!CK6,"")</f>
        <v>0</v>
      </c>
      <c r="P7" s="1104" t="str">
        <f>IF(E7="เรียน",'ชื่อ-คะแนน'!CL6,"")</f>
        <v/>
      </c>
      <c r="Q7" s="1028">
        <f>'ชื่อ-คะแนน'!CT6</f>
        <v>0</v>
      </c>
      <c r="R7" s="1107" t="str">
        <f>'ชื่อ-คะแนน'!CW6</f>
        <v>0</v>
      </c>
      <c r="S7" s="1108">
        <f>'ชื่อ-คะแนน'!CY6</f>
        <v>1</v>
      </c>
      <c r="T7" s="1258">
        <f>'ชื่อ-คะแนน'!DH6</f>
        <v>1</v>
      </c>
      <c r="U7" s="1267">
        <f>'ชื่อ-คะแนน'!DS6</f>
        <v>1</v>
      </c>
      <c r="V7" s="1109" t="str">
        <f>IF('ชื่อ-คะแนน'!CZ6="","",'ชื่อ-คะแนน'!CZ6)</f>
        <v/>
      </c>
    </row>
    <row r="8" spans="1:24" s="1025" customFormat="1" ht="18" customHeight="1" x14ac:dyDescent="0.5">
      <c r="A8" s="1043"/>
      <c r="B8" s="1034">
        <f>'ชื่อ-คะแนน'!A7</f>
        <v>2</v>
      </c>
      <c r="C8" s="1035" t="str">
        <f>'ชื่อ-คะแนน'!B7</f>
        <v>12804</v>
      </c>
      <c r="D8" s="1050" t="str">
        <f>'ชื่อ-คะแนน'!DB7</f>
        <v>เด็กหญิง กาญจนา  สุวะเลิศ</v>
      </c>
      <c r="E8" s="745" t="str">
        <f>'ชื่อ-คะแนน'!D7</f>
        <v>เรียน</v>
      </c>
      <c r="F8" s="780">
        <f>'ชื่อ-คะแนน'!AB7</f>
        <v>0</v>
      </c>
      <c r="G8" s="780">
        <f>'ชื่อ-คะแนน'!AW7</f>
        <v>10</v>
      </c>
      <c r="H8" s="781">
        <f>'ชื่อ-คะแนน'!AY7</f>
        <v>0</v>
      </c>
      <c r="I8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5</v>
      </c>
      <c r="J8" s="1110">
        <f>IF(E8="เรียน",('ชื่อ-คะแนน'!R7+'ชื่อ-คะแนน'!AA7+'ชื่อ-คะแนน'!AM7),"")</f>
        <v>0</v>
      </c>
      <c r="K8" s="1111">
        <f>IF(E8="เรียน",'ชื่อ-คะแนน'!AV7,"")</f>
        <v>10</v>
      </c>
      <c r="L8" s="1110">
        <f>IF(E8="เรียน",('ชื่อ-คะแนน'!BJ7+'ชื่อ-คะแนน'!BS7+'ชื่อ-คะแนน'!CD7),"")</f>
        <v>0</v>
      </c>
      <c r="M8" s="1111">
        <f>IF(E8="เรียน",'ชื่อ-คะแนน'!CM7,"")</f>
        <v>0</v>
      </c>
      <c r="N8" s="1110" t="str">
        <f>IF(E8="เรียน",'ชื่อ-คะแนน'!CJ7,"")</f>
        <v/>
      </c>
      <c r="O8" s="1112">
        <f>IF(E8="เรียน",'ชื่อ-คะแนน'!CK7,"")</f>
        <v>0</v>
      </c>
      <c r="P8" s="1110" t="str">
        <f>IF(E8="เรียน",'ชื่อ-คะแนน'!CL7,"")</f>
        <v/>
      </c>
      <c r="Q8" s="1029">
        <f>'ชื่อ-คะแนน'!CT7</f>
        <v>0</v>
      </c>
      <c r="R8" s="1113" t="str">
        <f>'ชื่อ-คะแนน'!CW7</f>
        <v>0</v>
      </c>
      <c r="S8" s="1114">
        <f>'ชื่อ-คะแนน'!CY7</f>
        <v>1</v>
      </c>
      <c r="T8" s="1259">
        <f>'ชื่อ-คะแนน'!DH7</f>
        <v>2</v>
      </c>
      <c r="U8" s="1268">
        <f>'ชื่อ-คะแนน'!DS7</f>
        <v>2</v>
      </c>
      <c r="V8" s="1115" t="str">
        <f>IF('ชื่อ-คะแนน'!CZ7="","",'ชื่อ-คะแนน'!CZ7)</f>
        <v/>
      </c>
    </row>
    <row r="9" spans="1:24" s="1025" customFormat="1" ht="18" customHeight="1" x14ac:dyDescent="0.5">
      <c r="A9" s="1043"/>
      <c r="B9" s="1034">
        <f>'ชื่อ-คะแนน'!A8</f>
        <v>3</v>
      </c>
      <c r="C9" s="1035" t="str">
        <f>'ชื่อ-คะแนน'!B8</f>
        <v>12805</v>
      </c>
      <c r="D9" s="1050" t="str">
        <f>'ชื่อ-คะแนน'!DB8</f>
        <v>เด็กหญิง จิตราภรณ์  แก่นยงค์</v>
      </c>
      <c r="E9" s="745" t="str">
        <f>'ชื่อ-คะแนน'!D8</f>
        <v>เรียน</v>
      </c>
      <c r="F9" s="780">
        <f>'ชื่อ-คะแนน'!AB8</f>
        <v>0</v>
      </c>
      <c r="G9" s="780">
        <f>'ชื่อ-คะแนน'!AW8</f>
        <v>20</v>
      </c>
      <c r="H9" s="781">
        <f>'ชื่อ-คะแนน'!AY8</f>
        <v>0</v>
      </c>
      <c r="I9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10</v>
      </c>
      <c r="J9" s="1110">
        <f>IF(E9="เรียน",('ชื่อ-คะแนน'!R8+'ชื่อ-คะแนน'!AA8+'ชื่อ-คะแนน'!AM8),"")</f>
        <v>0</v>
      </c>
      <c r="K9" s="1111">
        <f>IF(E9="เรียน",'ชื่อ-คะแนน'!AV8,"")</f>
        <v>20</v>
      </c>
      <c r="L9" s="1110">
        <f>IF(E9="เรียน",('ชื่อ-คะแนน'!BJ8+'ชื่อ-คะแนน'!BS8+'ชื่อ-คะแนน'!CD8),"")</f>
        <v>0</v>
      </c>
      <c r="M9" s="1111">
        <f>IF(E9="เรียน",'ชื่อ-คะแนน'!CM8,"")</f>
        <v>0</v>
      </c>
      <c r="N9" s="1110" t="str">
        <f>IF(E9="เรียน",'ชื่อ-คะแนน'!CJ8,"")</f>
        <v/>
      </c>
      <c r="O9" s="1112">
        <f>IF(E9="เรียน",'ชื่อ-คะแนน'!CK8,"")</f>
        <v>0</v>
      </c>
      <c r="P9" s="1110" t="str">
        <f>IF(E9="เรียน",'ชื่อ-คะแนน'!CL8,"")</f>
        <v/>
      </c>
      <c r="Q9" s="1029">
        <f>'ชื่อ-คะแนน'!CT8</f>
        <v>0</v>
      </c>
      <c r="R9" s="1113" t="str">
        <f>'ชื่อ-คะแนน'!CW8</f>
        <v>0</v>
      </c>
      <c r="S9" s="1114">
        <f>'ชื่อ-คะแนน'!CY8</f>
        <v>1</v>
      </c>
      <c r="T9" s="1259">
        <f>'ชื่อ-คะแนน'!DH8</f>
        <v>2</v>
      </c>
      <c r="U9" s="1268">
        <f>'ชื่อ-คะแนน'!DS8</f>
        <v>2</v>
      </c>
      <c r="V9" s="1115" t="str">
        <f>IF('ชื่อ-คะแนน'!CZ8="","",'ชื่อ-คะแนน'!CZ8)</f>
        <v/>
      </c>
    </row>
    <row r="10" spans="1:24" s="1025" customFormat="1" ht="18" customHeight="1" x14ac:dyDescent="0.5">
      <c r="A10" s="1043"/>
      <c r="B10" s="1034">
        <f>'ชื่อ-คะแนน'!A9</f>
        <v>4</v>
      </c>
      <c r="C10" s="1035" t="str">
        <f>'ชื่อ-คะแนน'!B9</f>
        <v>12806</v>
      </c>
      <c r="D10" s="1050" t="str">
        <f>'ชื่อ-คะแนน'!DB9</f>
        <v>เด็กชาย พิธิวัฒน์  ร้องกาศ</v>
      </c>
      <c r="E10" s="745" t="str">
        <f>'ชื่อ-คะแนน'!D9</f>
        <v>เรียน</v>
      </c>
      <c r="F10" s="780">
        <f>'ชื่อ-คะแนน'!AB9</f>
        <v>0</v>
      </c>
      <c r="G10" s="780">
        <f>'ชื่อ-คะแนน'!AW9</f>
        <v>20</v>
      </c>
      <c r="H10" s="781">
        <f>'ชื่อ-คะแนน'!AY9</f>
        <v>0</v>
      </c>
      <c r="I10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10</v>
      </c>
      <c r="J10" s="1110">
        <f>IF(E10="เรียน",('ชื่อ-คะแนน'!R9+'ชื่อ-คะแนน'!AA9+'ชื่อ-คะแนน'!AM9),"")</f>
        <v>0</v>
      </c>
      <c r="K10" s="1111">
        <f>IF(E10="เรียน",'ชื่อ-คะแนน'!AV9,"")</f>
        <v>20</v>
      </c>
      <c r="L10" s="1110">
        <f>IF(E10="เรียน",('ชื่อ-คะแนน'!BJ9+'ชื่อ-คะแนน'!BS9+'ชื่อ-คะแนน'!CD9),"")</f>
        <v>0</v>
      </c>
      <c r="M10" s="1111">
        <f>IF(E10="เรียน",'ชื่อ-คะแนน'!CM9,"")</f>
        <v>0</v>
      </c>
      <c r="N10" s="1110" t="str">
        <f>IF(E10="เรียน",'ชื่อ-คะแนน'!CJ9,"")</f>
        <v/>
      </c>
      <c r="O10" s="1112">
        <f>IF(E10="เรียน",'ชื่อ-คะแนน'!CK9,"")</f>
        <v>0</v>
      </c>
      <c r="P10" s="1110" t="str">
        <f>IF(E10="เรียน",'ชื่อ-คะแนน'!CL9,"")</f>
        <v/>
      </c>
      <c r="Q10" s="1029">
        <f>'ชื่อ-คะแนน'!CT9</f>
        <v>0</v>
      </c>
      <c r="R10" s="1113" t="str">
        <f>'ชื่อ-คะแนน'!CW9</f>
        <v>0</v>
      </c>
      <c r="S10" s="1114">
        <f>'ชื่อ-คะแนน'!CY9</f>
        <v>1</v>
      </c>
      <c r="T10" s="1259">
        <f>'ชื่อ-คะแนน'!DH9</f>
        <v>2</v>
      </c>
      <c r="U10" s="1268">
        <f>'ชื่อ-คะแนน'!DS9</f>
        <v>2</v>
      </c>
      <c r="V10" s="1115" t="str">
        <f>IF('ชื่อ-คะแนน'!CZ9="","",'ชื่อ-คะแนน'!CZ9)</f>
        <v/>
      </c>
    </row>
    <row r="11" spans="1:24" s="1025" customFormat="1" ht="18" customHeight="1" thickBot="1" x14ac:dyDescent="0.55000000000000004">
      <c r="A11" s="1043"/>
      <c r="B11" s="1034">
        <f>'ชื่อ-คะแนน'!A10</f>
        <v>5</v>
      </c>
      <c r="C11" s="1035" t="str">
        <f>'ชื่อ-คะแนน'!B10</f>
        <v>12808</v>
      </c>
      <c r="D11" s="1050" t="str">
        <f>'ชื่อ-คะแนน'!DB10</f>
        <v>เด็กชาย นภัท  ปุผาลา</v>
      </c>
      <c r="E11" s="756" t="str">
        <f>'ชื่อ-คะแนน'!D10</f>
        <v>เรียน</v>
      </c>
      <c r="F11" s="785">
        <f>'ชื่อ-คะแนน'!AB10</f>
        <v>0</v>
      </c>
      <c r="G11" s="785">
        <f>'ชื่อ-คะแนน'!AW10</f>
        <v>20</v>
      </c>
      <c r="H11" s="786">
        <f>'ชื่อ-คะแนน'!AY10</f>
        <v>0</v>
      </c>
      <c r="I11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10</v>
      </c>
      <c r="J11" s="1116">
        <f>IF(E11="เรียน",('ชื่อ-คะแนน'!R10+'ชื่อ-คะแนน'!AA10+'ชื่อ-คะแนน'!AM10),"")</f>
        <v>0</v>
      </c>
      <c r="K11" s="1117">
        <f>IF(E11="เรียน",'ชื่อ-คะแนน'!AV10,"")</f>
        <v>20</v>
      </c>
      <c r="L11" s="1116">
        <f>IF(E11="เรียน",('ชื่อ-คะแนน'!BJ10+'ชื่อ-คะแนน'!BS10+'ชื่อ-คะแนน'!CD10),"")</f>
        <v>0</v>
      </c>
      <c r="M11" s="1117">
        <f>IF(E11="เรียน",'ชื่อ-คะแนน'!CM10,"")</f>
        <v>0</v>
      </c>
      <c r="N11" s="1116" t="str">
        <f>IF(E11="เรียน",'ชื่อ-คะแนน'!CJ10,"")</f>
        <v/>
      </c>
      <c r="O11" s="1118">
        <f>IF(E11="เรียน",'ชื่อ-คะแนน'!CK10,"")</f>
        <v>0</v>
      </c>
      <c r="P11" s="1116" t="str">
        <f>IF(E11="เรียน",'ชื่อ-คะแนน'!CL10,"")</f>
        <v/>
      </c>
      <c r="Q11" s="1030">
        <f>'ชื่อ-คะแนน'!CT10</f>
        <v>0</v>
      </c>
      <c r="R11" s="1119" t="str">
        <f>'ชื่อ-คะแนน'!CW10</f>
        <v>0</v>
      </c>
      <c r="S11" s="1120">
        <f>'ชื่อ-คะแนน'!CY10</f>
        <v>1</v>
      </c>
      <c r="T11" s="1260">
        <f>'ชื่อ-คะแนน'!DH10</f>
        <v>2</v>
      </c>
      <c r="U11" s="1269">
        <f>'ชื่อ-คะแนน'!DS10</f>
        <v>2</v>
      </c>
      <c r="V11" s="1115" t="str">
        <f>IF('ชื่อ-คะแนน'!CZ10="","",'ชื่อ-คะแนน'!CZ10)</f>
        <v/>
      </c>
    </row>
    <row r="12" spans="1:24" s="1025" customFormat="1" ht="18" customHeight="1" x14ac:dyDescent="0.5">
      <c r="A12" s="1043"/>
      <c r="B12" s="1031">
        <f>'ชื่อ-คะแนน'!A11</f>
        <v>6</v>
      </c>
      <c r="C12" s="1032" t="str">
        <f>'ชื่อ-คะแนน'!B11</f>
        <v>12809</v>
      </c>
      <c r="D12" s="1065" t="str">
        <f>'ชื่อ-คะแนน'!DB11</f>
        <v>เด็กหญิง ณิชนันท์  จันทะเขตต์</v>
      </c>
      <c r="E12" s="326" t="str">
        <f>'ชื่อ-คะแนน'!D11</f>
        <v>เรียน</v>
      </c>
      <c r="F12" s="790">
        <f>'ชื่อ-คะแนน'!AB11</f>
        <v>0</v>
      </c>
      <c r="G12" s="790">
        <f>'ชื่อ-คะแนน'!AW11</f>
        <v>20</v>
      </c>
      <c r="H12" s="1033">
        <f>'ชื่อ-คะแนน'!AY11</f>
        <v>20</v>
      </c>
      <c r="I12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10</v>
      </c>
      <c r="J12" s="1104">
        <f>IF(E12="เรียน",('ชื่อ-คะแนน'!R11+'ชื่อ-คะแนน'!AA11+'ชื่อ-คะแนน'!AM11),"")</f>
        <v>0</v>
      </c>
      <c r="K12" s="1105">
        <f>IF(E12="เรียน",'ชื่อ-คะแนน'!AV11,"")</f>
        <v>20</v>
      </c>
      <c r="L12" s="1104">
        <f>IF(E12="เรียน",('ชื่อ-คะแนน'!BJ11+'ชื่อ-คะแนน'!BS11+'ชื่อ-คะแนน'!CD11),"")</f>
        <v>0</v>
      </c>
      <c r="M12" s="1105">
        <f>IF(E12="เรียน",'ชื่อ-คะแนน'!CM11,"")</f>
        <v>0</v>
      </c>
      <c r="N12" s="1104" t="str">
        <f>IF(E12="เรียน",'ชื่อ-คะแนน'!CJ11,"")</f>
        <v/>
      </c>
      <c r="O12" s="1106">
        <f>IF(E12="เรียน",'ชื่อ-คะแนน'!CK11,"")</f>
        <v>0</v>
      </c>
      <c r="P12" s="1104" t="str">
        <f>IF(E12="เรียน",'ชื่อ-คะแนน'!CL11,"")</f>
        <v/>
      </c>
      <c r="Q12" s="1028">
        <f>'ชื่อ-คะแนน'!CT11</f>
        <v>0</v>
      </c>
      <c r="R12" s="1107" t="str">
        <f>'ชื่อ-คะแนน'!CW11</f>
        <v>0</v>
      </c>
      <c r="S12" s="1121">
        <f>'ชื่อ-คะแนน'!CY11</f>
        <v>1</v>
      </c>
      <c r="T12" s="1261">
        <f>'ชื่อ-คะแนน'!DH11</f>
        <v>2</v>
      </c>
      <c r="U12" s="1267">
        <f>'ชื่อ-คะแนน'!DS11</f>
        <v>2</v>
      </c>
      <c r="V12" s="1109" t="str">
        <f>IF('ชื่อ-คะแนน'!CZ11="","",'ชื่อ-คะแนน'!CZ11)</f>
        <v/>
      </c>
    </row>
    <row r="13" spans="1:24" s="1025" customFormat="1" ht="18" customHeight="1" x14ac:dyDescent="0.5">
      <c r="A13" s="1043"/>
      <c r="B13" s="1034">
        <f>'ชื่อ-คะแนน'!A12</f>
        <v>7</v>
      </c>
      <c r="C13" s="1035" t="str">
        <f>'ชื่อ-คะแนน'!B12</f>
        <v>12810</v>
      </c>
      <c r="D13" s="1050" t="str">
        <f>'ชื่อ-คะแนน'!DB12</f>
        <v>เด็กชาย ฐิติภัทร์  คำเป</v>
      </c>
      <c r="E13" s="337" t="str">
        <f>'ชื่อ-คะแนน'!D12</f>
        <v>เรียน</v>
      </c>
      <c r="F13" s="791">
        <f>'ชื่อ-คะแนน'!AB12</f>
        <v>0</v>
      </c>
      <c r="G13" s="791">
        <f>'ชื่อ-คะแนน'!AW12</f>
        <v>10</v>
      </c>
      <c r="H13" s="792">
        <f>'ชื่อ-คะแนน'!AY12</f>
        <v>10</v>
      </c>
      <c r="I13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5</v>
      </c>
      <c r="J13" s="1110">
        <f>IF(E13="เรียน",('ชื่อ-คะแนน'!R12+'ชื่อ-คะแนน'!AA12+'ชื่อ-คะแนน'!AM12),"")</f>
        <v>0</v>
      </c>
      <c r="K13" s="1111">
        <f>IF(E13="เรียน",'ชื่อ-คะแนน'!AV12,"")</f>
        <v>10</v>
      </c>
      <c r="L13" s="1110">
        <f>IF(E13="เรียน",('ชื่อ-คะแนน'!BJ12+'ชื่อ-คะแนน'!BS12+'ชื่อ-คะแนน'!CD12),"")</f>
        <v>0</v>
      </c>
      <c r="M13" s="1111">
        <f>IF(E13="เรียน",'ชื่อ-คะแนน'!CM12,"")</f>
        <v>0</v>
      </c>
      <c r="N13" s="1110" t="str">
        <f>IF(E13="เรียน",'ชื่อ-คะแนน'!CJ12,"")</f>
        <v/>
      </c>
      <c r="O13" s="1112">
        <f>IF(E13="เรียน",'ชื่อ-คะแนน'!CK12,"")</f>
        <v>0</v>
      </c>
      <c r="P13" s="1110" t="str">
        <f>IF(E13="เรียน",'ชื่อ-คะแนน'!CL12,"")</f>
        <v/>
      </c>
      <c r="Q13" s="1029">
        <f>'ชื่อ-คะแนน'!CT12</f>
        <v>0</v>
      </c>
      <c r="R13" s="1113" t="str">
        <f>'ชื่อ-คะแนน'!CW12</f>
        <v>0</v>
      </c>
      <c r="S13" s="1122">
        <f>'ชื่อ-คะแนน'!CY12</f>
        <v>1</v>
      </c>
      <c r="T13" s="1262">
        <f>'ชื่อ-คะแนน'!DH12</f>
        <v>2</v>
      </c>
      <c r="U13" s="1268">
        <f>'ชื่อ-คะแนน'!DS12</f>
        <v>2</v>
      </c>
      <c r="V13" s="1115" t="str">
        <f>IF('ชื่อ-คะแนน'!CZ12="","",'ชื่อ-คะแนน'!CZ12)</f>
        <v/>
      </c>
    </row>
    <row r="14" spans="1:24" s="1025" customFormat="1" ht="18" customHeight="1" x14ac:dyDescent="0.5">
      <c r="A14" s="1043"/>
      <c r="B14" s="1034">
        <f>'ชื่อ-คะแนน'!A13</f>
        <v>8</v>
      </c>
      <c r="C14" s="1035" t="str">
        <f>'ชื่อ-คะแนน'!B13</f>
        <v>12811</v>
      </c>
      <c r="D14" s="1050" t="str">
        <f>'ชื่อ-คะแนน'!DB13</f>
        <v>เด็กชาย ชิษณุพงศ์  ภู่ขำ</v>
      </c>
      <c r="E14" s="337" t="str">
        <f>'ชื่อ-คะแนน'!D13</f>
        <v>เรียน</v>
      </c>
      <c r="F14" s="791">
        <f>'ชื่อ-คะแนน'!AB13</f>
        <v>0</v>
      </c>
      <c r="G14" s="791">
        <f>'ชื่อ-คะแนน'!AW13</f>
        <v>20</v>
      </c>
      <c r="H14" s="792">
        <f>'ชื่อ-คะแนน'!AY13</f>
        <v>20</v>
      </c>
      <c r="I14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10</v>
      </c>
      <c r="J14" s="1110">
        <f>IF(E14="เรียน",('ชื่อ-คะแนน'!R13+'ชื่อ-คะแนน'!AA13+'ชื่อ-คะแนน'!AM13),"")</f>
        <v>0</v>
      </c>
      <c r="K14" s="1111">
        <f>IF(E14="เรียน",'ชื่อ-คะแนน'!AV13,"")</f>
        <v>20</v>
      </c>
      <c r="L14" s="1110">
        <f>IF(E14="เรียน",('ชื่อ-คะแนน'!BJ13+'ชื่อ-คะแนน'!BS13+'ชื่อ-คะแนน'!CD13),"")</f>
        <v>0</v>
      </c>
      <c r="M14" s="1111">
        <f>IF(E14="เรียน",'ชื่อ-คะแนน'!CM13,"")</f>
        <v>0</v>
      </c>
      <c r="N14" s="1110" t="str">
        <f>IF(E14="เรียน",'ชื่อ-คะแนน'!CJ13,"")</f>
        <v/>
      </c>
      <c r="O14" s="1112">
        <f>IF(E14="เรียน",'ชื่อ-คะแนน'!CK13,"")</f>
        <v>0</v>
      </c>
      <c r="P14" s="1110" t="str">
        <f>IF(E14="เรียน",'ชื่อ-คะแนน'!CL13,"")</f>
        <v/>
      </c>
      <c r="Q14" s="1029">
        <f>'ชื่อ-คะแนน'!CT13</f>
        <v>0</v>
      </c>
      <c r="R14" s="1113" t="str">
        <f>'ชื่อ-คะแนน'!CW13</f>
        <v>0</v>
      </c>
      <c r="S14" s="1122">
        <f>'ชื่อ-คะแนน'!CY13</f>
        <v>1</v>
      </c>
      <c r="T14" s="1262">
        <f>'ชื่อ-คะแนน'!DH13</f>
        <v>3</v>
      </c>
      <c r="U14" s="1268">
        <f>'ชื่อ-คะแนน'!DS13</f>
        <v>3</v>
      </c>
      <c r="V14" s="1115" t="str">
        <f>IF('ชื่อ-คะแนน'!CZ13="","",'ชื่อ-คะแนน'!CZ13)</f>
        <v/>
      </c>
    </row>
    <row r="15" spans="1:24" s="1025" customFormat="1" ht="18" customHeight="1" x14ac:dyDescent="0.5">
      <c r="A15" s="1043"/>
      <c r="B15" s="1034">
        <f>'ชื่อ-คะแนน'!A14</f>
        <v>9</v>
      </c>
      <c r="C15" s="1035" t="str">
        <f>'ชื่อ-คะแนน'!B14</f>
        <v>12812</v>
      </c>
      <c r="D15" s="1050" t="str">
        <f>'ชื่อ-คะแนน'!DB14</f>
        <v>เด็กชาย สรธัญญ์  แก้วแปง</v>
      </c>
      <c r="E15" s="337" t="str">
        <f>'ชื่อ-คะแนน'!D14</f>
        <v>เรียน</v>
      </c>
      <c r="F15" s="791">
        <f>'ชื่อ-คะแนน'!AB14</f>
        <v>0</v>
      </c>
      <c r="G15" s="791">
        <f>'ชื่อ-คะแนน'!AW14</f>
        <v>20</v>
      </c>
      <c r="H15" s="792">
        <f>'ชื่อ-คะแนน'!AY14</f>
        <v>20</v>
      </c>
      <c r="I15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10</v>
      </c>
      <c r="J15" s="1110">
        <f>IF(E15="เรียน",('ชื่อ-คะแนน'!R14+'ชื่อ-คะแนน'!AA14+'ชื่อ-คะแนน'!AM14),"")</f>
        <v>0</v>
      </c>
      <c r="K15" s="1111">
        <f>IF(E15="เรียน",'ชื่อ-คะแนน'!AV14,"")</f>
        <v>20</v>
      </c>
      <c r="L15" s="1110">
        <f>IF(E15="เรียน",('ชื่อ-คะแนน'!BJ14+'ชื่อ-คะแนน'!BS14+'ชื่อ-คะแนน'!CD14),"")</f>
        <v>0</v>
      </c>
      <c r="M15" s="1111">
        <f>IF(E15="เรียน",'ชื่อ-คะแนน'!CM14,"")</f>
        <v>0</v>
      </c>
      <c r="N15" s="1110" t="str">
        <f>IF(E15="เรียน",'ชื่อ-คะแนน'!CJ14,"")</f>
        <v/>
      </c>
      <c r="O15" s="1112">
        <f>IF(E15="เรียน",'ชื่อ-คะแนน'!CK14,"")</f>
        <v>0</v>
      </c>
      <c r="P15" s="1110" t="str">
        <f>IF(E15="เรียน",'ชื่อ-คะแนน'!CL14,"")</f>
        <v/>
      </c>
      <c r="Q15" s="1029">
        <f>'ชื่อ-คะแนน'!CT14</f>
        <v>0</v>
      </c>
      <c r="R15" s="1113" t="str">
        <f>'ชื่อ-คะแนน'!CW14</f>
        <v>0</v>
      </c>
      <c r="S15" s="1122">
        <f>'ชื่อ-คะแนน'!CY14</f>
        <v>1</v>
      </c>
      <c r="T15" s="1262">
        <f>'ชื่อ-คะแนน'!DH14</f>
        <v>3</v>
      </c>
      <c r="U15" s="1268">
        <f>'ชื่อ-คะแนน'!DS14</f>
        <v>3</v>
      </c>
      <c r="V15" s="1115" t="str">
        <f>IF('ชื่อ-คะแนน'!CZ14="","",'ชื่อ-คะแนน'!CZ14)</f>
        <v/>
      </c>
    </row>
    <row r="16" spans="1:24" s="1025" customFormat="1" ht="18" customHeight="1" thickBot="1" x14ac:dyDescent="0.55000000000000004">
      <c r="A16" s="1043"/>
      <c r="B16" s="1034">
        <f>'ชื่อ-คะแนน'!A15</f>
        <v>10</v>
      </c>
      <c r="C16" s="1035" t="str">
        <f>'ชื่อ-คะแนน'!B15</f>
        <v>12813</v>
      </c>
      <c r="D16" s="1050" t="str">
        <f>'ชื่อ-คะแนน'!DB15</f>
        <v>เด็กชาย ศุภชัย  สินวิริยะนนท์</v>
      </c>
      <c r="E16" s="346" t="str">
        <f>'ชื่อ-คะแนน'!D15</f>
        <v>เรียน</v>
      </c>
      <c r="F16" s="793">
        <f>'ชื่อ-คะแนน'!AB15</f>
        <v>0</v>
      </c>
      <c r="G16" s="793">
        <f>'ชื่อ-คะแนน'!AW15</f>
        <v>20</v>
      </c>
      <c r="H16" s="794">
        <f>'ชื่อ-คะแนน'!AY15</f>
        <v>20</v>
      </c>
      <c r="I16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10</v>
      </c>
      <c r="J16" s="1116">
        <f>IF(E16="เรียน",('ชื่อ-คะแนน'!R15+'ชื่อ-คะแนน'!AA15+'ชื่อ-คะแนน'!AM15),"")</f>
        <v>0</v>
      </c>
      <c r="K16" s="1117">
        <f>IF(E16="เรียน",'ชื่อ-คะแนน'!AV15,"")</f>
        <v>20</v>
      </c>
      <c r="L16" s="1116">
        <f>IF(E16="เรียน",('ชื่อ-คะแนน'!BJ15+'ชื่อ-คะแนน'!BS15+'ชื่อ-คะแนน'!CD15),"")</f>
        <v>0</v>
      </c>
      <c r="M16" s="1117">
        <f>IF(E16="เรียน",'ชื่อ-คะแนน'!CM15,"")</f>
        <v>0</v>
      </c>
      <c r="N16" s="1116" t="str">
        <f>IF(E16="เรียน",'ชื่อ-คะแนน'!CJ15,"")</f>
        <v/>
      </c>
      <c r="O16" s="1118">
        <f>IF(E16="เรียน",'ชื่อ-คะแนน'!CK15,"")</f>
        <v>0</v>
      </c>
      <c r="P16" s="1116" t="str">
        <f>IF(E16="เรียน",'ชื่อ-คะแนน'!CL15,"")</f>
        <v/>
      </c>
      <c r="Q16" s="1030">
        <f>'ชื่อ-คะแนน'!CT15</f>
        <v>0</v>
      </c>
      <c r="R16" s="1119" t="str">
        <f>'ชื่อ-คะแนน'!CW15</f>
        <v>0</v>
      </c>
      <c r="S16" s="1123">
        <f>'ชื่อ-คะแนน'!CY15</f>
        <v>1</v>
      </c>
      <c r="T16" s="1263">
        <f>'ชื่อ-คะแนน'!DH15</f>
        <v>3</v>
      </c>
      <c r="U16" s="1269">
        <f>'ชื่อ-คะแนน'!DS15</f>
        <v>3</v>
      </c>
      <c r="V16" s="1115" t="str">
        <f>IF('ชื่อ-คะแนน'!CZ15="","",'ชื่อ-คะแนน'!CZ15)</f>
        <v/>
      </c>
    </row>
    <row r="17" spans="1:23" s="1025" customFormat="1" ht="18" customHeight="1" x14ac:dyDescent="0.5">
      <c r="A17" s="1043"/>
      <c r="B17" s="1031">
        <f>'ชื่อ-คะแนน'!A16</f>
        <v>11</v>
      </c>
      <c r="C17" s="1032" t="str">
        <f>'ชื่อ-คะแนน'!B16</f>
        <v>12814</v>
      </c>
      <c r="D17" s="1065" t="str">
        <f>'ชื่อ-คะแนน'!DB16</f>
        <v>เด็กชาย วุฒิกร  สิทธิกัน</v>
      </c>
      <c r="E17" s="326" t="str">
        <f>'ชื่อ-คะแนน'!D16</f>
        <v>เรียน</v>
      </c>
      <c r="F17" s="790">
        <f>'ชื่อ-คะแนน'!AB16</f>
        <v>0</v>
      </c>
      <c r="G17" s="790">
        <f>'ชื่อ-คะแนน'!AW16</f>
        <v>0</v>
      </c>
      <c r="H17" s="1033">
        <f>'ชื่อ-คะแนน'!AY16</f>
        <v>0</v>
      </c>
      <c r="I17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7" s="1104">
        <f>IF(E17="เรียน",('ชื่อ-คะแนน'!R16+'ชื่อ-คะแนน'!AA16+'ชื่อ-คะแนน'!AM16),"")</f>
        <v>0</v>
      </c>
      <c r="K17" s="1105">
        <f>IF(E17="เรียน",'ชื่อ-คะแนน'!AV16,"")</f>
        <v>0</v>
      </c>
      <c r="L17" s="1104">
        <f>IF(E17="เรียน",('ชื่อ-คะแนน'!BJ16+'ชื่อ-คะแนน'!BS16+'ชื่อ-คะแนน'!CD16),"")</f>
        <v>0</v>
      </c>
      <c r="M17" s="1105">
        <f>IF(E17="เรียน",'ชื่อ-คะแนน'!CM16,"")</f>
        <v>0</v>
      </c>
      <c r="N17" s="1104" t="str">
        <f>IF(E17="เรียน",'ชื่อ-คะแนน'!CJ16,"")</f>
        <v/>
      </c>
      <c r="O17" s="1106">
        <f>IF(E17="เรียน",'ชื่อ-คะแนน'!CK16,"")</f>
        <v>0</v>
      </c>
      <c r="P17" s="1104" t="str">
        <f>IF(E17="เรียน",'ชื่อ-คะแนน'!CL16,"")</f>
        <v/>
      </c>
      <c r="Q17" s="1028">
        <f>'ชื่อ-คะแนน'!CT16</f>
        <v>0</v>
      </c>
      <c r="R17" s="1107" t="str">
        <f>'ชื่อ-คะแนน'!CW16</f>
        <v>0</v>
      </c>
      <c r="S17" s="1121">
        <f>'ชื่อ-คะแนน'!CY16</f>
        <v>1</v>
      </c>
      <c r="T17" s="1261">
        <f>'ชื่อ-คะแนน'!DH16</f>
        <v>1</v>
      </c>
      <c r="U17" s="1267">
        <f>'ชื่อ-คะแนน'!DS16</f>
        <v>1</v>
      </c>
      <c r="V17" s="1109" t="str">
        <f>IF('ชื่อ-คะแนน'!CZ16="","",'ชื่อ-คะแนน'!CZ16)</f>
        <v/>
      </c>
    </row>
    <row r="18" spans="1:23" s="1025" customFormat="1" ht="18" customHeight="1" x14ac:dyDescent="0.5">
      <c r="A18" s="1043"/>
      <c r="B18" s="1034" t="str">
        <f>'ชื่อ-คะแนน'!A17</f>
        <v/>
      </c>
      <c r="C18" s="1035">
        <f>'ชื่อ-คะแนน'!B17</f>
        <v>0</v>
      </c>
      <c r="D18" s="1050" t="str">
        <f>'ชื่อ-คะแนน'!DB17</f>
        <v/>
      </c>
      <c r="E18" s="337" t="str">
        <f>'ชื่อ-คะแนน'!D17</f>
        <v/>
      </c>
      <c r="F18" s="791" t="str">
        <f>'ชื่อ-คะแนน'!AB17</f>
        <v/>
      </c>
      <c r="G18" s="791" t="str">
        <f>'ชื่อ-คะแนน'!AW17</f>
        <v/>
      </c>
      <c r="H18" s="792" t="str">
        <f>'ชื่อ-คะแนน'!AY17</f>
        <v/>
      </c>
      <c r="I18" s="782" t="str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/>
      </c>
      <c r="J18" s="1110" t="str">
        <f>IF(E18="เรียน",('ชื่อ-คะแนน'!R17+'ชื่อ-คะแนน'!AA17+'ชื่อ-คะแนน'!AM17),"")</f>
        <v/>
      </c>
      <c r="K18" s="1111" t="str">
        <f>IF(E18="เรียน",'ชื่อ-คะแนน'!AV17,"")</f>
        <v/>
      </c>
      <c r="L18" s="1110" t="str">
        <f>IF(E18="เรียน",('ชื่อ-คะแนน'!BJ17+'ชื่อ-คะแนน'!BS17+'ชื่อ-คะแนน'!CD17),"")</f>
        <v/>
      </c>
      <c r="M18" s="1111" t="str">
        <f>IF(E18="เรียน",'ชื่อ-คะแนน'!CM17,"")</f>
        <v/>
      </c>
      <c r="N18" s="1110" t="str">
        <f>IF(E18="เรียน",'ชื่อ-คะแนน'!CJ17,"")</f>
        <v/>
      </c>
      <c r="O18" s="1112" t="str">
        <f>IF(E18="เรียน",'ชื่อ-คะแนน'!CK17,"")</f>
        <v/>
      </c>
      <c r="P18" s="1110" t="str">
        <f>IF(E18="เรียน",'ชื่อ-คะแนน'!CL17,"")</f>
        <v/>
      </c>
      <c r="Q18" s="1029" t="str">
        <f>'ชื่อ-คะแนน'!CT17</f>
        <v/>
      </c>
      <c r="R18" s="1113" t="str">
        <f>'ชื่อ-คะแนน'!CW17</f>
        <v/>
      </c>
      <c r="S18" s="1122" t="str">
        <f>'ชื่อ-คะแนน'!CY17</f>
        <v/>
      </c>
      <c r="T18" s="1262" t="str">
        <f>'ชื่อ-คะแนน'!DH17</f>
        <v/>
      </c>
      <c r="U18" s="1268" t="str">
        <f>'ชื่อ-คะแนน'!DS17</f>
        <v/>
      </c>
      <c r="V18" s="1115" t="str">
        <f>IF('ชื่อ-คะแนน'!CZ17="","",'ชื่อ-คะแนน'!CZ17)</f>
        <v/>
      </c>
    </row>
    <row r="19" spans="1:23" s="1025" customFormat="1" ht="18" customHeight="1" x14ac:dyDescent="0.5">
      <c r="A19" s="1043"/>
      <c r="B19" s="1034" t="str">
        <f>'ชื่อ-คะแนน'!A18</f>
        <v/>
      </c>
      <c r="C19" s="1035">
        <f>'ชื่อ-คะแนน'!B18</f>
        <v>0</v>
      </c>
      <c r="D19" s="1050" t="str">
        <f>'ชื่อ-คะแนน'!DB18</f>
        <v/>
      </c>
      <c r="E19" s="337" t="str">
        <f>'ชื่อ-คะแนน'!D18</f>
        <v/>
      </c>
      <c r="F19" s="791" t="str">
        <f>'ชื่อ-คะแนน'!AB18</f>
        <v/>
      </c>
      <c r="G19" s="791" t="str">
        <f>'ชื่อ-คะแนน'!AW18</f>
        <v/>
      </c>
      <c r="H19" s="792" t="str">
        <f>'ชื่อ-คะแนน'!AY18</f>
        <v/>
      </c>
      <c r="I19" s="782" t="str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/>
      </c>
      <c r="J19" s="1110" t="str">
        <f>IF(E19="เรียน",('ชื่อ-คะแนน'!R18+'ชื่อ-คะแนน'!AA18+'ชื่อ-คะแนน'!AM18),"")</f>
        <v/>
      </c>
      <c r="K19" s="1111" t="str">
        <f>IF(E19="เรียน",'ชื่อ-คะแนน'!AV18,"")</f>
        <v/>
      </c>
      <c r="L19" s="1110" t="str">
        <f>IF(E19="เรียน",('ชื่อ-คะแนน'!BJ18+'ชื่อ-คะแนน'!BS18+'ชื่อ-คะแนน'!CD18),"")</f>
        <v/>
      </c>
      <c r="M19" s="1111" t="str">
        <f>IF(E19="เรียน",'ชื่อ-คะแนน'!CM18,"")</f>
        <v/>
      </c>
      <c r="N19" s="1110" t="str">
        <f>IF(E19="เรียน",'ชื่อ-คะแนน'!CJ18,"")</f>
        <v/>
      </c>
      <c r="O19" s="1112" t="str">
        <f>IF(E19="เรียน",'ชื่อ-คะแนน'!CK18,"")</f>
        <v/>
      </c>
      <c r="P19" s="1110" t="str">
        <f>IF(E19="เรียน",'ชื่อ-คะแนน'!CL18,"")</f>
        <v/>
      </c>
      <c r="Q19" s="1029" t="str">
        <f>'ชื่อ-คะแนน'!CT18</f>
        <v/>
      </c>
      <c r="R19" s="1113" t="str">
        <f>'ชื่อ-คะแนน'!CW18</f>
        <v/>
      </c>
      <c r="S19" s="1122" t="str">
        <f>'ชื่อ-คะแนน'!CY18</f>
        <v/>
      </c>
      <c r="T19" s="1262" t="str">
        <f>'ชื่อ-คะแนน'!DH18</f>
        <v/>
      </c>
      <c r="U19" s="1268" t="str">
        <f>'ชื่อ-คะแนน'!DS18</f>
        <v/>
      </c>
      <c r="V19" s="1115" t="str">
        <f>IF('ชื่อ-คะแนน'!CZ18="","",'ชื่อ-คะแนน'!CZ18)</f>
        <v/>
      </c>
    </row>
    <row r="20" spans="1:23" s="1025" customFormat="1" ht="18" customHeight="1" x14ac:dyDescent="0.5">
      <c r="A20" s="1043"/>
      <c r="B20" s="1034" t="str">
        <f>'ชื่อ-คะแนน'!A19</f>
        <v/>
      </c>
      <c r="C20" s="1035">
        <f>'ชื่อ-คะแนน'!B19</f>
        <v>0</v>
      </c>
      <c r="D20" s="1050" t="str">
        <f>'ชื่อ-คะแนน'!DB19</f>
        <v/>
      </c>
      <c r="E20" s="337" t="str">
        <f>'ชื่อ-คะแนน'!D19</f>
        <v/>
      </c>
      <c r="F20" s="791" t="str">
        <f>'ชื่อ-คะแนน'!AB19</f>
        <v/>
      </c>
      <c r="G20" s="791" t="str">
        <f>'ชื่อ-คะแนน'!AW19</f>
        <v/>
      </c>
      <c r="H20" s="792" t="str">
        <f>'ชื่อ-คะแนน'!AY19</f>
        <v/>
      </c>
      <c r="I20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J20" s="1110" t="str">
        <f>IF(E20="เรียน",('ชื่อ-คะแนน'!R19+'ชื่อ-คะแนน'!AA19+'ชื่อ-คะแนน'!AM19),"")</f>
        <v/>
      </c>
      <c r="K20" s="1111" t="str">
        <f>IF(E20="เรียน",'ชื่อ-คะแนน'!AV19,"")</f>
        <v/>
      </c>
      <c r="L20" s="1110" t="str">
        <f>IF(E20="เรียน",('ชื่อ-คะแนน'!BJ19+'ชื่อ-คะแนน'!BS19+'ชื่อ-คะแนน'!CD19),"")</f>
        <v/>
      </c>
      <c r="M20" s="1111" t="str">
        <f>IF(E20="เรียน",'ชื่อ-คะแนน'!CM19,"")</f>
        <v/>
      </c>
      <c r="N20" s="1110" t="str">
        <f>IF(E20="เรียน",'ชื่อ-คะแนน'!CJ19,"")</f>
        <v/>
      </c>
      <c r="O20" s="1112" t="str">
        <f>IF(E20="เรียน",'ชื่อ-คะแนน'!CK19,"")</f>
        <v/>
      </c>
      <c r="P20" s="1110" t="str">
        <f>IF(E20="เรียน",'ชื่อ-คะแนน'!CL19,"")</f>
        <v/>
      </c>
      <c r="Q20" s="1029" t="str">
        <f>'ชื่อ-คะแนน'!CT19</f>
        <v/>
      </c>
      <c r="R20" s="1113" t="str">
        <f>'ชื่อ-คะแนน'!CW19</f>
        <v/>
      </c>
      <c r="S20" s="1122" t="str">
        <f>'ชื่อ-คะแนน'!CY19</f>
        <v/>
      </c>
      <c r="T20" s="1262" t="str">
        <f>'ชื่อ-คะแนน'!DH19</f>
        <v/>
      </c>
      <c r="U20" s="1268" t="str">
        <f>'ชื่อ-คะแนน'!DS19</f>
        <v/>
      </c>
      <c r="V20" s="1115" t="str">
        <f>IF('ชื่อ-คะแนน'!CZ19="","",'ชื่อ-คะแนน'!CZ19)</f>
        <v/>
      </c>
    </row>
    <row r="21" spans="1:23" s="1025" customFormat="1" ht="18" customHeight="1" thickBot="1" x14ac:dyDescent="0.55000000000000004">
      <c r="A21" s="1043"/>
      <c r="B21" s="1034" t="str">
        <f>'ชื่อ-คะแนน'!A20</f>
        <v/>
      </c>
      <c r="C21" s="1035">
        <f>'ชื่อ-คะแนน'!B20</f>
        <v>0</v>
      </c>
      <c r="D21" s="1050" t="str">
        <f>'ชื่อ-คะแนน'!DB20</f>
        <v/>
      </c>
      <c r="E21" s="346" t="str">
        <f>'ชื่อ-คะแนน'!D20</f>
        <v/>
      </c>
      <c r="F21" s="793" t="str">
        <f>'ชื่อ-คะแนน'!AB20</f>
        <v/>
      </c>
      <c r="G21" s="793" t="str">
        <f>'ชื่อ-คะแนน'!AW20</f>
        <v/>
      </c>
      <c r="H21" s="794" t="str">
        <f>'ชื่อ-คะแนน'!AY20</f>
        <v/>
      </c>
      <c r="I21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1" s="1116" t="str">
        <f>IF(E21="เรียน",('ชื่อ-คะแนน'!R20+'ชื่อ-คะแนน'!AA20+'ชื่อ-คะแนน'!AM20),"")</f>
        <v/>
      </c>
      <c r="K21" s="1117" t="str">
        <f>IF(E21="เรียน",'ชื่อ-คะแนน'!AV20,"")</f>
        <v/>
      </c>
      <c r="L21" s="1116" t="str">
        <f>IF(E21="เรียน",('ชื่อ-คะแนน'!BJ20+'ชื่อ-คะแนน'!BS20+'ชื่อ-คะแนน'!CD20),"")</f>
        <v/>
      </c>
      <c r="M21" s="1117" t="str">
        <f>IF(E21="เรียน",'ชื่อ-คะแนน'!CM20,"")</f>
        <v/>
      </c>
      <c r="N21" s="1116" t="str">
        <f>IF(E21="เรียน",'ชื่อ-คะแนน'!CJ20,"")</f>
        <v/>
      </c>
      <c r="O21" s="1118" t="str">
        <f>IF(E21="เรียน",'ชื่อ-คะแนน'!CK20,"")</f>
        <v/>
      </c>
      <c r="P21" s="1116" t="str">
        <f>IF(E21="เรียน",'ชื่อ-คะแนน'!CL20,"")</f>
        <v/>
      </c>
      <c r="Q21" s="1030" t="str">
        <f>'ชื่อ-คะแนน'!CT20</f>
        <v/>
      </c>
      <c r="R21" s="1119" t="str">
        <f>'ชื่อ-คะแนน'!CW20</f>
        <v/>
      </c>
      <c r="S21" s="1123" t="str">
        <f>'ชื่อ-คะแนน'!CY20</f>
        <v/>
      </c>
      <c r="T21" s="1263" t="str">
        <f>'ชื่อ-คะแนน'!DH20</f>
        <v/>
      </c>
      <c r="U21" s="1269" t="str">
        <f>'ชื่อ-คะแนน'!DS20</f>
        <v/>
      </c>
      <c r="V21" s="1115" t="str">
        <f>IF('ชื่อ-คะแนน'!CZ20="","",'ชื่อ-คะแนน'!CZ20)</f>
        <v/>
      </c>
    </row>
    <row r="22" spans="1:23" s="1025" customFormat="1" ht="18" customHeight="1" x14ac:dyDescent="0.5">
      <c r="A22" s="1043"/>
      <c r="B22" s="1031" t="str">
        <f>'ชื่อ-คะแนน'!A21</f>
        <v/>
      </c>
      <c r="C22" s="1032">
        <f>'ชื่อ-คะแนน'!B21</f>
        <v>0</v>
      </c>
      <c r="D22" s="1065" t="str">
        <f>'ชื่อ-คะแนน'!DB21</f>
        <v/>
      </c>
      <c r="E22" s="326" t="str">
        <f>'ชื่อ-คะแนน'!D21</f>
        <v/>
      </c>
      <c r="F22" s="790" t="str">
        <f>'ชื่อ-คะแนน'!AB21</f>
        <v/>
      </c>
      <c r="G22" s="790" t="str">
        <f>'ชื่อ-คะแนน'!AW21</f>
        <v/>
      </c>
      <c r="H22" s="1033" t="str">
        <f>'ชื่อ-คะแนน'!AY21</f>
        <v/>
      </c>
      <c r="I22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2" s="1104" t="str">
        <f>IF(E22="เรียน",('ชื่อ-คะแนน'!R21+'ชื่อ-คะแนน'!AA21+'ชื่อ-คะแนน'!AM21),"")</f>
        <v/>
      </c>
      <c r="K22" s="1105" t="str">
        <f>IF(E22="เรียน",'ชื่อ-คะแนน'!AV21,"")</f>
        <v/>
      </c>
      <c r="L22" s="1104" t="str">
        <f>IF(E22="เรียน",('ชื่อ-คะแนน'!BJ21+'ชื่อ-คะแนน'!BS21+'ชื่อ-คะแนน'!CD21),"")</f>
        <v/>
      </c>
      <c r="M22" s="1105" t="str">
        <f>IF(E22="เรียน",'ชื่อ-คะแนน'!CM21,"")</f>
        <v/>
      </c>
      <c r="N22" s="1104" t="str">
        <f>IF(E22="เรียน",'ชื่อ-คะแนน'!CJ21,"")</f>
        <v/>
      </c>
      <c r="O22" s="1106" t="str">
        <f>IF(E22="เรียน",'ชื่อ-คะแนน'!CK21,"")</f>
        <v/>
      </c>
      <c r="P22" s="1104" t="str">
        <f>IF(E22="เรียน",'ชื่อ-คะแนน'!CL21,"")</f>
        <v/>
      </c>
      <c r="Q22" s="1028" t="str">
        <f>'ชื่อ-คะแนน'!CT21</f>
        <v/>
      </c>
      <c r="R22" s="1107" t="str">
        <f>'ชื่อ-คะแนน'!CW21</f>
        <v/>
      </c>
      <c r="S22" s="1121" t="str">
        <f>'ชื่อ-คะแนน'!CY21</f>
        <v/>
      </c>
      <c r="T22" s="1261" t="str">
        <f>'ชื่อ-คะแนน'!DH21</f>
        <v/>
      </c>
      <c r="U22" s="1267" t="str">
        <f>'ชื่อ-คะแนน'!DS21</f>
        <v/>
      </c>
      <c r="V22" s="1109" t="str">
        <f>IF('ชื่อ-คะแนน'!CZ21="","",'ชื่อ-คะแนน'!CZ21)</f>
        <v/>
      </c>
    </row>
    <row r="23" spans="1:23" s="1025" customFormat="1" ht="18" customHeight="1" x14ac:dyDescent="0.5">
      <c r="A23" s="1043"/>
      <c r="B23" s="1034" t="str">
        <f>'ชื่อ-คะแนน'!A22</f>
        <v/>
      </c>
      <c r="C23" s="1035">
        <f>'ชื่อ-คะแนน'!B22</f>
        <v>0</v>
      </c>
      <c r="D23" s="1050" t="str">
        <f>'ชื่อ-คะแนน'!DB22</f>
        <v/>
      </c>
      <c r="E23" s="337" t="str">
        <f>'ชื่อ-คะแนน'!D22</f>
        <v/>
      </c>
      <c r="F23" s="791" t="str">
        <f>'ชื่อ-คะแนน'!AB22</f>
        <v/>
      </c>
      <c r="G23" s="791" t="str">
        <f>'ชื่อ-คะแนน'!AW22</f>
        <v/>
      </c>
      <c r="H23" s="792" t="str">
        <f>'ชื่อ-คะแนน'!AY22</f>
        <v/>
      </c>
      <c r="I23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3" s="1110" t="str">
        <f>IF(E23="เรียน",('ชื่อ-คะแนน'!R22+'ชื่อ-คะแนน'!AA22+'ชื่อ-คะแนน'!AM22),"")</f>
        <v/>
      </c>
      <c r="K23" s="1111" t="str">
        <f>IF(E23="เรียน",'ชื่อ-คะแนน'!AV22,"")</f>
        <v/>
      </c>
      <c r="L23" s="1110" t="str">
        <f>IF(E23="เรียน",('ชื่อ-คะแนน'!BJ22+'ชื่อ-คะแนน'!BS22+'ชื่อ-คะแนน'!CD22),"")</f>
        <v/>
      </c>
      <c r="M23" s="1111" t="str">
        <f>IF(E23="เรียน",'ชื่อ-คะแนน'!CM22,"")</f>
        <v/>
      </c>
      <c r="N23" s="1110" t="str">
        <f>IF(E23="เรียน",'ชื่อ-คะแนน'!CJ22,"")</f>
        <v/>
      </c>
      <c r="O23" s="1112" t="str">
        <f>IF(E23="เรียน",'ชื่อ-คะแนน'!CK22,"")</f>
        <v/>
      </c>
      <c r="P23" s="1110" t="str">
        <f>IF(E23="เรียน",'ชื่อ-คะแนน'!CL22,"")</f>
        <v/>
      </c>
      <c r="Q23" s="1029" t="str">
        <f>'ชื่อ-คะแนน'!CT22</f>
        <v/>
      </c>
      <c r="R23" s="1113" t="str">
        <f>'ชื่อ-คะแนน'!CW22</f>
        <v/>
      </c>
      <c r="S23" s="1122" t="str">
        <f>'ชื่อ-คะแนน'!CY22</f>
        <v/>
      </c>
      <c r="T23" s="1262" t="str">
        <f>'ชื่อ-คะแนน'!DH22</f>
        <v/>
      </c>
      <c r="U23" s="1268" t="str">
        <f>'ชื่อ-คะแนน'!DS22</f>
        <v/>
      </c>
      <c r="V23" s="1115" t="str">
        <f>IF('ชื่อ-คะแนน'!CZ22="","",'ชื่อ-คะแนน'!CZ22)</f>
        <v/>
      </c>
    </row>
    <row r="24" spans="1:23" s="1025" customFormat="1" ht="18" customHeight="1" x14ac:dyDescent="0.5">
      <c r="A24" s="1043"/>
      <c r="B24" s="1034" t="str">
        <f>'ชื่อ-คะแนน'!A23</f>
        <v/>
      </c>
      <c r="C24" s="1035">
        <f>'ชื่อ-คะแนน'!B23</f>
        <v>0</v>
      </c>
      <c r="D24" s="1050" t="str">
        <f>'ชื่อ-คะแนน'!DB23</f>
        <v/>
      </c>
      <c r="E24" s="337" t="str">
        <f>'ชื่อ-คะแนน'!D23</f>
        <v/>
      </c>
      <c r="F24" s="791" t="str">
        <f>'ชื่อ-คะแนน'!AB23</f>
        <v/>
      </c>
      <c r="G24" s="791" t="str">
        <f>'ชื่อ-คะแนน'!AW23</f>
        <v/>
      </c>
      <c r="H24" s="792" t="str">
        <f>'ชื่อ-คะแนน'!AY23</f>
        <v/>
      </c>
      <c r="I24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4" s="1110" t="str">
        <f>IF(E24="เรียน",('ชื่อ-คะแนน'!R23+'ชื่อ-คะแนน'!AA23+'ชื่อ-คะแนน'!AM23),"")</f>
        <v/>
      </c>
      <c r="K24" s="1111" t="str">
        <f>IF(E24="เรียน",'ชื่อ-คะแนน'!AV23,"")</f>
        <v/>
      </c>
      <c r="L24" s="1110" t="str">
        <f>IF(E24="เรียน",('ชื่อ-คะแนน'!BJ23+'ชื่อ-คะแนน'!BS23+'ชื่อ-คะแนน'!CD23),"")</f>
        <v/>
      </c>
      <c r="M24" s="1111" t="str">
        <f>IF(E24="เรียน",'ชื่อ-คะแนน'!CM23,"")</f>
        <v/>
      </c>
      <c r="N24" s="1110" t="str">
        <f>IF(E24="เรียน",'ชื่อ-คะแนน'!CJ23,"")</f>
        <v/>
      </c>
      <c r="O24" s="1112" t="str">
        <f>IF(E24="เรียน",'ชื่อ-คะแนน'!CK23,"")</f>
        <v/>
      </c>
      <c r="P24" s="1110" t="str">
        <f>IF(E24="เรียน",'ชื่อ-คะแนน'!CL23,"")</f>
        <v/>
      </c>
      <c r="Q24" s="1029" t="str">
        <f>'ชื่อ-คะแนน'!CT23</f>
        <v/>
      </c>
      <c r="R24" s="1113" t="str">
        <f>'ชื่อ-คะแนน'!CW23</f>
        <v/>
      </c>
      <c r="S24" s="1122" t="str">
        <f>'ชื่อ-คะแนน'!CY23</f>
        <v/>
      </c>
      <c r="T24" s="1262" t="str">
        <f>'ชื่อ-คะแนน'!DH23</f>
        <v/>
      </c>
      <c r="U24" s="1268" t="str">
        <f>'ชื่อ-คะแนน'!DS23</f>
        <v/>
      </c>
      <c r="V24" s="1115" t="str">
        <f>IF('ชื่อ-คะแนน'!CZ23="","",'ชื่อ-คะแนน'!CZ23)</f>
        <v/>
      </c>
    </row>
    <row r="25" spans="1:23" s="1025" customFormat="1" ht="18" customHeight="1" x14ac:dyDescent="0.5">
      <c r="A25" s="1043"/>
      <c r="B25" s="1034" t="str">
        <f>'ชื่อ-คะแนน'!A24</f>
        <v/>
      </c>
      <c r="C25" s="1035">
        <f>'ชื่อ-คะแนน'!B24</f>
        <v>0</v>
      </c>
      <c r="D25" s="1050" t="str">
        <f>'ชื่อ-คะแนน'!DB24</f>
        <v/>
      </c>
      <c r="E25" s="337" t="str">
        <f>'ชื่อ-คะแนน'!D24</f>
        <v/>
      </c>
      <c r="F25" s="791" t="str">
        <f>'ชื่อ-คะแนน'!AB24</f>
        <v/>
      </c>
      <c r="G25" s="791" t="str">
        <f>'ชื่อ-คะแนน'!AW24</f>
        <v/>
      </c>
      <c r="H25" s="792" t="str">
        <f>'ชื่อ-คะแนน'!AY24</f>
        <v/>
      </c>
      <c r="I25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5" s="1110" t="str">
        <f>IF(E25="เรียน",('ชื่อ-คะแนน'!R24+'ชื่อ-คะแนน'!AA24+'ชื่อ-คะแนน'!AM24),"")</f>
        <v/>
      </c>
      <c r="K25" s="1111" t="str">
        <f>IF(E25="เรียน",'ชื่อ-คะแนน'!AV24,"")</f>
        <v/>
      </c>
      <c r="L25" s="1110" t="str">
        <f>IF(E25="เรียน",('ชื่อ-คะแนน'!BJ24+'ชื่อ-คะแนน'!BS24+'ชื่อ-คะแนน'!CD24),"")</f>
        <v/>
      </c>
      <c r="M25" s="1111" t="str">
        <f>IF(E25="เรียน",'ชื่อ-คะแนน'!CM24,"")</f>
        <v/>
      </c>
      <c r="N25" s="1110" t="str">
        <f>IF(E25="เรียน",'ชื่อ-คะแนน'!CJ24,"")</f>
        <v/>
      </c>
      <c r="O25" s="1112" t="str">
        <f>IF(E25="เรียน",'ชื่อ-คะแนน'!CK24,"")</f>
        <v/>
      </c>
      <c r="P25" s="1110" t="str">
        <f>IF(E25="เรียน",'ชื่อ-คะแนน'!CL24,"")</f>
        <v/>
      </c>
      <c r="Q25" s="1029" t="str">
        <f>'ชื่อ-คะแนน'!CT24</f>
        <v/>
      </c>
      <c r="R25" s="1113" t="str">
        <f>'ชื่อ-คะแนน'!CW24</f>
        <v/>
      </c>
      <c r="S25" s="1122" t="str">
        <f>'ชื่อ-คะแนน'!CY24</f>
        <v/>
      </c>
      <c r="T25" s="1262" t="str">
        <f>'ชื่อ-คะแนน'!DH24</f>
        <v/>
      </c>
      <c r="U25" s="1268" t="str">
        <f>'ชื่อ-คะแนน'!DS24</f>
        <v/>
      </c>
      <c r="V25" s="1115" t="str">
        <f>IF('ชื่อ-คะแนน'!CZ24="","",'ชื่อ-คะแนน'!CZ24)</f>
        <v/>
      </c>
    </row>
    <row r="26" spans="1:23" s="1025" customFormat="1" ht="18" customHeight="1" thickBot="1" x14ac:dyDescent="0.55000000000000004">
      <c r="A26" s="1043"/>
      <c r="B26" s="1034" t="str">
        <f>'ชื่อ-คะแนน'!A25</f>
        <v/>
      </c>
      <c r="C26" s="1035">
        <f>'ชื่อ-คะแนน'!B25</f>
        <v>0</v>
      </c>
      <c r="D26" s="1050" t="str">
        <f>'ชื่อ-คะแนน'!DB25</f>
        <v/>
      </c>
      <c r="E26" s="346" t="str">
        <f>'ชื่อ-คะแนน'!D25</f>
        <v/>
      </c>
      <c r="F26" s="793" t="str">
        <f>'ชื่อ-คะแนน'!AB25</f>
        <v/>
      </c>
      <c r="G26" s="793" t="str">
        <f>'ชื่อ-คะแนน'!AW25</f>
        <v/>
      </c>
      <c r="H26" s="794" t="str">
        <f>'ชื่อ-คะแนน'!AY25</f>
        <v/>
      </c>
      <c r="I26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6" s="1116" t="str">
        <f>IF(E26="เรียน",('ชื่อ-คะแนน'!R25+'ชื่อ-คะแนน'!AA25+'ชื่อ-คะแนน'!AM25),"")</f>
        <v/>
      </c>
      <c r="K26" s="1117" t="str">
        <f>IF(E26="เรียน",'ชื่อ-คะแนน'!AV25,"")</f>
        <v/>
      </c>
      <c r="L26" s="1116" t="str">
        <f>IF(E26="เรียน",('ชื่อ-คะแนน'!BJ25+'ชื่อ-คะแนน'!BS25+'ชื่อ-คะแนน'!CD25),"")</f>
        <v/>
      </c>
      <c r="M26" s="1117" t="str">
        <f>IF(E26="เรียน",'ชื่อ-คะแนน'!CM25,"")</f>
        <v/>
      </c>
      <c r="N26" s="1116" t="str">
        <f>IF(E26="เรียน",'ชื่อ-คะแนน'!CJ25,"")</f>
        <v/>
      </c>
      <c r="O26" s="1118" t="str">
        <f>IF(E26="เรียน",'ชื่อ-คะแนน'!CK25,"")</f>
        <v/>
      </c>
      <c r="P26" s="1116" t="str">
        <f>IF(E26="เรียน",'ชื่อ-คะแนน'!CL25,"")</f>
        <v/>
      </c>
      <c r="Q26" s="1030" t="str">
        <f>'ชื่อ-คะแนน'!CT25</f>
        <v/>
      </c>
      <c r="R26" s="1119" t="str">
        <f>'ชื่อ-คะแนน'!CW25</f>
        <v/>
      </c>
      <c r="S26" s="1123" t="str">
        <f>'ชื่อ-คะแนน'!CY25</f>
        <v/>
      </c>
      <c r="T26" s="1263" t="str">
        <f>'ชื่อ-คะแนน'!DH25</f>
        <v/>
      </c>
      <c r="U26" s="1269" t="str">
        <f>'ชื่อ-คะแนน'!DS25</f>
        <v/>
      </c>
      <c r="V26" s="1115" t="str">
        <f>IF('ชื่อ-คะแนน'!CZ25="","",'ชื่อ-คะแนน'!CZ25)</f>
        <v/>
      </c>
    </row>
    <row r="27" spans="1:23" s="1025" customFormat="1" ht="18" customHeight="1" x14ac:dyDescent="0.5">
      <c r="A27" s="1043"/>
      <c r="B27" s="1031" t="str">
        <f>'ชื่อ-คะแนน'!A26</f>
        <v/>
      </c>
      <c r="C27" s="1032">
        <f>'ชื่อ-คะแนน'!B26</f>
        <v>0</v>
      </c>
      <c r="D27" s="1065" t="str">
        <f>'ชื่อ-คะแนน'!DB26</f>
        <v/>
      </c>
      <c r="E27" s="326" t="str">
        <f>'ชื่อ-คะแนน'!D26</f>
        <v/>
      </c>
      <c r="F27" s="790" t="str">
        <f>'ชื่อ-คะแนน'!AB26</f>
        <v/>
      </c>
      <c r="G27" s="790" t="str">
        <f>'ชื่อ-คะแนน'!AW26</f>
        <v/>
      </c>
      <c r="H27" s="1033" t="str">
        <f>'ชื่อ-คะแนน'!AY26</f>
        <v/>
      </c>
      <c r="I27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7" s="1104" t="str">
        <f>IF(E27="เรียน",('ชื่อ-คะแนน'!R26+'ชื่อ-คะแนน'!AA26+'ชื่อ-คะแนน'!AM26),"")</f>
        <v/>
      </c>
      <c r="K27" s="1105" t="str">
        <f>IF(E27="เรียน",'ชื่อ-คะแนน'!AV26,"")</f>
        <v/>
      </c>
      <c r="L27" s="1104" t="str">
        <f>IF(E27="เรียน",('ชื่อ-คะแนน'!BJ26+'ชื่อ-คะแนน'!BS26+'ชื่อ-คะแนน'!CD26),"")</f>
        <v/>
      </c>
      <c r="M27" s="1105" t="str">
        <f>IF(E27="เรียน",'ชื่อ-คะแนน'!CM26,"")</f>
        <v/>
      </c>
      <c r="N27" s="1104" t="str">
        <f>IF(E27="เรียน",'ชื่อ-คะแนน'!CJ26,"")</f>
        <v/>
      </c>
      <c r="O27" s="1106" t="str">
        <f>IF(E27="เรียน",'ชื่อ-คะแนน'!CK26,"")</f>
        <v/>
      </c>
      <c r="P27" s="1104" t="str">
        <f>IF(E27="เรียน",'ชื่อ-คะแนน'!CL26,"")</f>
        <v/>
      </c>
      <c r="Q27" s="1028" t="str">
        <f>'ชื่อ-คะแนน'!CT26</f>
        <v/>
      </c>
      <c r="R27" s="1107" t="str">
        <f>'ชื่อ-คะแนน'!CW26</f>
        <v/>
      </c>
      <c r="S27" s="1121" t="str">
        <f>'ชื่อ-คะแนน'!CY26</f>
        <v/>
      </c>
      <c r="T27" s="1261" t="str">
        <f>'ชื่อ-คะแนน'!DH26</f>
        <v/>
      </c>
      <c r="U27" s="1267" t="str">
        <f>'ชื่อ-คะแนน'!DS26</f>
        <v/>
      </c>
      <c r="V27" s="1109" t="str">
        <f>IF('ชื่อ-คะแนน'!CZ26="","",'ชื่อ-คะแนน'!CZ26)</f>
        <v/>
      </c>
    </row>
    <row r="28" spans="1:23" s="1025" customFormat="1" ht="18" customHeight="1" x14ac:dyDescent="0.5">
      <c r="A28" s="1043"/>
      <c r="B28" s="1034" t="str">
        <f>'ชื่อ-คะแนน'!A27</f>
        <v/>
      </c>
      <c r="C28" s="1035">
        <f>'ชื่อ-คะแนน'!B27</f>
        <v>0</v>
      </c>
      <c r="D28" s="1050" t="str">
        <f>'ชื่อ-คะแนน'!DB27</f>
        <v/>
      </c>
      <c r="E28" s="337" t="str">
        <f>'ชื่อ-คะแนน'!D27</f>
        <v/>
      </c>
      <c r="F28" s="791" t="str">
        <f>'ชื่อ-คะแนน'!AB27</f>
        <v/>
      </c>
      <c r="G28" s="791" t="str">
        <f>'ชื่อ-คะแนน'!AW27</f>
        <v/>
      </c>
      <c r="H28" s="792" t="str">
        <f>'ชื่อ-คะแนน'!AY27</f>
        <v/>
      </c>
      <c r="I28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8" s="1110" t="str">
        <f>IF(E28="เรียน",('ชื่อ-คะแนน'!R27+'ชื่อ-คะแนน'!AA27+'ชื่อ-คะแนน'!AM27),"")</f>
        <v/>
      </c>
      <c r="K28" s="1111" t="str">
        <f>IF(E28="เรียน",'ชื่อ-คะแนน'!AV27,"")</f>
        <v/>
      </c>
      <c r="L28" s="1110" t="str">
        <f>IF(E28="เรียน",('ชื่อ-คะแนน'!BJ27+'ชื่อ-คะแนน'!BS27+'ชื่อ-คะแนน'!CD27),"")</f>
        <v/>
      </c>
      <c r="M28" s="1111" t="str">
        <f>IF(E28="เรียน",'ชื่อ-คะแนน'!CM27,"")</f>
        <v/>
      </c>
      <c r="N28" s="1110" t="str">
        <f>IF(E28="เรียน",'ชื่อ-คะแนน'!CJ27,"")</f>
        <v/>
      </c>
      <c r="O28" s="1112" t="str">
        <f>IF(E28="เรียน",'ชื่อ-คะแนน'!CK27,"")</f>
        <v/>
      </c>
      <c r="P28" s="1110" t="str">
        <f>IF(E28="เรียน",'ชื่อ-คะแนน'!CL27,"")</f>
        <v/>
      </c>
      <c r="Q28" s="1029" t="str">
        <f>'ชื่อ-คะแนน'!CT27</f>
        <v/>
      </c>
      <c r="R28" s="1113" t="str">
        <f>'ชื่อ-คะแนน'!CW27</f>
        <v/>
      </c>
      <c r="S28" s="1122" t="str">
        <f>'ชื่อ-คะแนน'!CY27</f>
        <v/>
      </c>
      <c r="T28" s="1262" t="str">
        <f>'ชื่อ-คะแนน'!DH27</f>
        <v/>
      </c>
      <c r="U28" s="1268" t="str">
        <f>'ชื่อ-คะแนน'!DS27</f>
        <v/>
      </c>
      <c r="V28" s="1115" t="str">
        <f>IF('ชื่อ-คะแนน'!CZ27="","",'ชื่อ-คะแนน'!CZ27)</f>
        <v/>
      </c>
    </row>
    <row r="29" spans="1:23" s="1025" customFormat="1" ht="18" customHeight="1" x14ac:dyDescent="0.5">
      <c r="A29" s="1043"/>
      <c r="B29" s="1034" t="str">
        <f>'ชื่อ-คะแนน'!A28</f>
        <v/>
      </c>
      <c r="C29" s="1035">
        <f>'ชื่อ-คะแนน'!B28</f>
        <v>0</v>
      </c>
      <c r="D29" s="1050" t="str">
        <f>'ชื่อ-คะแนน'!DB28</f>
        <v/>
      </c>
      <c r="E29" s="337" t="str">
        <f>'ชื่อ-คะแนน'!D28</f>
        <v/>
      </c>
      <c r="F29" s="791" t="str">
        <f>'ชื่อ-คะแนน'!AB28</f>
        <v/>
      </c>
      <c r="G29" s="791" t="str">
        <f>'ชื่อ-คะแนน'!AW28</f>
        <v/>
      </c>
      <c r="H29" s="792" t="str">
        <f>'ชื่อ-คะแนน'!AY28</f>
        <v/>
      </c>
      <c r="I29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29" s="1110" t="str">
        <f>IF(E29="เรียน",('ชื่อ-คะแนน'!R28+'ชื่อ-คะแนน'!AA28+'ชื่อ-คะแนน'!AM28),"")</f>
        <v/>
      </c>
      <c r="K29" s="1111" t="str">
        <f>IF(E29="เรียน",'ชื่อ-คะแนน'!AV28,"")</f>
        <v/>
      </c>
      <c r="L29" s="1110" t="str">
        <f>IF(E29="เรียน",('ชื่อ-คะแนน'!BJ28+'ชื่อ-คะแนน'!BS28+'ชื่อ-คะแนน'!CD28),"")</f>
        <v/>
      </c>
      <c r="M29" s="1111" t="str">
        <f>IF(E29="เรียน",'ชื่อ-คะแนน'!CM28,"")</f>
        <v/>
      </c>
      <c r="N29" s="1110" t="str">
        <f>IF(E29="เรียน",'ชื่อ-คะแนน'!CJ28,"")</f>
        <v/>
      </c>
      <c r="O29" s="1112" t="str">
        <f>IF(E29="เรียน",'ชื่อ-คะแนน'!CK28,"")</f>
        <v/>
      </c>
      <c r="P29" s="1110" t="str">
        <f>IF(E29="เรียน",'ชื่อ-คะแนน'!CL28,"")</f>
        <v/>
      </c>
      <c r="Q29" s="1029" t="str">
        <f>'ชื่อ-คะแนน'!CT28</f>
        <v/>
      </c>
      <c r="R29" s="1113" t="str">
        <f>'ชื่อ-คะแนน'!CW28</f>
        <v/>
      </c>
      <c r="S29" s="1122" t="str">
        <f>'ชื่อ-คะแนน'!CY28</f>
        <v/>
      </c>
      <c r="T29" s="1262" t="str">
        <f>'ชื่อ-คะแนน'!DH28</f>
        <v/>
      </c>
      <c r="U29" s="1268" t="str">
        <f>'ชื่อ-คะแนน'!DS28</f>
        <v/>
      </c>
      <c r="V29" s="1115" t="str">
        <f>IF('ชื่อ-คะแนน'!CZ28="","",'ชื่อ-คะแนน'!CZ28)</f>
        <v/>
      </c>
    </row>
    <row r="30" spans="1:23" s="1025" customFormat="1" ht="18" customHeight="1" x14ac:dyDescent="0.5">
      <c r="A30" s="1043"/>
      <c r="B30" s="1034" t="str">
        <f>'ชื่อ-คะแนน'!A29</f>
        <v/>
      </c>
      <c r="C30" s="1035">
        <f>'ชื่อ-คะแนน'!B29</f>
        <v>0</v>
      </c>
      <c r="D30" s="1050" t="str">
        <f>'ชื่อ-คะแนน'!DB29</f>
        <v/>
      </c>
      <c r="E30" s="337" t="str">
        <f>'ชื่อ-คะแนน'!D29</f>
        <v/>
      </c>
      <c r="F30" s="791" t="str">
        <f>'ชื่อ-คะแนน'!AB29</f>
        <v/>
      </c>
      <c r="G30" s="791" t="str">
        <f>'ชื่อ-คะแนน'!AW29</f>
        <v/>
      </c>
      <c r="H30" s="792" t="str">
        <f>'ชื่อ-คะแนน'!AY29</f>
        <v/>
      </c>
      <c r="I30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0" s="1110" t="str">
        <f>IF(E30="เรียน",('ชื่อ-คะแนน'!R29+'ชื่อ-คะแนน'!AA29+'ชื่อ-คะแนน'!AM29),"")</f>
        <v/>
      </c>
      <c r="K30" s="1111" t="str">
        <f>IF(E30="เรียน",'ชื่อ-คะแนน'!AV29,"")</f>
        <v/>
      </c>
      <c r="L30" s="1110" t="str">
        <f>IF(E30="เรียน",('ชื่อ-คะแนน'!BJ29+'ชื่อ-คะแนน'!BS29+'ชื่อ-คะแนน'!CD29),"")</f>
        <v/>
      </c>
      <c r="M30" s="1111" t="str">
        <f>IF(E30="เรียน",'ชื่อ-คะแนน'!CM29,"")</f>
        <v/>
      </c>
      <c r="N30" s="1110" t="str">
        <f>IF(E30="เรียน",'ชื่อ-คะแนน'!CJ29,"")</f>
        <v/>
      </c>
      <c r="O30" s="1112" t="str">
        <f>IF(E30="เรียน",'ชื่อ-คะแนน'!CK29,"")</f>
        <v/>
      </c>
      <c r="P30" s="1110" t="str">
        <f>IF(E30="เรียน",'ชื่อ-คะแนน'!CL29,"")</f>
        <v/>
      </c>
      <c r="Q30" s="1029" t="str">
        <f>'ชื่อ-คะแนน'!CT29</f>
        <v/>
      </c>
      <c r="R30" s="1113" t="str">
        <f>'ชื่อ-คะแนน'!CW29</f>
        <v/>
      </c>
      <c r="S30" s="1122" t="str">
        <f>'ชื่อ-คะแนน'!CY29</f>
        <v/>
      </c>
      <c r="T30" s="1262" t="str">
        <f>'ชื่อ-คะแนน'!DH29</f>
        <v/>
      </c>
      <c r="U30" s="1268" t="str">
        <f>'ชื่อ-คะแนน'!DS29</f>
        <v/>
      </c>
      <c r="V30" s="1115" t="str">
        <f>IF('ชื่อ-คะแนน'!CZ29="","",'ชื่อ-คะแนน'!CZ29)</f>
        <v/>
      </c>
      <c r="W30" s="1025" t="s">
        <v>218</v>
      </c>
    </row>
    <row r="31" spans="1:23" s="1025" customFormat="1" ht="18" customHeight="1" thickBot="1" x14ac:dyDescent="0.55000000000000004">
      <c r="A31" s="1043"/>
      <c r="B31" s="1034" t="str">
        <f>'ชื่อ-คะแนน'!A30</f>
        <v/>
      </c>
      <c r="C31" s="1035">
        <f>'ชื่อ-คะแนน'!B30</f>
        <v>0</v>
      </c>
      <c r="D31" s="1050" t="str">
        <f>'ชื่อ-คะแนน'!DB30</f>
        <v/>
      </c>
      <c r="E31" s="346" t="str">
        <f>'ชื่อ-คะแนน'!D30</f>
        <v/>
      </c>
      <c r="F31" s="793" t="str">
        <f>'ชื่อ-คะแนน'!AB30</f>
        <v/>
      </c>
      <c r="G31" s="793" t="str">
        <f>'ชื่อ-คะแนน'!AW30</f>
        <v/>
      </c>
      <c r="H31" s="794" t="str">
        <f>'ชื่อ-คะแนน'!AY30</f>
        <v/>
      </c>
      <c r="I31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1" s="1116" t="str">
        <f>IF(E31="เรียน",('ชื่อ-คะแนน'!R30+'ชื่อ-คะแนน'!AA30+'ชื่อ-คะแนน'!AM30),"")</f>
        <v/>
      </c>
      <c r="K31" s="1117" t="str">
        <f>IF(E31="เรียน",'ชื่อ-คะแนน'!AV30,"")</f>
        <v/>
      </c>
      <c r="L31" s="1116" t="str">
        <f>IF(E31="เรียน",('ชื่อ-คะแนน'!BJ30+'ชื่อ-คะแนน'!BS30+'ชื่อ-คะแนน'!CD30),"")</f>
        <v/>
      </c>
      <c r="M31" s="1117" t="str">
        <f>IF(E31="เรียน",'ชื่อ-คะแนน'!CM30,"")</f>
        <v/>
      </c>
      <c r="N31" s="1116" t="str">
        <f>IF(E31="เรียน",'ชื่อ-คะแนน'!CJ30,"")</f>
        <v/>
      </c>
      <c r="O31" s="1118" t="str">
        <f>IF(E31="เรียน",'ชื่อ-คะแนน'!CK30,"")</f>
        <v/>
      </c>
      <c r="P31" s="1116" t="str">
        <f>IF(E31="เรียน",'ชื่อ-คะแนน'!CL30,"")</f>
        <v/>
      </c>
      <c r="Q31" s="1030" t="str">
        <f>'ชื่อ-คะแนน'!CT30</f>
        <v/>
      </c>
      <c r="R31" s="1119" t="str">
        <f>'ชื่อ-คะแนน'!CW30</f>
        <v/>
      </c>
      <c r="S31" s="1123" t="str">
        <f>'ชื่อ-คะแนน'!CY30</f>
        <v/>
      </c>
      <c r="T31" s="1263" t="str">
        <f>'ชื่อ-คะแนน'!DH30</f>
        <v/>
      </c>
      <c r="U31" s="1269" t="str">
        <f>'ชื่อ-คะแนน'!DS30</f>
        <v/>
      </c>
      <c r="V31" s="1115" t="str">
        <f>IF('ชื่อ-คะแนน'!CZ30="","",'ชื่อ-คะแนน'!CZ30)</f>
        <v/>
      </c>
    </row>
    <row r="32" spans="1:23" s="1025" customFormat="1" ht="18" customHeight="1" x14ac:dyDescent="0.5">
      <c r="A32" s="1043"/>
      <c r="B32" s="1031" t="str">
        <f>'ชื่อ-คะแนน'!A31</f>
        <v/>
      </c>
      <c r="C32" s="1032">
        <f>'ชื่อ-คะแนน'!B31</f>
        <v>0</v>
      </c>
      <c r="D32" s="1065" t="str">
        <f>'ชื่อ-คะแนน'!DB31</f>
        <v/>
      </c>
      <c r="E32" s="326" t="str">
        <f>'ชื่อ-คะแนน'!D31</f>
        <v/>
      </c>
      <c r="F32" s="790" t="str">
        <f>'ชื่อ-คะแนน'!AB31</f>
        <v/>
      </c>
      <c r="G32" s="790" t="str">
        <f>'ชื่อ-คะแนน'!AW31</f>
        <v/>
      </c>
      <c r="H32" s="1033" t="str">
        <f>'ชื่อ-คะแนน'!AY31</f>
        <v/>
      </c>
      <c r="I32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2" s="1104" t="str">
        <f>IF(E32="เรียน",('ชื่อ-คะแนน'!R31+'ชื่อ-คะแนน'!AA31+'ชื่อ-คะแนน'!AM31),"")</f>
        <v/>
      </c>
      <c r="K32" s="1105" t="str">
        <f>IF(E32="เรียน",'ชื่อ-คะแนน'!AV31,"")</f>
        <v/>
      </c>
      <c r="L32" s="1104" t="str">
        <f>IF(E32="เรียน",('ชื่อ-คะแนน'!BJ31+'ชื่อ-คะแนน'!BS31+'ชื่อ-คะแนน'!CD31),"")</f>
        <v/>
      </c>
      <c r="M32" s="1105" t="str">
        <f>IF(E32="เรียน",'ชื่อ-คะแนน'!CM31,"")</f>
        <v/>
      </c>
      <c r="N32" s="1104" t="str">
        <f>IF(E32="เรียน",'ชื่อ-คะแนน'!CJ31,"")</f>
        <v/>
      </c>
      <c r="O32" s="1106" t="str">
        <f>IF(E32="เรียน",'ชื่อ-คะแนน'!CK31,"")</f>
        <v/>
      </c>
      <c r="P32" s="1104" t="str">
        <f>IF(E32="เรียน",'ชื่อ-คะแนน'!CL31,"")</f>
        <v/>
      </c>
      <c r="Q32" s="1028" t="str">
        <f>'ชื่อ-คะแนน'!CT31</f>
        <v/>
      </c>
      <c r="R32" s="1107" t="str">
        <f>'ชื่อ-คะแนน'!CW31</f>
        <v/>
      </c>
      <c r="S32" s="1121" t="str">
        <f>'ชื่อ-คะแนน'!CY31</f>
        <v/>
      </c>
      <c r="T32" s="1261" t="str">
        <f>'ชื่อ-คะแนน'!DH31</f>
        <v/>
      </c>
      <c r="U32" s="1267" t="str">
        <f>'ชื่อ-คะแนน'!DS31</f>
        <v/>
      </c>
      <c r="V32" s="1109" t="str">
        <f>IF('ชื่อ-คะแนน'!CZ31="","",'ชื่อ-คะแนน'!CZ31)</f>
        <v/>
      </c>
    </row>
    <row r="33" spans="1:22" s="1025" customFormat="1" ht="18" customHeight="1" x14ac:dyDescent="0.5">
      <c r="A33" s="1043"/>
      <c r="B33" s="1034" t="str">
        <f>'ชื่อ-คะแนน'!A32</f>
        <v/>
      </c>
      <c r="C33" s="1035">
        <f>'ชื่อ-คะแนน'!B32</f>
        <v>0</v>
      </c>
      <c r="D33" s="1050" t="str">
        <f>'ชื่อ-คะแนน'!DB32</f>
        <v/>
      </c>
      <c r="E33" s="337" t="str">
        <f>'ชื่อ-คะแนน'!D32</f>
        <v/>
      </c>
      <c r="F33" s="791" t="str">
        <f>'ชื่อ-คะแนน'!AB32</f>
        <v/>
      </c>
      <c r="G33" s="791" t="str">
        <f>'ชื่อ-คะแนน'!AW32</f>
        <v/>
      </c>
      <c r="H33" s="792" t="str">
        <f>'ชื่อ-คะแนน'!AY32</f>
        <v/>
      </c>
      <c r="I33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3" s="1110" t="str">
        <f>IF(E33="เรียน",('ชื่อ-คะแนน'!R32+'ชื่อ-คะแนน'!AA32+'ชื่อ-คะแนน'!AM32),"")</f>
        <v/>
      </c>
      <c r="K33" s="1111" t="str">
        <f>IF(E33="เรียน",'ชื่อ-คะแนน'!AV32,"")</f>
        <v/>
      </c>
      <c r="L33" s="1110" t="str">
        <f>IF(E33="เรียน",('ชื่อ-คะแนน'!BJ32+'ชื่อ-คะแนน'!BS32+'ชื่อ-คะแนน'!CD32),"")</f>
        <v/>
      </c>
      <c r="M33" s="1111" t="str">
        <f>IF(E33="เรียน",'ชื่อ-คะแนน'!CM32,"")</f>
        <v/>
      </c>
      <c r="N33" s="1110" t="str">
        <f>IF(E33="เรียน",'ชื่อ-คะแนน'!CJ32,"")</f>
        <v/>
      </c>
      <c r="O33" s="1112" t="str">
        <f>IF(E33="เรียน",'ชื่อ-คะแนน'!CK32,"")</f>
        <v/>
      </c>
      <c r="P33" s="1110" t="str">
        <f>IF(E33="เรียน",'ชื่อ-คะแนน'!CL32,"")</f>
        <v/>
      </c>
      <c r="Q33" s="1029" t="str">
        <f>'ชื่อ-คะแนน'!CT32</f>
        <v/>
      </c>
      <c r="R33" s="1113" t="str">
        <f>'ชื่อ-คะแนน'!CW32</f>
        <v/>
      </c>
      <c r="S33" s="1122" t="str">
        <f>'ชื่อ-คะแนน'!CY32</f>
        <v/>
      </c>
      <c r="T33" s="1262" t="str">
        <f>'ชื่อ-คะแนน'!DH32</f>
        <v/>
      </c>
      <c r="U33" s="1268" t="str">
        <f>'ชื่อ-คะแนน'!DS32</f>
        <v/>
      </c>
      <c r="V33" s="1115" t="str">
        <f>IF('ชื่อ-คะแนน'!CZ32="","",'ชื่อ-คะแนน'!CZ32)</f>
        <v/>
      </c>
    </row>
    <row r="34" spans="1:22" s="1025" customFormat="1" ht="18" customHeight="1" x14ac:dyDescent="0.5">
      <c r="A34" s="1043"/>
      <c r="B34" s="1034" t="str">
        <f>'ชื่อ-คะแนน'!A33</f>
        <v/>
      </c>
      <c r="C34" s="1035">
        <f>'ชื่อ-คะแนน'!B33</f>
        <v>0</v>
      </c>
      <c r="D34" s="1050" t="str">
        <f>'ชื่อ-คะแนน'!DB33</f>
        <v/>
      </c>
      <c r="E34" s="337" t="str">
        <f>'ชื่อ-คะแนน'!D33</f>
        <v/>
      </c>
      <c r="F34" s="791" t="str">
        <f>'ชื่อ-คะแนน'!AB33</f>
        <v/>
      </c>
      <c r="G34" s="791" t="str">
        <f>'ชื่อ-คะแนน'!AW33</f>
        <v/>
      </c>
      <c r="H34" s="792" t="str">
        <f>'ชื่อ-คะแนน'!AY33</f>
        <v/>
      </c>
      <c r="I34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4" s="1110" t="str">
        <f>IF(E34="เรียน",('ชื่อ-คะแนน'!R33+'ชื่อ-คะแนน'!AA33+'ชื่อ-คะแนน'!AM33),"")</f>
        <v/>
      </c>
      <c r="K34" s="1111" t="str">
        <f>IF(E34="เรียน",'ชื่อ-คะแนน'!AV33,"")</f>
        <v/>
      </c>
      <c r="L34" s="1110" t="str">
        <f>IF(E34="เรียน",('ชื่อ-คะแนน'!BJ33+'ชื่อ-คะแนน'!BS33+'ชื่อ-คะแนน'!CD33),"")</f>
        <v/>
      </c>
      <c r="M34" s="1111" t="str">
        <f>IF(E34="เรียน",'ชื่อ-คะแนน'!CM33,"")</f>
        <v/>
      </c>
      <c r="N34" s="1110" t="str">
        <f>IF(E34="เรียน",'ชื่อ-คะแนน'!CJ33,"")</f>
        <v/>
      </c>
      <c r="O34" s="1112" t="str">
        <f>IF(E34="เรียน",'ชื่อ-คะแนน'!CK33,"")</f>
        <v/>
      </c>
      <c r="P34" s="1110" t="str">
        <f>IF(E34="เรียน",'ชื่อ-คะแนน'!CL33,"")</f>
        <v/>
      </c>
      <c r="Q34" s="1029" t="str">
        <f>'ชื่อ-คะแนน'!CT33</f>
        <v/>
      </c>
      <c r="R34" s="1113" t="str">
        <f>'ชื่อ-คะแนน'!CW33</f>
        <v/>
      </c>
      <c r="S34" s="1122" t="str">
        <f>'ชื่อ-คะแนน'!CY33</f>
        <v/>
      </c>
      <c r="T34" s="1262" t="str">
        <f>'ชื่อ-คะแนน'!DH33</f>
        <v/>
      </c>
      <c r="U34" s="1268" t="str">
        <f>'ชื่อ-คะแนน'!DS33</f>
        <v/>
      </c>
      <c r="V34" s="1115" t="str">
        <f>IF('ชื่อ-คะแนน'!CZ33="","",'ชื่อ-คะแนน'!CZ33)</f>
        <v/>
      </c>
    </row>
    <row r="35" spans="1:22" s="1025" customFormat="1" ht="18" customHeight="1" x14ac:dyDescent="0.5">
      <c r="A35" s="1043"/>
      <c r="B35" s="1034" t="str">
        <f>'ชื่อ-คะแนน'!A34</f>
        <v/>
      </c>
      <c r="C35" s="1035">
        <f>'ชื่อ-คะแนน'!B34</f>
        <v>0</v>
      </c>
      <c r="D35" s="1050" t="str">
        <f>'ชื่อ-คะแนน'!DB34</f>
        <v/>
      </c>
      <c r="E35" s="337" t="str">
        <f>'ชื่อ-คะแนน'!D34</f>
        <v/>
      </c>
      <c r="F35" s="791" t="str">
        <f>'ชื่อ-คะแนน'!AB34</f>
        <v/>
      </c>
      <c r="G35" s="791" t="str">
        <f>'ชื่อ-คะแนน'!AW34</f>
        <v/>
      </c>
      <c r="H35" s="792" t="str">
        <f>'ชื่อ-คะแนน'!AY34</f>
        <v/>
      </c>
      <c r="I35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5" s="1110" t="str">
        <f>IF(E35="เรียน",('ชื่อ-คะแนน'!R34+'ชื่อ-คะแนน'!AA34+'ชื่อ-คะแนน'!AM34),"")</f>
        <v/>
      </c>
      <c r="K35" s="1111" t="str">
        <f>IF(E35="เรียน",'ชื่อ-คะแนน'!AV34,"")</f>
        <v/>
      </c>
      <c r="L35" s="1110" t="str">
        <f>IF(E35="เรียน",('ชื่อ-คะแนน'!BJ34+'ชื่อ-คะแนน'!BS34+'ชื่อ-คะแนน'!CD34),"")</f>
        <v/>
      </c>
      <c r="M35" s="1111" t="str">
        <f>IF(E35="เรียน",'ชื่อ-คะแนน'!CM34,"")</f>
        <v/>
      </c>
      <c r="N35" s="1110" t="str">
        <f>IF(E35="เรียน",'ชื่อ-คะแนน'!CJ34,"")</f>
        <v/>
      </c>
      <c r="O35" s="1112" t="str">
        <f>IF(E35="เรียน",'ชื่อ-คะแนน'!CK34,"")</f>
        <v/>
      </c>
      <c r="P35" s="1110" t="str">
        <f>IF(E35="เรียน",'ชื่อ-คะแนน'!CL34,"")</f>
        <v/>
      </c>
      <c r="Q35" s="1029" t="str">
        <f>'ชื่อ-คะแนน'!CT34</f>
        <v/>
      </c>
      <c r="R35" s="1113" t="str">
        <f>'ชื่อ-คะแนน'!CW34</f>
        <v/>
      </c>
      <c r="S35" s="1122" t="str">
        <f>'ชื่อ-คะแนน'!CY34</f>
        <v/>
      </c>
      <c r="T35" s="1262" t="str">
        <f>'ชื่อ-คะแนน'!DH34</f>
        <v/>
      </c>
      <c r="U35" s="1268" t="str">
        <f>'ชื่อ-คะแนน'!DS34</f>
        <v/>
      </c>
      <c r="V35" s="1115" t="str">
        <f>IF('ชื่อ-คะแนน'!CZ34="","",'ชื่อ-คะแนน'!CZ34)</f>
        <v/>
      </c>
    </row>
    <row r="36" spans="1:22" s="1025" customFormat="1" ht="18" customHeight="1" thickBot="1" x14ac:dyDescent="0.55000000000000004">
      <c r="A36" s="1043"/>
      <c r="B36" s="1034" t="str">
        <f>'ชื่อ-คะแนน'!A35</f>
        <v/>
      </c>
      <c r="C36" s="1035">
        <f>'ชื่อ-คะแนน'!B35</f>
        <v>0</v>
      </c>
      <c r="D36" s="1050" t="str">
        <f>'ชื่อ-คะแนน'!DB35</f>
        <v/>
      </c>
      <c r="E36" s="346" t="str">
        <f>'ชื่อ-คะแนน'!D35</f>
        <v/>
      </c>
      <c r="F36" s="793" t="str">
        <f>'ชื่อ-คะแนน'!AB35</f>
        <v/>
      </c>
      <c r="G36" s="793" t="str">
        <f>'ชื่อ-คะแนน'!AW35</f>
        <v/>
      </c>
      <c r="H36" s="794" t="str">
        <f>'ชื่อ-คะแนน'!AY35</f>
        <v/>
      </c>
      <c r="I36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6" s="1116" t="str">
        <f>IF(E36="เรียน",('ชื่อ-คะแนน'!R35+'ชื่อ-คะแนน'!AA35+'ชื่อ-คะแนน'!AM35),"")</f>
        <v/>
      </c>
      <c r="K36" s="1117" t="str">
        <f>IF(E36="เรียน",'ชื่อ-คะแนน'!AV35,"")</f>
        <v/>
      </c>
      <c r="L36" s="1116" t="str">
        <f>IF(E36="เรียน",('ชื่อ-คะแนน'!BJ35+'ชื่อ-คะแนน'!BS35+'ชื่อ-คะแนน'!CD35),"")</f>
        <v/>
      </c>
      <c r="M36" s="1117" t="str">
        <f>IF(E36="เรียน",'ชื่อ-คะแนน'!CM35,"")</f>
        <v/>
      </c>
      <c r="N36" s="1116" t="str">
        <f>IF(E36="เรียน",'ชื่อ-คะแนน'!CJ35,"")</f>
        <v/>
      </c>
      <c r="O36" s="1118" t="str">
        <f>IF(E36="เรียน",'ชื่อ-คะแนน'!CK35,"")</f>
        <v/>
      </c>
      <c r="P36" s="1116" t="str">
        <f>IF(E36="เรียน",'ชื่อ-คะแนน'!CL35,"")</f>
        <v/>
      </c>
      <c r="Q36" s="1030" t="str">
        <f>'ชื่อ-คะแนน'!CT35</f>
        <v/>
      </c>
      <c r="R36" s="1119" t="str">
        <f>'ชื่อ-คะแนน'!CW35</f>
        <v/>
      </c>
      <c r="S36" s="1123" t="str">
        <f>'ชื่อ-คะแนน'!CY35</f>
        <v/>
      </c>
      <c r="T36" s="1263" t="str">
        <f>'ชื่อ-คะแนน'!DH35</f>
        <v/>
      </c>
      <c r="U36" s="1269" t="str">
        <f>'ชื่อ-คะแนน'!DS35</f>
        <v/>
      </c>
      <c r="V36" s="1115" t="str">
        <f>IF('ชื่อ-คะแนน'!CZ35="","",'ชื่อ-คะแนน'!CZ35)</f>
        <v/>
      </c>
    </row>
    <row r="37" spans="1:22" s="1025" customFormat="1" ht="18" customHeight="1" x14ac:dyDescent="0.5">
      <c r="A37" s="1043"/>
      <c r="B37" s="1031" t="str">
        <f>'ชื่อ-คะแนน'!A36</f>
        <v/>
      </c>
      <c r="C37" s="1032">
        <f>'ชื่อ-คะแนน'!B36</f>
        <v>0</v>
      </c>
      <c r="D37" s="1065" t="str">
        <f>'ชื่อ-คะแนน'!DB36</f>
        <v/>
      </c>
      <c r="E37" s="326" t="str">
        <f>'ชื่อ-คะแนน'!D36</f>
        <v/>
      </c>
      <c r="F37" s="790" t="str">
        <f>'ชื่อ-คะแนน'!AB36</f>
        <v/>
      </c>
      <c r="G37" s="790" t="str">
        <f>'ชื่อ-คะแนน'!AW36</f>
        <v/>
      </c>
      <c r="H37" s="1033" t="str">
        <f>'ชื่อ-คะแนน'!AY36</f>
        <v/>
      </c>
      <c r="I37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7" s="1104" t="str">
        <f>IF(E37="เรียน",('ชื่อ-คะแนน'!R36+'ชื่อ-คะแนน'!AA36+'ชื่อ-คะแนน'!AM36),"")</f>
        <v/>
      </c>
      <c r="K37" s="1105" t="str">
        <f>IF(E37="เรียน",'ชื่อ-คะแนน'!AV36,"")</f>
        <v/>
      </c>
      <c r="L37" s="1104" t="str">
        <f>IF(E37="เรียน",('ชื่อ-คะแนน'!BJ36+'ชื่อ-คะแนน'!BS36+'ชื่อ-คะแนน'!CD36),"")</f>
        <v/>
      </c>
      <c r="M37" s="1105" t="str">
        <f>IF(E37="เรียน",'ชื่อ-คะแนน'!CM36,"")</f>
        <v/>
      </c>
      <c r="N37" s="1104" t="str">
        <f>IF(E37="เรียน",'ชื่อ-คะแนน'!CJ36,"")</f>
        <v/>
      </c>
      <c r="O37" s="1106" t="str">
        <f>IF(E37="เรียน",'ชื่อ-คะแนน'!CK36,"")</f>
        <v/>
      </c>
      <c r="P37" s="1104" t="str">
        <f>IF(E37="เรียน",'ชื่อ-คะแนน'!CL36,"")</f>
        <v/>
      </c>
      <c r="Q37" s="1028" t="str">
        <f>'ชื่อ-คะแนน'!CT36</f>
        <v/>
      </c>
      <c r="R37" s="1107" t="str">
        <f>'ชื่อ-คะแนน'!CW36</f>
        <v/>
      </c>
      <c r="S37" s="1121" t="str">
        <f>'ชื่อ-คะแนน'!CY36</f>
        <v/>
      </c>
      <c r="T37" s="1261" t="str">
        <f>'ชื่อ-คะแนน'!DH36</f>
        <v/>
      </c>
      <c r="U37" s="1267" t="str">
        <f>'ชื่อ-คะแนน'!DS36</f>
        <v/>
      </c>
      <c r="V37" s="1109" t="str">
        <f>IF('ชื่อ-คะแนน'!CZ36="","",'ชื่อ-คะแนน'!CZ36)</f>
        <v/>
      </c>
    </row>
    <row r="38" spans="1:22" s="1025" customFormat="1" ht="18" customHeight="1" x14ac:dyDescent="0.5">
      <c r="A38" s="1043"/>
      <c r="B38" s="1034" t="str">
        <f>'ชื่อ-คะแนน'!A37</f>
        <v/>
      </c>
      <c r="C38" s="1035">
        <f>'ชื่อ-คะแนน'!B37</f>
        <v>0</v>
      </c>
      <c r="D38" s="1050" t="str">
        <f>'ชื่อ-คะแนน'!DB37</f>
        <v/>
      </c>
      <c r="E38" s="337" t="str">
        <f>'ชื่อ-คะแนน'!D37</f>
        <v/>
      </c>
      <c r="F38" s="791" t="str">
        <f>'ชื่อ-คะแนน'!AB37</f>
        <v/>
      </c>
      <c r="G38" s="791" t="str">
        <f>'ชื่อ-คะแนน'!AW37</f>
        <v/>
      </c>
      <c r="H38" s="792" t="str">
        <f>'ชื่อ-คะแนน'!AY37</f>
        <v/>
      </c>
      <c r="I38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8" s="1110" t="str">
        <f>IF(E38="เรียน",('ชื่อ-คะแนน'!R37+'ชื่อ-คะแนน'!AA37+'ชื่อ-คะแนน'!AM37),"")</f>
        <v/>
      </c>
      <c r="K38" s="1111" t="str">
        <f>IF(E38="เรียน",'ชื่อ-คะแนน'!AV37,"")</f>
        <v/>
      </c>
      <c r="L38" s="1110" t="str">
        <f>IF(E38="เรียน",('ชื่อ-คะแนน'!BJ37+'ชื่อ-คะแนน'!BS37+'ชื่อ-คะแนน'!CD37),"")</f>
        <v/>
      </c>
      <c r="M38" s="1111" t="str">
        <f>IF(E38="เรียน",'ชื่อ-คะแนน'!CM37,"")</f>
        <v/>
      </c>
      <c r="N38" s="1110" t="str">
        <f>IF(E38="เรียน",'ชื่อ-คะแนน'!CJ37,"")</f>
        <v/>
      </c>
      <c r="O38" s="1112" t="str">
        <f>IF(E38="เรียน",'ชื่อ-คะแนน'!CK37,"")</f>
        <v/>
      </c>
      <c r="P38" s="1110" t="str">
        <f>IF(E38="เรียน",'ชื่อ-คะแนน'!CL37,"")</f>
        <v/>
      </c>
      <c r="Q38" s="1029" t="str">
        <f>'ชื่อ-คะแนน'!CT37</f>
        <v/>
      </c>
      <c r="R38" s="1113" t="str">
        <f>'ชื่อ-คะแนน'!CW37</f>
        <v/>
      </c>
      <c r="S38" s="1122" t="str">
        <f>'ชื่อ-คะแนน'!CY37</f>
        <v/>
      </c>
      <c r="T38" s="1262" t="str">
        <f>'ชื่อ-คะแนน'!DH37</f>
        <v/>
      </c>
      <c r="U38" s="1268" t="str">
        <f>'ชื่อ-คะแนน'!DS37</f>
        <v/>
      </c>
      <c r="V38" s="1115" t="str">
        <f>IF('ชื่อ-คะแนน'!CZ37="","",'ชื่อ-คะแนน'!CZ37)</f>
        <v/>
      </c>
    </row>
    <row r="39" spans="1:22" s="1025" customFormat="1" ht="18" customHeight="1" x14ac:dyDescent="0.5">
      <c r="A39" s="1043"/>
      <c r="B39" s="1034" t="str">
        <f>'ชื่อ-คะแนน'!A38</f>
        <v/>
      </c>
      <c r="C39" s="1035">
        <f>'ชื่อ-คะแนน'!B38</f>
        <v>0</v>
      </c>
      <c r="D39" s="1050" t="str">
        <f>'ชื่อ-คะแนน'!DB38</f>
        <v/>
      </c>
      <c r="E39" s="337" t="str">
        <f>'ชื่อ-คะแนน'!D38</f>
        <v/>
      </c>
      <c r="F39" s="791" t="str">
        <f>'ชื่อ-คะแนน'!AB38</f>
        <v/>
      </c>
      <c r="G39" s="791" t="str">
        <f>'ชื่อ-คะแนน'!AW38</f>
        <v/>
      </c>
      <c r="H39" s="792" t="str">
        <f>'ชื่อ-คะแนน'!AY38</f>
        <v/>
      </c>
      <c r="I39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39" s="1110" t="str">
        <f>IF(E39="เรียน",('ชื่อ-คะแนน'!R38+'ชื่อ-คะแนน'!AA38+'ชื่อ-คะแนน'!AM38),"")</f>
        <v/>
      </c>
      <c r="K39" s="1111" t="str">
        <f>IF(E39="เรียน",'ชื่อ-คะแนน'!AV38,"")</f>
        <v/>
      </c>
      <c r="L39" s="1110" t="str">
        <f>IF(E39="เรียน",('ชื่อ-คะแนน'!BJ38+'ชื่อ-คะแนน'!BS38+'ชื่อ-คะแนน'!CD38),"")</f>
        <v/>
      </c>
      <c r="M39" s="1111" t="str">
        <f>IF(E39="เรียน",'ชื่อ-คะแนน'!CM38,"")</f>
        <v/>
      </c>
      <c r="N39" s="1110" t="str">
        <f>IF(E39="เรียน",'ชื่อ-คะแนน'!CJ38,"")</f>
        <v/>
      </c>
      <c r="O39" s="1112" t="str">
        <f>IF(E39="เรียน",'ชื่อ-คะแนน'!CK38,"")</f>
        <v/>
      </c>
      <c r="P39" s="1110" t="str">
        <f>IF(E39="เรียน",'ชื่อ-คะแนน'!CL38,"")</f>
        <v/>
      </c>
      <c r="Q39" s="1029" t="str">
        <f>'ชื่อ-คะแนน'!CT38</f>
        <v/>
      </c>
      <c r="R39" s="1113" t="str">
        <f>'ชื่อ-คะแนน'!CW38</f>
        <v/>
      </c>
      <c r="S39" s="1122" t="str">
        <f>'ชื่อ-คะแนน'!CY38</f>
        <v/>
      </c>
      <c r="T39" s="1262" t="str">
        <f>'ชื่อ-คะแนน'!DH38</f>
        <v/>
      </c>
      <c r="U39" s="1268" t="str">
        <f>'ชื่อ-คะแนน'!DS38</f>
        <v/>
      </c>
      <c r="V39" s="1115" t="str">
        <f>IF('ชื่อ-คะแนน'!CZ38="","",'ชื่อ-คะแนน'!CZ38)</f>
        <v/>
      </c>
    </row>
    <row r="40" spans="1:22" s="1025" customFormat="1" ht="18" customHeight="1" x14ac:dyDescent="0.5">
      <c r="A40" s="1043"/>
      <c r="B40" s="1034" t="str">
        <f>'ชื่อ-คะแนน'!A39</f>
        <v/>
      </c>
      <c r="C40" s="1035">
        <f>'ชื่อ-คะแนน'!B39</f>
        <v>0</v>
      </c>
      <c r="D40" s="1050" t="str">
        <f>'ชื่อ-คะแนน'!DB39</f>
        <v/>
      </c>
      <c r="E40" s="337" t="str">
        <f>'ชื่อ-คะแนน'!D39</f>
        <v/>
      </c>
      <c r="F40" s="791" t="str">
        <f>'ชื่อ-คะแนน'!AB39</f>
        <v/>
      </c>
      <c r="G40" s="791" t="str">
        <f>'ชื่อ-คะแนน'!AW39</f>
        <v/>
      </c>
      <c r="H40" s="792" t="str">
        <f>'ชื่อ-คะแนน'!AY39</f>
        <v/>
      </c>
      <c r="I40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0" s="1110" t="str">
        <f>IF(E40="เรียน",('ชื่อ-คะแนน'!R39+'ชื่อ-คะแนน'!AA39+'ชื่อ-คะแนน'!AM39),"")</f>
        <v/>
      </c>
      <c r="K40" s="1111" t="str">
        <f>IF(E40="เรียน",'ชื่อ-คะแนน'!AV39,"")</f>
        <v/>
      </c>
      <c r="L40" s="1110" t="str">
        <f>IF(E40="เรียน",('ชื่อ-คะแนน'!BJ39+'ชื่อ-คะแนน'!BS39+'ชื่อ-คะแนน'!CD39),"")</f>
        <v/>
      </c>
      <c r="M40" s="1111" t="str">
        <f>IF(E40="เรียน",'ชื่อ-คะแนน'!CM39,"")</f>
        <v/>
      </c>
      <c r="N40" s="1110" t="str">
        <f>IF(E40="เรียน",'ชื่อ-คะแนน'!CJ39,"")</f>
        <v/>
      </c>
      <c r="O40" s="1112" t="str">
        <f>IF(E40="เรียน",'ชื่อ-คะแนน'!CK39,"")</f>
        <v/>
      </c>
      <c r="P40" s="1110" t="str">
        <f>IF(E40="เรียน",'ชื่อ-คะแนน'!CL39,"")</f>
        <v/>
      </c>
      <c r="Q40" s="1029" t="str">
        <f>'ชื่อ-คะแนน'!CT39</f>
        <v/>
      </c>
      <c r="R40" s="1113" t="str">
        <f>'ชื่อ-คะแนน'!CW39</f>
        <v/>
      </c>
      <c r="S40" s="1122" t="str">
        <f>'ชื่อ-คะแนน'!CY39</f>
        <v/>
      </c>
      <c r="T40" s="1262" t="str">
        <f>'ชื่อ-คะแนน'!DH39</f>
        <v/>
      </c>
      <c r="U40" s="1268" t="str">
        <f>'ชื่อ-คะแนน'!DS39</f>
        <v/>
      </c>
      <c r="V40" s="1115" t="str">
        <f>IF('ชื่อ-คะแนน'!CZ39="","",'ชื่อ-คะแนน'!CZ39)</f>
        <v/>
      </c>
    </row>
    <row r="41" spans="1:22" s="1025" customFormat="1" ht="18" customHeight="1" thickBot="1" x14ac:dyDescent="0.55000000000000004">
      <c r="A41" s="1043"/>
      <c r="B41" s="1034" t="str">
        <f>'ชื่อ-คะแนน'!A40</f>
        <v/>
      </c>
      <c r="C41" s="1035">
        <f>'ชื่อ-คะแนน'!B40</f>
        <v>0</v>
      </c>
      <c r="D41" s="1050" t="str">
        <f>'ชื่อ-คะแนน'!DB40</f>
        <v/>
      </c>
      <c r="E41" s="346" t="str">
        <f>'ชื่อ-คะแนน'!D40</f>
        <v/>
      </c>
      <c r="F41" s="793" t="str">
        <f>'ชื่อ-คะแนน'!AB40</f>
        <v/>
      </c>
      <c r="G41" s="793" t="str">
        <f>'ชื่อ-คะแนน'!AW40</f>
        <v/>
      </c>
      <c r="H41" s="794" t="str">
        <f>'ชื่อ-คะแนน'!AY40</f>
        <v/>
      </c>
      <c r="I41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1" s="1116" t="str">
        <f>IF(E41="เรียน",('ชื่อ-คะแนน'!R40+'ชื่อ-คะแนน'!AA40+'ชื่อ-คะแนน'!AM40),"")</f>
        <v/>
      </c>
      <c r="K41" s="1117" t="str">
        <f>IF(E41="เรียน",'ชื่อ-คะแนน'!AV40,"")</f>
        <v/>
      </c>
      <c r="L41" s="1116" t="str">
        <f>IF(E41="เรียน",('ชื่อ-คะแนน'!BJ40+'ชื่อ-คะแนน'!BS40+'ชื่อ-คะแนน'!CD40),"")</f>
        <v/>
      </c>
      <c r="M41" s="1117" t="str">
        <f>IF(E41="เรียน",'ชื่อ-คะแนน'!CM40,"")</f>
        <v/>
      </c>
      <c r="N41" s="1116" t="str">
        <f>IF(E41="เรียน",'ชื่อ-คะแนน'!CJ40,"")</f>
        <v/>
      </c>
      <c r="O41" s="1118" t="str">
        <f>IF(E41="เรียน",'ชื่อ-คะแนน'!CK40,"")</f>
        <v/>
      </c>
      <c r="P41" s="1116" t="str">
        <f>IF(E41="เรียน",'ชื่อ-คะแนน'!CL40,"")</f>
        <v/>
      </c>
      <c r="Q41" s="1030" t="str">
        <f>'ชื่อ-คะแนน'!CT40</f>
        <v/>
      </c>
      <c r="R41" s="1119" t="str">
        <f>'ชื่อ-คะแนน'!CW40</f>
        <v/>
      </c>
      <c r="S41" s="1123" t="str">
        <f>'ชื่อ-คะแนน'!CY40</f>
        <v/>
      </c>
      <c r="T41" s="1263" t="str">
        <f>'ชื่อ-คะแนน'!DH40</f>
        <v/>
      </c>
      <c r="U41" s="1269" t="str">
        <f>'ชื่อ-คะแนน'!DS40</f>
        <v/>
      </c>
      <c r="V41" s="1115" t="str">
        <f>IF('ชื่อ-คะแนน'!CZ40="","",'ชื่อ-คะแนน'!CZ40)</f>
        <v/>
      </c>
    </row>
    <row r="42" spans="1:22" s="1025" customFormat="1" ht="18" customHeight="1" x14ac:dyDescent="0.5">
      <c r="A42" s="1043"/>
      <c r="B42" s="1031" t="str">
        <f>'ชื่อ-คะแนน'!A41</f>
        <v/>
      </c>
      <c r="C42" s="1032">
        <f>'ชื่อ-คะแนน'!B41</f>
        <v>0</v>
      </c>
      <c r="D42" s="1065" t="str">
        <f>'ชื่อ-คะแนน'!DB41</f>
        <v/>
      </c>
      <c r="E42" s="326" t="str">
        <f>'ชื่อ-คะแนน'!D41</f>
        <v/>
      </c>
      <c r="F42" s="790" t="str">
        <f>'ชื่อ-คะแนน'!AB41</f>
        <v/>
      </c>
      <c r="G42" s="790" t="str">
        <f>'ชื่อ-คะแนน'!AW41</f>
        <v/>
      </c>
      <c r="H42" s="1033" t="str">
        <f>'ชื่อ-คะแนน'!AY41</f>
        <v/>
      </c>
      <c r="I42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2" s="1104" t="str">
        <f>IF(E42="เรียน",('ชื่อ-คะแนน'!R41+'ชื่อ-คะแนน'!AA41+'ชื่อ-คะแนน'!AM41),"")</f>
        <v/>
      </c>
      <c r="K42" s="1105" t="str">
        <f>IF(E42="เรียน",'ชื่อ-คะแนน'!AV41,"")</f>
        <v/>
      </c>
      <c r="L42" s="1104" t="str">
        <f>IF(E42="เรียน",('ชื่อ-คะแนน'!BJ41+'ชื่อ-คะแนน'!BS41+'ชื่อ-คะแนน'!CD41),"")</f>
        <v/>
      </c>
      <c r="M42" s="1105" t="str">
        <f>IF(E42="เรียน",'ชื่อ-คะแนน'!CM41,"")</f>
        <v/>
      </c>
      <c r="N42" s="1104" t="str">
        <f>IF(E42="เรียน",'ชื่อ-คะแนน'!CJ41,"")</f>
        <v/>
      </c>
      <c r="O42" s="1106" t="str">
        <f>IF(E42="เรียน",'ชื่อ-คะแนน'!CK41,"")</f>
        <v/>
      </c>
      <c r="P42" s="1104" t="str">
        <f>IF(E42="เรียน",'ชื่อ-คะแนน'!CL41,"")</f>
        <v/>
      </c>
      <c r="Q42" s="1028" t="str">
        <f>'ชื่อ-คะแนน'!CT41</f>
        <v/>
      </c>
      <c r="R42" s="1107" t="str">
        <f>'ชื่อ-คะแนน'!CW41</f>
        <v/>
      </c>
      <c r="S42" s="1121" t="str">
        <f>'ชื่อ-คะแนน'!CY41</f>
        <v/>
      </c>
      <c r="T42" s="1261" t="str">
        <f>'ชื่อ-คะแนน'!DH41</f>
        <v/>
      </c>
      <c r="U42" s="1267" t="str">
        <f>'ชื่อ-คะแนน'!DS41</f>
        <v/>
      </c>
      <c r="V42" s="1109" t="str">
        <f>IF('ชื่อ-คะแนน'!CZ41="","",'ชื่อ-คะแนน'!CZ41)</f>
        <v/>
      </c>
    </row>
    <row r="43" spans="1:22" s="1025" customFormat="1" ht="18" customHeight="1" x14ac:dyDescent="0.5">
      <c r="A43" s="1043"/>
      <c r="B43" s="1034" t="str">
        <f>'ชื่อ-คะแนน'!A42</f>
        <v/>
      </c>
      <c r="C43" s="1035">
        <f>'ชื่อ-คะแนน'!B42</f>
        <v>0</v>
      </c>
      <c r="D43" s="1050" t="str">
        <f>'ชื่อ-คะแนน'!DB42</f>
        <v/>
      </c>
      <c r="E43" s="337" t="str">
        <f>'ชื่อ-คะแนน'!D42</f>
        <v/>
      </c>
      <c r="F43" s="791" t="str">
        <f>'ชื่อ-คะแนน'!AB42</f>
        <v/>
      </c>
      <c r="G43" s="791" t="str">
        <f>'ชื่อ-คะแนน'!AW42</f>
        <v/>
      </c>
      <c r="H43" s="792" t="str">
        <f>'ชื่อ-คะแนน'!AY42</f>
        <v/>
      </c>
      <c r="I43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3" s="1110" t="str">
        <f>IF(E43="เรียน",('ชื่อ-คะแนน'!R42+'ชื่อ-คะแนน'!AA42+'ชื่อ-คะแนน'!AM42),"")</f>
        <v/>
      </c>
      <c r="K43" s="1111" t="str">
        <f>IF(E43="เรียน",'ชื่อ-คะแนน'!AV42,"")</f>
        <v/>
      </c>
      <c r="L43" s="1110" t="str">
        <f>IF(E43="เรียน",('ชื่อ-คะแนน'!BJ42+'ชื่อ-คะแนน'!BS42+'ชื่อ-คะแนน'!CD42),"")</f>
        <v/>
      </c>
      <c r="M43" s="1111" t="str">
        <f>IF(E43="เรียน",'ชื่อ-คะแนน'!CM42,"")</f>
        <v/>
      </c>
      <c r="N43" s="1110" t="str">
        <f>IF(E43="เรียน",'ชื่อ-คะแนน'!CJ42,"")</f>
        <v/>
      </c>
      <c r="O43" s="1112" t="str">
        <f>IF(E43="เรียน",'ชื่อ-คะแนน'!CK42,"")</f>
        <v/>
      </c>
      <c r="P43" s="1110" t="str">
        <f>IF(E43="เรียน",'ชื่อ-คะแนน'!CL42,"")</f>
        <v/>
      </c>
      <c r="Q43" s="1029" t="str">
        <f>'ชื่อ-คะแนน'!CT42</f>
        <v/>
      </c>
      <c r="R43" s="1113" t="str">
        <f>'ชื่อ-คะแนน'!CW42</f>
        <v/>
      </c>
      <c r="S43" s="1122" t="str">
        <f>'ชื่อ-คะแนน'!CY42</f>
        <v/>
      </c>
      <c r="T43" s="1262" t="str">
        <f>'ชื่อ-คะแนน'!DH42</f>
        <v/>
      </c>
      <c r="U43" s="1268" t="str">
        <f>'ชื่อ-คะแนน'!DS42</f>
        <v/>
      </c>
      <c r="V43" s="1115" t="str">
        <f>IF('ชื่อ-คะแนน'!CZ42="","",'ชื่อ-คะแนน'!CZ42)</f>
        <v/>
      </c>
    </row>
    <row r="44" spans="1:22" s="1025" customFormat="1" ht="18" customHeight="1" x14ac:dyDescent="0.5">
      <c r="A44" s="1043"/>
      <c r="B44" s="1034" t="str">
        <f>'ชื่อ-คะแนน'!A43</f>
        <v/>
      </c>
      <c r="C44" s="1035">
        <f>'ชื่อ-คะแนน'!B43</f>
        <v>0</v>
      </c>
      <c r="D44" s="1050" t="str">
        <f>'ชื่อ-คะแนน'!DB43</f>
        <v/>
      </c>
      <c r="E44" s="337" t="str">
        <f>'ชื่อ-คะแนน'!D43</f>
        <v/>
      </c>
      <c r="F44" s="791" t="str">
        <f>'ชื่อ-คะแนน'!AB43</f>
        <v/>
      </c>
      <c r="G44" s="791" t="str">
        <f>'ชื่อ-คะแนน'!AW43</f>
        <v/>
      </c>
      <c r="H44" s="792" t="str">
        <f>'ชื่อ-คะแนน'!AY43</f>
        <v/>
      </c>
      <c r="I44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4" s="1110" t="str">
        <f>IF(E44="เรียน",('ชื่อ-คะแนน'!R43+'ชื่อ-คะแนน'!AA43+'ชื่อ-คะแนน'!AM43),"")</f>
        <v/>
      </c>
      <c r="K44" s="1111" t="str">
        <f>IF(E44="เรียน",'ชื่อ-คะแนน'!AV43,"")</f>
        <v/>
      </c>
      <c r="L44" s="1110" t="str">
        <f>IF(E44="เรียน",('ชื่อ-คะแนน'!BJ43+'ชื่อ-คะแนน'!BS43+'ชื่อ-คะแนน'!CD43),"")</f>
        <v/>
      </c>
      <c r="M44" s="1111" t="str">
        <f>IF(E44="เรียน",'ชื่อ-คะแนน'!CM43,"")</f>
        <v/>
      </c>
      <c r="N44" s="1110" t="str">
        <f>IF(E44="เรียน",'ชื่อ-คะแนน'!CJ43,"")</f>
        <v/>
      </c>
      <c r="O44" s="1112" t="str">
        <f>IF(E44="เรียน",'ชื่อ-คะแนน'!CK43,"")</f>
        <v/>
      </c>
      <c r="P44" s="1110" t="str">
        <f>IF(E44="เรียน",'ชื่อ-คะแนน'!CL43,"")</f>
        <v/>
      </c>
      <c r="Q44" s="1029" t="str">
        <f>'ชื่อ-คะแนน'!CT43</f>
        <v/>
      </c>
      <c r="R44" s="1113" t="str">
        <f>'ชื่อ-คะแนน'!CW43</f>
        <v/>
      </c>
      <c r="S44" s="1122" t="str">
        <f>'ชื่อ-คะแนน'!CY43</f>
        <v/>
      </c>
      <c r="T44" s="1262" t="str">
        <f>'ชื่อ-คะแนน'!DH43</f>
        <v/>
      </c>
      <c r="U44" s="1268" t="str">
        <f>'ชื่อ-คะแนน'!DS43</f>
        <v/>
      </c>
      <c r="V44" s="1115" t="str">
        <f>IF('ชื่อ-คะแนน'!CZ43="","",'ชื่อ-คะแนน'!CZ43)</f>
        <v/>
      </c>
    </row>
    <row r="45" spans="1:22" s="1025" customFormat="1" ht="18" customHeight="1" x14ac:dyDescent="0.5">
      <c r="A45" s="1043"/>
      <c r="B45" s="1034" t="str">
        <f>'ชื่อ-คะแนน'!A44</f>
        <v/>
      </c>
      <c r="C45" s="1035">
        <f>'ชื่อ-คะแนน'!B44</f>
        <v>0</v>
      </c>
      <c r="D45" s="1050" t="str">
        <f>'ชื่อ-คะแนน'!DB44</f>
        <v/>
      </c>
      <c r="E45" s="337" t="str">
        <f>'ชื่อ-คะแนน'!D44</f>
        <v/>
      </c>
      <c r="F45" s="791" t="str">
        <f>'ชื่อ-คะแนน'!AB44</f>
        <v/>
      </c>
      <c r="G45" s="791" t="str">
        <f>'ชื่อ-คะแนน'!AW44</f>
        <v/>
      </c>
      <c r="H45" s="792" t="str">
        <f>'ชื่อ-คะแนน'!AY44</f>
        <v/>
      </c>
      <c r="I45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5" s="1110" t="str">
        <f>IF(E45="เรียน",('ชื่อ-คะแนน'!R44+'ชื่อ-คะแนน'!AA44+'ชื่อ-คะแนน'!AM44),"")</f>
        <v/>
      </c>
      <c r="K45" s="1111" t="str">
        <f>IF(E45="เรียน",'ชื่อ-คะแนน'!AV44,"")</f>
        <v/>
      </c>
      <c r="L45" s="1110" t="str">
        <f>IF(E45="เรียน",('ชื่อ-คะแนน'!BJ44+'ชื่อ-คะแนน'!BS44+'ชื่อ-คะแนน'!CD44),"")</f>
        <v/>
      </c>
      <c r="M45" s="1111" t="str">
        <f>IF(E45="เรียน",'ชื่อ-คะแนน'!CM44,"")</f>
        <v/>
      </c>
      <c r="N45" s="1110" t="str">
        <f>IF(E45="เรียน",'ชื่อ-คะแนน'!CJ44,"")</f>
        <v/>
      </c>
      <c r="O45" s="1112" t="str">
        <f>IF(E45="เรียน",'ชื่อ-คะแนน'!CK44,"")</f>
        <v/>
      </c>
      <c r="P45" s="1110" t="str">
        <f>IF(E45="เรียน",'ชื่อ-คะแนน'!CL44,"")</f>
        <v/>
      </c>
      <c r="Q45" s="1029" t="str">
        <f>'ชื่อ-คะแนน'!CT44</f>
        <v/>
      </c>
      <c r="R45" s="1113" t="str">
        <f>'ชื่อ-คะแนน'!CW44</f>
        <v/>
      </c>
      <c r="S45" s="1122" t="str">
        <f>'ชื่อ-คะแนน'!CY44</f>
        <v/>
      </c>
      <c r="T45" s="1262" t="str">
        <f>'ชื่อ-คะแนน'!DH44</f>
        <v/>
      </c>
      <c r="U45" s="1268" t="str">
        <f>'ชื่อ-คะแนน'!DS44</f>
        <v/>
      </c>
      <c r="V45" s="1115" t="str">
        <f>IF('ชื่อ-คะแนน'!CZ44="","",'ชื่อ-คะแนน'!CZ44)</f>
        <v/>
      </c>
    </row>
    <row r="46" spans="1:22" s="1025" customFormat="1" ht="18" customHeight="1" thickBot="1" x14ac:dyDescent="0.55000000000000004">
      <c r="A46" s="1043"/>
      <c r="B46" s="1034" t="str">
        <f>'ชื่อ-คะแนน'!A45</f>
        <v/>
      </c>
      <c r="C46" s="1035">
        <f>'ชื่อ-คะแนน'!B45</f>
        <v>0</v>
      </c>
      <c r="D46" s="1050" t="str">
        <f>'ชื่อ-คะแนน'!DB45</f>
        <v/>
      </c>
      <c r="E46" s="346" t="str">
        <f>'ชื่อ-คะแนน'!D45</f>
        <v/>
      </c>
      <c r="F46" s="793" t="str">
        <f>'ชื่อ-คะแนน'!AB45</f>
        <v/>
      </c>
      <c r="G46" s="793" t="str">
        <f>'ชื่อ-คะแนน'!AW45</f>
        <v/>
      </c>
      <c r="H46" s="794" t="str">
        <f>'ชื่อ-คะแนน'!AY45</f>
        <v/>
      </c>
      <c r="I46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6" s="1116" t="str">
        <f>IF(E46="เรียน",('ชื่อ-คะแนน'!R45+'ชื่อ-คะแนน'!AA45+'ชื่อ-คะแนน'!AM45),"")</f>
        <v/>
      </c>
      <c r="K46" s="1117" t="str">
        <f>IF(E46="เรียน",'ชื่อ-คะแนน'!AV45,"")</f>
        <v/>
      </c>
      <c r="L46" s="1116" t="str">
        <f>IF(E46="เรียน",('ชื่อ-คะแนน'!BJ45+'ชื่อ-คะแนน'!BS45+'ชื่อ-คะแนน'!CD45),"")</f>
        <v/>
      </c>
      <c r="M46" s="1117" t="str">
        <f>IF(E46="เรียน",'ชื่อ-คะแนน'!CM45,"")</f>
        <v/>
      </c>
      <c r="N46" s="1116" t="str">
        <f>IF(E46="เรียน",'ชื่อ-คะแนน'!CJ45,"")</f>
        <v/>
      </c>
      <c r="O46" s="1118" t="str">
        <f>IF(E46="เรียน",'ชื่อ-คะแนน'!CK45,"")</f>
        <v/>
      </c>
      <c r="P46" s="1116" t="str">
        <f>IF(E46="เรียน",'ชื่อ-คะแนน'!CL45,"")</f>
        <v/>
      </c>
      <c r="Q46" s="1030" t="str">
        <f>'ชื่อ-คะแนน'!CT45</f>
        <v/>
      </c>
      <c r="R46" s="1119" t="str">
        <f>'ชื่อ-คะแนน'!CW45</f>
        <v/>
      </c>
      <c r="S46" s="1123" t="str">
        <f>'ชื่อ-คะแนน'!CY45</f>
        <v/>
      </c>
      <c r="T46" s="1263" t="str">
        <f>'ชื่อ-คะแนน'!DH45</f>
        <v/>
      </c>
      <c r="U46" s="1269" t="str">
        <f>'ชื่อ-คะแนน'!DS45</f>
        <v/>
      </c>
      <c r="V46" s="1115" t="str">
        <f>IF('ชื่อ-คะแนน'!CZ45="","",'ชื่อ-คะแนน'!CZ45)</f>
        <v/>
      </c>
    </row>
    <row r="47" spans="1:22" s="1025" customFormat="1" ht="18" customHeight="1" x14ac:dyDescent="0.5">
      <c r="A47" s="1043"/>
      <c r="B47" s="1031" t="str">
        <f>'ชื่อ-คะแนน'!A46</f>
        <v/>
      </c>
      <c r="C47" s="1032">
        <f>'ชื่อ-คะแนน'!B46</f>
        <v>0</v>
      </c>
      <c r="D47" s="1065" t="str">
        <f>'ชื่อ-คะแนน'!DB46</f>
        <v/>
      </c>
      <c r="E47" s="326" t="str">
        <f>'ชื่อ-คะแนน'!D46</f>
        <v/>
      </c>
      <c r="F47" s="790" t="str">
        <f>'ชื่อ-คะแนน'!AB46</f>
        <v/>
      </c>
      <c r="G47" s="790" t="str">
        <f>'ชื่อ-คะแนน'!AW46</f>
        <v/>
      </c>
      <c r="H47" s="1033" t="str">
        <f>'ชื่อ-คะแนน'!AY46</f>
        <v/>
      </c>
      <c r="I47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7" s="1104" t="str">
        <f>IF(E47="เรียน",('ชื่อ-คะแนน'!R46+'ชื่อ-คะแนน'!AA46+'ชื่อ-คะแนน'!AM46),"")</f>
        <v/>
      </c>
      <c r="K47" s="1105" t="str">
        <f>IF(E47="เรียน",'ชื่อ-คะแนน'!AV46,"")</f>
        <v/>
      </c>
      <c r="L47" s="1104" t="str">
        <f>IF(E47="เรียน",('ชื่อ-คะแนน'!BJ46+'ชื่อ-คะแนน'!BS46+'ชื่อ-คะแนน'!CD46),"")</f>
        <v/>
      </c>
      <c r="M47" s="1105" t="str">
        <f>IF(E47="เรียน",'ชื่อ-คะแนน'!CM46,"")</f>
        <v/>
      </c>
      <c r="N47" s="1104" t="str">
        <f>IF(E47="เรียน",'ชื่อ-คะแนน'!CJ46,"")</f>
        <v/>
      </c>
      <c r="O47" s="1106" t="str">
        <f>IF(E47="เรียน",'ชื่อ-คะแนน'!CK46,"")</f>
        <v/>
      </c>
      <c r="P47" s="1104" t="str">
        <f>IF(E47="เรียน",'ชื่อ-คะแนน'!CL46,"")</f>
        <v/>
      </c>
      <c r="Q47" s="1028" t="str">
        <f>'ชื่อ-คะแนน'!CT46</f>
        <v/>
      </c>
      <c r="R47" s="1107" t="str">
        <f>'ชื่อ-คะแนน'!CW46</f>
        <v/>
      </c>
      <c r="S47" s="1121" t="str">
        <f>'ชื่อ-คะแนน'!CY46</f>
        <v/>
      </c>
      <c r="T47" s="1261" t="str">
        <f>'ชื่อ-คะแนน'!DH46</f>
        <v/>
      </c>
      <c r="U47" s="1267" t="str">
        <f>'ชื่อ-คะแนน'!DS46</f>
        <v/>
      </c>
      <c r="V47" s="1109" t="str">
        <f>IF('ชื่อ-คะแนน'!CZ46="","",'ชื่อ-คะแนน'!CZ46)</f>
        <v/>
      </c>
    </row>
    <row r="48" spans="1:22" s="1025" customFormat="1" ht="18" customHeight="1" x14ac:dyDescent="0.5">
      <c r="A48" s="1043"/>
      <c r="B48" s="1034" t="str">
        <f>'ชื่อ-คะแนน'!A47</f>
        <v/>
      </c>
      <c r="C48" s="1035">
        <f>'ชื่อ-คะแนน'!B47</f>
        <v>0</v>
      </c>
      <c r="D48" s="1050" t="str">
        <f>'ชื่อ-คะแนน'!DB47</f>
        <v/>
      </c>
      <c r="E48" s="337" t="str">
        <f>'ชื่อ-คะแนน'!D47</f>
        <v/>
      </c>
      <c r="F48" s="791" t="str">
        <f>'ชื่อ-คะแนน'!AB47</f>
        <v/>
      </c>
      <c r="G48" s="791" t="str">
        <f>'ชื่อ-คะแนน'!AW47</f>
        <v/>
      </c>
      <c r="H48" s="792" t="str">
        <f>'ชื่อ-คะแนน'!AY47</f>
        <v/>
      </c>
      <c r="I48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8" s="1110" t="str">
        <f>IF(E48="เรียน",('ชื่อ-คะแนน'!R47+'ชื่อ-คะแนน'!AA47+'ชื่อ-คะแนน'!AM47),"")</f>
        <v/>
      </c>
      <c r="K48" s="1111" t="str">
        <f>IF(E48="เรียน",'ชื่อ-คะแนน'!AV47,"")</f>
        <v/>
      </c>
      <c r="L48" s="1110" t="str">
        <f>IF(E48="เรียน",('ชื่อ-คะแนน'!BJ47+'ชื่อ-คะแนน'!BS47+'ชื่อ-คะแนน'!CD47),"")</f>
        <v/>
      </c>
      <c r="M48" s="1111" t="str">
        <f>IF(E48="เรียน",'ชื่อ-คะแนน'!CM47,"")</f>
        <v/>
      </c>
      <c r="N48" s="1110" t="str">
        <f>IF(E48="เรียน",'ชื่อ-คะแนน'!CJ47,"")</f>
        <v/>
      </c>
      <c r="O48" s="1112" t="str">
        <f>IF(E48="เรียน",'ชื่อ-คะแนน'!CK47,"")</f>
        <v/>
      </c>
      <c r="P48" s="1110" t="str">
        <f>IF(E48="เรียน",'ชื่อ-คะแนน'!CL47,"")</f>
        <v/>
      </c>
      <c r="Q48" s="1029" t="str">
        <f>'ชื่อ-คะแนน'!CT47</f>
        <v/>
      </c>
      <c r="R48" s="1113" t="str">
        <f>'ชื่อ-คะแนน'!CW47</f>
        <v/>
      </c>
      <c r="S48" s="1122" t="str">
        <f>'ชื่อ-คะแนน'!CY47</f>
        <v/>
      </c>
      <c r="T48" s="1262" t="str">
        <f>'ชื่อ-คะแนน'!DH47</f>
        <v/>
      </c>
      <c r="U48" s="1268" t="str">
        <f>'ชื่อ-คะแนน'!DS47</f>
        <v/>
      </c>
      <c r="V48" s="1115" t="str">
        <f>IF('ชื่อ-คะแนน'!CZ47="","",'ชื่อ-คะแนน'!CZ47)</f>
        <v/>
      </c>
    </row>
    <row r="49" spans="1:22" s="1025" customFormat="1" ht="18" customHeight="1" x14ac:dyDescent="0.5">
      <c r="A49" s="1043"/>
      <c r="B49" s="1034" t="str">
        <f>'ชื่อ-คะแนน'!A48</f>
        <v/>
      </c>
      <c r="C49" s="1035">
        <f>'ชื่อ-คะแนน'!B48</f>
        <v>0</v>
      </c>
      <c r="D49" s="1050" t="str">
        <f>'ชื่อ-คะแนน'!DB48</f>
        <v/>
      </c>
      <c r="E49" s="337" t="str">
        <f>'ชื่อ-คะแนน'!D48</f>
        <v/>
      </c>
      <c r="F49" s="791" t="str">
        <f>'ชื่อ-คะแนน'!AB48</f>
        <v/>
      </c>
      <c r="G49" s="791" t="str">
        <f>'ชื่อ-คะแนน'!AW48</f>
        <v/>
      </c>
      <c r="H49" s="792" t="str">
        <f>'ชื่อ-คะแนน'!AY48</f>
        <v/>
      </c>
      <c r="I49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49" s="1110" t="str">
        <f>IF(E49="เรียน",('ชื่อ-คะแนน'!R48+'ชื่อ-คะแนน'!AA48+'ชื่อ-คะแนน'!AM48),"")</f>
        <v/>
      </c>
      <c r="K49" s="1111" t="str">
        <f>IF(E49="เรียน",'ชื่อ-คะแนน'!AV48,"")</f>
        <v/>
      </c>
      <c r="L49" s="1110" t="str">
        <f>IF(E49="เรียน",('ชื่อ-คะแนน'!BJ48+'ชื่อ-คะแนน'!BS48+'ชื่อ-คะแนน'!CD48),"")</f>
        <v/>
      </c>
      <c r="M49" s="1111" t="str">
        <f>IF(E49="เรียน",'ชื่อ-คะแนน'!CM48,"")</f>
        <v/>
      </c>
      <c r="N49" s="1110" t="str">
        <f>IF(E49="เรียน",'ชื่อ-คะแนน'!CJ48,"")</f>
        <v/>
      </c>
      <c r="O49" s="1112" t="str">
        <f>IF(E49="เรียน",'ชื่อ-คะแนน'!CK48,"")</f>
        <v/>
      </c>
      <c r="P49" s="1110" t="str">
        <f>IF(E49="เรียน",'ชื่อ-คะแนน'!CL48,"")</f>
        <v/>
      </c>
      <c r="Q49" s="1029" t="str">
        <f>'ชื่อ-คะแนน'!CT48</f>
        <v/>
      </c>
      <c r="R49" s="1113" t="str">
        <f>'ชื่อ-คะแนน'!CW48</f>
        <v/>
      </c>
      <c r="S49" s="1122" t="str">
        <f>'ชื่อ-คะแนน'!CY48</f>
        <v/>
      </c>
      <c r="T49" s="1262" t="str">
        <f>'ชื่อ-คะแนน'!DH48</f>
        <v/>
      </c>
      <c r="U49" s="1268" t="str">
        <f>'ชื่อ-คะแนน'!DS48</f>
        <v/>
      </c>
      <c r="V49" s="1115" t="str">
        <f>IF('ชื่อ-คะแนน'!CZ48="","",'ชื่อ-คะแนน'!CZ48)</f>
        <v/>
      </c>
    </row>
    <row r="50" spans="1:22" s="1025" customFormat="1" ht="18" customHeight="1" x14ac:dyDescent="0.5">
      <c r="A50" s="1043"/>
      <c r="B50" s="1034" t="str">
        <f>'ชื่อ-คะแนน'!A49</f>
        <v/>
      </c>
      <c r="C50" s="1035">
        <f>'ชื่อ-คะแนน'!B49</f>
        <v>0</v>
      </c>
      <c r="D50" s="1050" t="str">
        <f>'ชื่อ-คะแนน'!DB49</f>
        <v/>
      </c>
      <c r="E50" s="337" t="str">
        <f>'ชื่อ-คะแนน'!D49</f>
        <v/>
      </c>
      <c r="F50" s="791" t="str">
        <f>'ชื่อ-คะแนน'!AB49</f>
        <v/>
      </c>
      <c r="G50" s="791" t="str">
        <f>'ชื่อ-คะแนน'!AW49</f>
        <v/>
      </c>
      <c r="H50" s="792" t="str">
        <f>'ชื่อ-คะแนน'!AY49</f>
        <v/>
      </c>
      <c r="I50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0" s="1110" t="str">
        <f>IF(E50="เรียน",('ชื่อ-คะแนน'!R49+'ชื่อ-คะแนน'!AA49+'ชื่อ-คะแนน'!AM49),"")</f>
        <v/>
      </c>
      <c r="K50" s="1111" t="str">
        <f>IF(E50="เรียน",'ชื่อ-คะแนน'!AV49,"")</f>
        <v/>
      </c>
      <c r="L50" s="1110" t="str">
        <f>IF(E50="เรียน",('ชื่อ-คะแนน'!BJ49+'ชื่อ-คะแนน'!BS49+'ชื่อ-คะแนน'!CD49),"")</f>
        <v/>
      </c>
      <c r="M50" s="1111" t="str">
        <f>IF(E50="เรียน",'ชื่อ-คะแนน'!CM49,"")</f>
        <v/>
      </c>
      <c r="N50" s="1110" t="str">
        <f>IF(E50="เรียน",'ชื่อ-คะแนน'!CJ49,"")</f>
        <v/>
      </c>
      <c r="O50" s="1112" t="str">
        <f>IF(E50="เรียน",'ชื่อ-คะแนน'!CK49,"")</f>
        <v/>
      </c>
      <c r="P50" s="1110" t="str">
        <f>IF(E50="เรียน",'ชื่อ-คะแนน'!CL49,"")</f>
        <v/>
      </c>
      <c r="Q50" s="1029" t="str">
        <f>'ชื่อ-คะแนน'!CT49</f>
        <v/>
      </c>
      <c r="R50" s="1113" t="str">
        <f>'ชื่อ-คะแนน'!CW49</f>
        <v/>
      </c>
      <c r="S50" s="1122" t="str">
        <f>'ชื่อ-คะแนน'!CY49</f>
        <v/>
      </c>
      <c r="T50" s="1262" t="str">
        <f>'ชื่อ-คะแนน'!DH49</f>
        <v/>
      </c>
      <c r="U50" s="1268" t="str">
        <f>'ชื่อ-คะแนน'!DS49</f>
        <v/>
      </c>
      <c r="V50" s="1115" t="str">
        <f>IF('ชื่อ-คะแนน'!CZ49="","",'ชื่อ-คะแนน'!CZ49)</f>
        <v/>
      </c>
    </row>
    <row r="51" spans="1:22" s="1025" customFormat="1" ht="18" customHeight="1" thickBot="1" x14ac:dyDescent="0.55000000000000004">
      <c r="A51" s="1043"/>
      <c r="B51" s="1034" t="str">
        <f>'ชื่อ-คะแนน'!A50</f>
        <v/>
      </c>
      <c r="C51" s="1035">
        <f>'ชื่อ-คะแนน'!B50</f>
        <v>0</v>
      </c>
      <c r="D51" s="1050" t="str">
        <f>'ชื่อ-คะแนน'!DB50</f>
        <v/>
      </c>
      <c r="E51" s="346" t="str">
        <f>'ชื่อ-คะแนน'!D50</f>
        <v/>
      </c>
      <c r="F51" s="793" t="str">
        <f>'ชื่อ-คะแนน'!AB50</f>
        <v/>
      </c>
      <c r="G51" s="793" t="str">
        <f>'ชื่อ-คะแนน'!AW50</f>
        <v/>
      </c>
      <c r="H51" s="794" t="str">
        <f>'ชื่อ-คะแนน'!AY50</f>
        <v/>
      </c>
      <c r="I51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1" s="1116" t="str">
        <f>IF(E51="เรียน",('ชื่อ-คะแนน'!R50+'ชื่อ-คะแนน'!AA50+'ชื่อ-คะแนน'!AM50),"")</f>
        <v/>
      </c>
      <c r="K51" s="1117" t="str">
        <f>IF(E51="เรียน",'ชื่อ-คะแนน'!AV50,"")</f>
        <v/>
      </c>
      <c r="L51" s="1116" t="str">
        <f>IF(E51="เรียน",('ชื่อ-คะแนน'!BJ50+'ชื่อ-คะแนน'!BS50+'ชื่อ-คะแนน'!CD50),"")</f>
        <v/>
      </c>
      <c r="M51" s="1117" t="str">
        <f>IF(E51="เรียน",'ชื่อ-คะแนน'!CM50,"")</f>
        <v/>
      </c>
      <c r="N51" s="1116" t="str">
        <f>IF(E51="เรียน",'ชื่อ-คะแนน'!CJ50,"")</f>
        <v/>
      </c>
      <c r="O51" s="1118" t="str">
        <f>IF(E51="เรียน",'ชื่อ-คะแนน'!CK50,"")</f>
        <v/>
      </c>
      <c r="P51" s="1116" t="str">
        <f>IF(E51="เรียน",'ชื่อ-คะแนน'!CL50,"")</f>
        <v/>
      </c>
      <c r="Q51" s="1030" t="str">
        <f>'ชื่อ-คะแนน'!CT50</f>
        <v/>
      </c>
      <c r="R51" s="1119" t="str">
        <f>'ชื่อ-คะแนน'!CW50</f>
        <v/>
      </c>
      <c r="S51" s="1123" t="str">
        <f>'ชื่อ-คะแนน'!CY50</f>
        <v/>
      </c>
      <c r="T51" s="1263" t="str">
        <f>'ชื่อ-คะแนน'!DH50</f>
        <v/>
      </c>
      <c r="U51" s="1269" t="str">
        <f>'ชื่อ-คะแนน'!DS50</f>
        <v/>
      </c>
      <c r="V51" s="1115" t="str">
        <f>IF('ชื่อ-คะแนน'!CZ50="","",'ชื่อ-คะแนน'!CZ50)</f>
        <v/>
      </c>
    </row>
    <row r="52" spans="1:22" s="1025" customFormat="1" ht="18" customHeight="1" x14ac:dyDescent="0.5">
      <c r="A52" s="1043"/>
      <c r="B52" s="1031" t="str">
        <f>'ชื่อ-คะแนน'!A51</f>
        <v/>
      </c>
      <c r="C52" s="1032">
        <f>'ชื่อ-คะแนน'!B51</f>
        <v>0</v>
      </c>
      <c r="D52" s="1065" t="str">
        <f>'ชื่อ-คะแนน'!DB51</f>
        <v/>
      </c>
      <c r="E52" s="326" t="str">
        <f>'ชื่อ-คะแนน'!D51</f>
        <v/>
      </c>
      <c r="F52" s="790" t="str">
        <f>'ชื่อ-คะแนน'!AB51</f>
        <v/>
      </c>
      <c r="G52" s="790" t="str">
        <f>'ชื่อ-คะแนน'!AW51</f>
        <v/>
      </c>
      <c r="H52" s="1033" t="str">
        <f>'ชื่อ-คะแนน'!AY51</f>
        <v/>
      </c>
      <c r="I52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2" s="1104" t="str">
        <f>IF(E52="เรียน",('ชื่อ-คะแนน'!R51+'ชื่อ-คะแนน'!AA51+'ชื่อ-คะแนน'!AM51),"")</f>
        <v/>
      </c>
      <c r="K52" s="1105" t="str">
        <f>IF(E52="เรียน",'ชื่อ-คะแนน'!AV51,"")</f>
        <v/>
      </c>
      <c r="L52" s="1104" t="str">
        <f>IF(E52="เรียน",('ชื่อ-คะแนน'!BJ51+'ชื่อ-คะแนน'!BS51+'ชื่อ-คะแนน'!CD51),"")</f>
        <v/>
      </c>
      <c r="M52" s="1105" t="str">
        <f>IF(E52="เรียน",'ชื่อ-คะแนน'!CM51,"")</f>
        <v/>
      </c>
      <c r="N52" s="1104" t="str">
        <f>IF(E52="เรียน",'ชื่อ-คะแนน'!CJ51,"")</f>
        <v/>
      </c>
      <c r="O52" s="1106" t="str">
        <f>IF(E52="เรียน",'ชื่อ-คะแนน'!CK51,"")</f>
        <v/>
      </c>
      <c r="P52" s="1104" t="str">
        <f>IF(E52="เรียน",'ชื่อ-คะแนน'!CL51,"")</f>
        <v/>
      </c>
      <c r="Q52" s="1028" t="str">
        <f>'ชื่อ-คะแนน'!CT51</f>
        <v/>
      </c>
      <c r="R52" s="1107" t="str">
        <f>'ชื่อ-คะแนน'!CW51</f>
        <v/>
      </c>
      <c r="S52" s="1121" t="str">
        <f>'ชื่อ-คะแนน'!CY51</f>
        <v/>
      </c>
      <c r="T52" s="1261" t="str">
        <f>'ชื่อ-คะแนน'!DH51</f>
        <v/>
      </c>
      <c r="U52" s="1267" t="str">
        <f>'ชื่อ-คะแนน'!DS51</f>
        <v/>
      </c>
      <c r="V52" s="1109" t="str">
        <f>IF('ชื่อ-คะแนน'!CZ51="","",'ชื่อ-คะแนน'!CZ51)</f>
        <v/>
      </c>
    </row>
    <row r="53" spans="1:22" s="1025" customFormat="1" ht="18" customHeight="1" x14ac:dyDescent="0.5">
      <c r="A53" s="1043"/>
      <c r="B53" s="1034" t="str">
        <f>'ชื่อ-คะแนน'!A52</f>
        <v/>
      </c>
      <c r="C53" s="1035">
        <f>'ชื่อ-คะแนน'!B52</f>
        <v>0</v>
      </c>
      <c r="D53" s="1050" t="str">
        <f>'ชื่อ-คะแนน'!DB52</f>
        <v/>
      </c>
      <c r="E53" s="337" t="str">
        <f>'ชื่อ-คะแนน'!D52</f>
        <v/>
      </c>
      <c r="F53" s="791" t="str">
        <f>'ชื่อ-คะแนน'!AB52</f>
        <v/>
      </c>
      <c r="G53" s="791" t="str">
        <f>'ชื่อ-คะแนน'!AW52</f>
        <v/>
      </c>
      <c r="H53" s="792" t="str">
        <f>'ชื่อ-คะแนน'!AY52</f>
        <v/>
      </c>
      <c r="I53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3" s="1110" t="str">
        <f>IF(E53="เรียน",('ชื่อ-คะแนน'!R52+'ชื่อ-คะแนน'!AA52+'ชื่อ-คะแนน'!AM52),"")</f>
        <v/>
      </c>
      <c r="K53" s="1111" t="str">
        <f>IF(E53="เรียน",'ชื่อ-คะแนน'!AV52,"")</f>
        <v/>
      </c>
      <c r="L53" s="1110" t="str">
        <f>IF(E53="เรียน",('ชื่อ-คะแนน'!BJ52+'ชื่อ-คะแนน'!BS52+'ชื่อ-คะแนน'!CD52),"")</f>
        <v/>
      </c>
      <c r="M53" s="1111" t="str">
        <f>IF(E53="เรียน",'ชื่อ-คะแนน'!CM52,"")</f>
        <v/>
      </c>
      <c r="N53" s="1110" t="str">
        <f>IF(E53="เรียน",'ชื่อ-คะแนน'!CJ52,"")</f>
        <v/>
      </c>
      <c r="O53" s="1112" t="str">
        <f>IF(E53="เรียน",'ชื่อ-คะแนน'!CK52,"")</f>
        <v/>
      </c>
      <c r="P53" s="1110" t="str">
        <f>IF(E53="เรียน",'ชื่อ-คะแนน'!CL52,"")</f>
        <v/>
      </c>
      <c r="Q53" s="1029" t="str">
        <f>'ชื่อ-คะแนน'!CT52</f>
        <v/>
      </c>
      <c r="R53" s="1113" t="str">
        <f>'ชื่อ-คะแนน'!CW52</f>
        <v/>
      </c>
      <c r="S53" s="1122" t="str">
        <f>'ชื่อ-คะแนน'!CY52</f>
        <v/>
      </c>
      <c r="T53" s="1262" t="str">
        <f>'ชื่อ-คะแนน'!DH52</f>
        <v/>
      </c>
      <c r="U53" s="1268" t="str">
        <f>'ชื่อ-คะแนน'!DS52</f>
        <v/>
      </c>
      <c r="V53" s="1115" t="str">
        <f>IF('ชื่อ-คะแนน'!CZ52="","",'ชื่อ-คะแนน'!CZ52)</f>
        <v/>
      </c>
    </row>
    <row r="54" spans="1:22" s="1025" customFormat="1" ht="18" customHeight="1" x14ac:dyDescent="0.5">
      <c r="A54" s="1043"/>
      <c r="B54" s="1034" t="str">
        <f>'ชื่อ-คะแนน'!A53</f>
        <v/>
      </c>
      <c r="C54" s="1035">
        <f>'ชื่อ-คะแนน'!B53</f>
        <v>0</v>
      </c>
      <c r="D54" s="1050" t="str">
        <f>'ชื่อ-คะแนน'!DB53</f>
        <v/>
      </c>
      <c r="E54" s="337" t="str">
        <f>'ชื่อ-คะแนน'!D53</f>
        <v/>
      </c>
      <c r="F54" s="791" t="str">
        <f>'ชื่อ-คะแนน'!AB53</f>
        <v/>
      </c>
      <c r="G54" s="791" t="str">
        <f>'ชื่อ-คะแนน'!AW53</f>
        <v/>
      </c>
      <c r="H54" s="792" t="str">
        <f>'ชื่อ-คะแนน'!AY53</f>
        <v/>
      </c>
      <c r="I54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4" s="1110" t="str">
        <f>IF(E54="เรียน",('ชื่อ-คะแนน'!R53+'ชื่อ-คะแนน'!AA53+'ชื่อ-คะแนน'!AM53),"")</f>
        <v/>
      </c>
      <c r="K54" s="1111" t="str">
        <f>IF(E54="เรียน",'ชื่อ-คะแนน'!AV53,"")</f>
        <v/>
      </c>
      <c r="L54" s="1110" t="str">
        <f>IF(E54="เรียน",('ชื่อ-คะแนน'!BJ53+'ชื่อ-คะแนน'!BS53+'ชื่อ-คะแนน'!CD53),"")</f>
        <v/>
      </c>
      <c r="M54" s="1111" t="str">
        <f>IF(E54="เรียน",'ชื่อ-คะแนน'!CM53,"")</f>
        <v/>
      </c>
      <c r="N54" s="1110" t="str">
        <f>IF(E54="เรียน",'ชื่อ-คะแนน'!CJ53,"")</f>
        <v/>
      </c>
      <c r="O54" s="1112" t="str">
        <f>IF(E54="เรียน",'ชื่อ-คะแนน'!CK53,"")</f>
        <v/>
      </c>
      <c r="P54" s="1110" t="str">
        <f>IF(E54="เรียน",'ชื่อ-คะแนน'!CL53,"")</f>
        <v/>
      </c>
      <c r="Q54" s="1029" t="str">
        <f>'ชื่อ-คะแนน'!CT53</f>
        <v/>
      </c>
      <c r="R54" s="1113" t="str">
        <f>'ชื่อ-คะแนน'!CW53</f>
        <v/>
      </c>
      <c r="S54" s="1122" t="str">
        <f>'ชื่อ-คะแนน'!CY53</f>
        <v/>
      </c>
      <c r="T54" s="1262" t="str">
        <f>'ชื่อ-คะแนน'!DH53</f>
        <v/>
      </c>
      <c r="U54" s="1268" t="str">
        <f>'ชื่อ-คะแนน'!DS53</f>
        <v/>
      </c>
      <c r="V54" s="1115" t="str">
        <f>IF('ชื่อ-คะแนน'!CZ53="","",'ชื่อ-คะแนน'!CZ53)</f>
        <v/>
      </c>
    </row>
    <row r="55" spans="1:22" s="1025" customFormat="1" ht="18" customHeight="1" x14ac:dyDescent="0.5">
      <c r="A55" s="1043"/>
      <c r="B55" s="1034" t="str">
        <f>'ชื่อ-คะแนน'!A54</f>
        <v/>
      </c>
      <c r="C55" s="1035">
        <f>'ชื่อ-คะแนน'!B54</f>
        <v>0</v>
      </c>
      <c r="D55" s="1050" t="str">
        <f>'ชื่อ-คะแนน'!DB54</f>
        <v/>
      </c>
      <c r="E55" s="337" t="str">
        <f>'ชื่อ-คะแนน'!D54</f>
        <v/>
      </c>
      <c r="F55" s="791" t="str">
        <f>'ชื่อ-คะแนน'!AB54</f>
        <v/>
      </c>
      <c r="G55" s="791" t="str">
        <f>'ชื่อ-คะแนน'!AW54</f>
        <v/>
      </c>
      <c r="H55" s="792" t="str">
        <f>'ชื่อ-คะแนน'!AY54</f>
        <v/>
      </c>
      <c r="I55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5" s="1110" t="str">
        <f>IF(E55="เรียน",('ชื่อ-คะแนน'!R54+'ชื่อ-คะแนน'!AA54+'ชื่อ-คะแนน'!AM54),"")</f>
        <v/>
      </c>
      <c r="K55" s="1111" t="str">
        <f>IF(E55="เรียน",'ชื่อ-คะแนน'!AV54,"")</f>
        <v/>
      </c>
      <c r="L55" s="1110" t="str">
        <f>IF(E55="เรียน",('ชื่อ-คะแนน'!BJ54+'ชื่อ-คะแนน'!BS54+'ชื่อ-คะแนน'!CD54),"")</f>
        <v/>
      </c>
      <c r="M55" s="1111" t="str">
        <f>IF(E55="เรียน",'ชื่อ-คะแนน'!CM54,"")</f>
        <v/>
      </c>
      <c r="N55" s="1110" t="str">
        <f>IF(E55="เรียน",'ชื่อ-คะแนน'!CJ54,"")</f>
        <v/>
      </c>
      <c r="O55" s="1112" t="str">
        <f>IF(E55="เรียน",'ชื่อ-คะแนน'!CK54,"")</f>
        <v/>
      </c>
      <c r="P55" s="1110" t="str">
        <f>IF(E55="เรียน",'ชื่อ-คะแนน'!CL54,"")</f>
        <v/>
      </c>
      <c r="Q55" s="1029" t="str">
        <f>'ชื่อ-คะแนน'!CT54</f>
        <v/>
      </c>
      <c r="R55" s="1113" t="str">
        <f>'ชื่อ-คะแนน'!CW54</f>
        <v/>
      </c>
      <c r="S55" s="1122" t="str">
        <f>'ชื่อ-คะแนน'!CY54</f>
        <v/>
      </c>
      <c r="T55" s="1262" t="str">
        <f>'ชื่อ-คะแนน'!DH54</f>
        <v/>
      </c>
      <c r="U55" s="1268" t="str">
        <f>'ชื่อ-คะแนน'!DS54</f>
        <v/>
      </c>
      <c r="V55" s="1115" t="str">
        <f>IF('ชื่อ-คะแนน'!CZ54="","",'ชื่อ-คะแนน'!CZ54)</f>
        <v/>
      </c>
    </row>
    <row r="56" spans="1:22" s="1025" customFormat="1" ht="18" customHeight="1" thickBot="1" x14ac:dyDescent="0.55000000000000004">
      <c r="A56" s="1043"/>
      <c r="B56" s="1036" t="str">
        <f>'ชื่อ-คะแนน'!A55</f>
        <v/>
      </c>
      <c r="C56" s="1037">
        <f>'ชื่อ-คะแนน'!B55</f>
        <v>0</v>
      </c>
      <c r="D56" s="1074" t="str">
        <f>'ชื่อ-คะแนน'!DB55</f>
        <v/>
      </c>
      <c r="E56" s="346" t="str">
        <f>'ชื่อ-คะแนน'!D55</f>
        <v/>
      </c>
      <c r="F56" s="793" t="str">
        <f>'ชื่อ-คะแนน'!AB55</f>
        <v/>
      </c>
      <c r="G56" s="793" t="str">
        <f>'ชื่อ-คะแนน'!AW55</f>
        <v/>
      </c>
      <c r="H56" s="794" t="str">
        <f>'ชื่อ-คะแนน'!AY55</f>
        <v/>
      </c>
      <c r="I56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6" s="1116" t="str">
        <f>IF(E56="เรียน",('ชื่อ-คะแนน'!R55+'ชื่อ-คะแนน'!AA55+'ชื่อ-คะแนน'!AM55),"")</f>
        <v/>
      </c>
      <c r="K56" s="1117" t="str">
        <f>IF(E56="เรียน",'ชื่อ-คะแนน'!AV55,"")</f>
        <v/>
      </c>
      <c r="L56" s="1116" t="str">
        <f>IF(E56="เรียน",('ชื่อ-คะแนน'!BJ55+'ชื่อ-คะแนน'!BS55+'ชื่อ-คะแนน'!CD55),"")</f>
        <v/>
      </c>
      <c r="M56" s="1117" t="str">
        <f>IF(E56="เรียน",'ชื่อ-คะแนน'!CM55,"")</f>
        <v/>
      </c>
      <c r="N56" s="1116" t="str">
        <f>IF(E56="เรียน",'ชื่อ-คะแนน'!CJ55,"")</f>
        <v/>
      </c>
      <c r="O56" s="1118" t="str">
        <f>IF(E56="เรียน",'ชื่อ-คะแนน'!CK55,"")</f>
        <v/>
      </c>
      <c r="P56" s="1116" t="str">
        <f>IF(E56="เรียน",'ชื่อ-คะแนน'!CL55,"")</f>
        <v/>
      </c>
      <c r="Q56" s="1030" t="str">
        <f>'ชื่อ-คะแนน'!CT55</f>
        <v/>
      </c>
      <c r="R56" s="1119" t="str">
        <f>'ชื่อ-คะแนน'!CW55</f>
        <v/>
      </c>
      <c r="S56" s="1123" t="str">
        <f>'ชื่อ-คะแนน'!CY55</f>
        <v/>
      </c>
      <c r="T56" s="1263" t="str">
        <f>'ชื่อ-คะแนน'!DH55</f>
        <v/>
      </c>
      <c r="U56" s="1269" t="str">
        <f>'ชื่อ-คะแนน'!DS55</f>
        <v/>
      </c>
      <c r="V56" s="1115" t="str">
        <f>IF('ชื่อ-คะแนน'!CZ55="","",'ชื่อ-คะแนน'!CZ55)</f>
        <v/>
      </c>
    </row>
  </sheetData>
  <sheetProtection algorithmName="SHA-512" hashValue="yQHzgbzhDRQzREgAvgQGeka2klqnKA5tsGIbsSclk8ZNnP6PrQ1zBHwTzTJXRCsnpTGE3DfaatjtjqBbCfHqxw==" saltValue="VDMLQsN5jwRlFG3qTjuZ/w==" spinCount="100000" sheet="1" objects="1" scenarios="1" formatCells="0"/>
  <mergeCells count="28">
    <mergeCell ref="A2:J2"/>
    <mergeCell ref="N2:P2"/>
    <mergeCell ref="R2:T2"/>
    <mergeCell ref="U2:V2"/>
    <mergeCell ref="J1:V1"/>
    <mergeCell ref="A1:E1"/>
    <mergeCell ref="P4:P5"/>
    <mergeCell ref="A3:M3"/>
    <mergeCell ref="R3:V3"/>
    <mergeCell ref="B4:B6"/>
    <mergeCell ref="C4:C6"/>
    <mergeCell ref="E4:E6"/>
    <mergeCell ref="F4:F5"/>
    <mergeCell ref="G4:G5"/>
    <mergeCell ref="H4:H5"/>
    <mergeCell ref="I4:I5"/>
    <mergeCell ref="J4:J5"/>
    <mergeCell ref="K4:K5"/>
    <mergeCell ref="L4:L5"/>
    <mergeCell ref="M4:M5"/>
    <mergeCell ref="N4:N5"/>
    <mergeCell ref="O4:O5"/>
    <mergeCell ref="Q4:Q5"/>
    <mergeCell ref="R4:R6"/>
    <mergeCell ref="S4:S6"/>
    <mergeCell ref="V4:V6"/>
    <mergeCell ref="T5:T6"/>
    <mergeCell ref="U5:U6"/>
  </mergeCells>
  <conditionalFormatting sqref="R7:U56">
    <cfRule type="cellIs" dxfId="43" priority="4" stopIfTrue="1" operator="equal">
      <formula>"0"</formula>
    </cfRule>
    <cfRule type="cellIs" dxfId="42" priority="5" stopIfTrue="1" operator="equal">
      <formula>"ร"</formula>
    </cfRule>
    <cfRule type="cellIs" dxfId="41" priority="6" stopIfTrue="1" operator="equal">
      <formula>"มส"</formula>
    </cfRule>
  </conditionalFormatting>
  <conditionalFormatting sqref="E7:H56">
    <cfRule type="cellIs" dxfId="40" priority="7" stopIfTrue="1" operator="equal">
      <formula>"ออก"</formula>
    </cfRule>
    <cfRule type="cellIs" dxfId="39" priority="8" stopIfTrue="1" operator="equal">
      <formula>"ย้าย"</formula>
    </cfRule>
    <cfRule type="cellIs" dxfId="38" priority="9" stopIfTrue="1" operator="equal">
      <formula>"ร"</formula>
    </cfRule>
  </conditionalFormatting>
  <conditionalFormatting sqref="K7:K56 M7:P56">
    <cfRule type="cellIs" dxfId="37" priority="1" stopIfTrue="1" operator="equal">
      <formula>"ออก"</formula>
    </cfRule>
    <cfRule type="cellIs" dxfId="36" priority="2" stopIfTrue="1" operator="equal">
      <formula>"ย้าย"</formula>
    </cfRule>
    <cfRule type="cellIs" dxfId="35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00000"/>
  </sheetPr>
  <dimension ref="A1:AE57"/>
  <sheetViews>
    <sheetView showZeros="0" view="pageBreakPreview" zoomScale="110" zoomScaleSheetLayoutView="110" workbookViewId="0">
      <pane xSplit="9" ySplit="8" topLeftCell="J9" activePane="bottomRight" state="frozen"/>
      <selection pane="topRight" activeCell="J1" sqref="J1"/>
      <selection pane="bottomLeft" activeCell="A8" sqref="A8"/>
      <selection pane="bottomRight" activeCell="J4" sqref="J4:O4"/>
    </sheetView>
  </sheetViews>
  <sheetFormatPr defaultRowHeight="24" x14ac:dyDescent="0.5"/>
  <cols>
    <col min="1" max="1" width="2.28515625" style="1024" customWidth="1"/>
    <col min="2" max="2" width="3.7109375" style="1026" customWidth="1"/>
    <col min="3" max="3" width="7.7109375" style="8" customWidth="1"/>
    <col min="4" max="4" width="27.28515625" style="8" customWidth="1"/>
    <col min="5" max="5" width="4.5703125" style="136" customWidth="1"/>
    <col min="6" max="8" width="3.42578125" style="136" hidden="1" customWidth="1"/>
    <col min="9" max="9" width="0.85546875" style="1026" hidden="1" customWidth="1"/>
    <col min="10" max="12" width="3" style="1026" customWidth="1"/>
    <col min="13" max="14" width="3" style="136" customWidth="1"/>
    <col min="15" max="15" width="4.7109375" style="136" customWidth="1"/>
    <col min="16" max="25" width="3" style="136" customWidth="1"/>
    <col min="26" max="26" width="4.7109375" style="1026" customWidth="1"/>
    <col min="27" max="28" width="4" style="135" customWidth="1"/>
    <col min="29" max="29" width="13.140625" style="1026" customWidth="1"/>
    <col min="30" max="16384" width="9.140625" style="1023"/>
  </cols>
  <sheetData>
    <row r="1" spans="1:31" ht="21" customHeight="1" x14ac:dyDescent="0.5">
      <c r="A1" s="1606" t="str">
        <f>"แบบสรุปประเมินการอ่านและคุณลักษณะฯ "&amp;ปก!E7</f>
        <v>แบบสรุปประเมินการอ่านและคุณลักษณะฯ ปีการศึกษา 2566</v>
      </c>
      <c r="B1" s="1606"/>
      <c r="C1" s="1606"/>
      <c r="D1" s="1606"/>
      <c r="E1" s="1606"/>
      <c r="F1" s="1128"/>
      <c r="G1" s="1128"/>
      <c r="H1" s="1128"/>
      <c r="I1" s="1128"/>
      <c r="J1" s="1608" t="str">
        <f>ปก!B6&amp;"  "</f>
        <v xml:space="preserve">โรงเรียนศักดิ์สุนันท์วิทยา ตำบลแม่พริก อำเภอแม่พริก จังหวัดลำปาง  </v>
      </c>
      <c r="K1" s="1608"/>
      <c r="L1" s="1608"/>
      <c r="M1" s="1608"/>
      <c r="N1" s="1608"/>
      <c r="O1" s="1608"/>
      <c r="P1" s="1608"/>
      <c r="Q1" s="1608"/>
      <c r="R1" s="1608"/>
      <c r="S1" s="1608"/>
      <c r="T1" s="1608"/>
      <c r="U1" s="1608"/>
      <c r="V1" s="1608"/>
      <c r="W1" s="1608"/>
      <c r="X1" s="1608"/>
      <c r="Y1" s="1608"/>
      <c r="Z1" s="1608"/>
      <c r="AA1" s="1608"/>
      <c r="AB1" s="1608"/>
      <c r="AC1" s="1608"/>
    </row>
    <row r="2" spans="1:31" s="1027" customFormat="1" ht="21" customHeight="1" x14ac:dyDescent="0.55000000000000004">
      <c r="A2" s="1620" t="str">
        <f>ปก!B10&amp;"  "&amp;ปก!D10</f>
        <v>กลุ่มสาระ  เลือกจากรายการ</v>
      </c>
      <c r="B2" s="1620"/>
      <c r="C2" s="1620"/>
      <c r="D2" s="1620"/>
      <c r="E2" s="1620"/>
      <c r="F2" s="1620"/>
      <c r="G2" s="1620"/>
      <c r="H2" s="1620"/>
      <c r="I2" s="1620"/>
      <c r="J2" s="1620"/>
      <c r="K2" s="1178"/>
      <c r="L2" s="1178"/>
      <c r="M2" s="1095"/>
      <c r="N2" s="1095"/>
      <c r="O2" s="1095"/>
      <c r="P2" s="1095"/>
      <c r="Q2" s="1095"/>
      <c r="R2" s="1095"/>
      <c r="S2" s="1095"/>
      <c r="T2" s="1095"/>
      <c r="U2" s="1665"/>
      <c r="V2" s="1665"/>
      <c r="W2" s="1665"/>
      <c r="X2" s="1179"/>
      <c r="Y2" s="1179"/>
      <c r="Z2" s="1095"/>
      <c r="AA2" s="1666" t="str">
        <f>ปก!B8&amp;"  "&amp;ปก!D8&amp;"   "</f>
        <v xml:space="preserve">ชั้นประถมศึกษาปีที่   1/1   </v>
      </c>
      <c r="AB2" s="1666"/>
      <c r="AC2" s="1666"/>
    </row>
    <row r="3" spans="1:31" s="1027" customFormat="1" ht="21" customHeight="1" thickBot="1" x14ac:dyDescent="0.6">
      <c r="A3" s="1668" t="str">
        <f>"วิชา"&amp;" "&amp;ปก!H10&amp;" "&amp;ปก!E12&amp;" "&amp;ปก!F12</f>
        <v>วิชา ง11201 สารสนเทศเบื้องต้น ครูผู้สอน นาย………………… ………...……..</v>
      </c>
      <c r="B3" s="1668"/>
      <c r="C3" s="1668"/>
      <c r="D3" s="1668"/>
      <c r="E3" s="1668"/>
      <c r="F3" s="1668"/>
      <c r="G3" s="1668"/>
      <c r="H3" s="1668"/>
      <c r="I3" s="1668"/>
      <c r="J3" s="1668"/>
      <c r="K3" s="1668"/>
      <c r="L3" s="1668"/>
      <c r="M3" s="1668"/>
      <c r="N3" s="1668"/>
      <c r="O3" s="1668"/>
      <c r="P3" s="1668"/>
      <c r="Q3" s="1668"/>
      <c r="R3" s="1668"/>
      <c r="S3" s="1668"/>
      <c r="T3" s="1124"/>
      <c r="U3" s="1096"/>
      <c r="V3" s="1630" t="str">
        <f>ปก!B11 &amp;" "&amp;ปก!C11&amp;""&amp;ปก!D11&amp;" "&amp;ปก!H11&amp;" "&amp;ปก!I11&amp;"   "</f>
        <v xml:space="preserve">จำนวนน้ำหนัก 2 จำนวนชั่วโมง /สัปดาห์ 2 ชั่วโมง   </v>
      </c>
      <c r="W3" s="1630"/>
      <c r="X3" s="1630"/>
      <c r="Y3" s="1630"/>
      <c r="Z3" s="1630"/>
      <c r="AA3" s="1630"/>
      <c r="AB3" s="1630"/>
      <c r="AC3" s="1630"/>
    </row>
    <row r="4" spans="1:31" s="1137" customFormat="1" ht="18" customHeight="1" thickBot="1" x14ac:dyDescent="0.6">
      <c r="A4" s="1135"/>
      <c r="B4" s="1580" t="s">
        <v>10</v>
      </c>
      <c r="C4" s="1583" t="s">
        <v>20</v>
      </c>
      <c r="D4" s="1678" t="s">
        <v>11</v>
      </c>
      <c r="E4" s="1623" t="s">
        <v>149</v>
      </c>
      <c r="F4" s="1136"/>
      <c r="G4" s="1136"/>
      <c r="H4" s="1136"/>
      <c r="I4" s="1136"/>
      <c r="J4" s="1672" t="s">
        <v>328</v>
      </c>
      <c r="K4" s="1673"/>
      <c r="L4" s="1673"/>
      <c r="M4" s="1673"/>
      <c r="N4" s="1673"/>
      <c r="O4" s="1674"/>
      <c r="P4" s="1675" t="s">
        <v>327</v>
      </c>
      <c r="Q4" s="1676"/>
      <c r="R4" s="1676"/>
      <c r="S4" s="1676"/>
      <c r="T4" s="1676"/>
      <c r="U4" s="1676"/>
      <c r="V4" s="1676"/>
      <c r="W4" s="1676"/>
      <c r="X4" s="1676"/>
      <c r="Y4" s="1676"/>
      <c r="Z4" s="1677"/>
      <c r="AA4" s="1681" t="s">
        <v>17</v>
      </c>
      <c r="AB4" s="1650" t="s">
        <v>31</v>
      </c>
      <c r="AC4" s="1689" t="s">
        <v>14</v>
      </c>
    </row>
    <row r="5" spans="1:31" ht="19.5" customHeight="1" x14ac:dyDescent="0.5">
      <c r="A5" s="1039"/>
      <c r="B5" s="1581"/>
      <c r="C5" s="1584"/>
      <c r="D5" s="1679"/>
      <c r="E5" s="1624"/>
      <c r="F5" s="1687" t="s">
        <v>200</v>
      </c>
      <c r="G5" s="1604" t="s">
        <v>201</v>
      </c>
      <c r="H5" s="1602" t="s">
        <v>16</v>
      </c>
      <c r="I5" s="1638" t="s">
        <v>13</v>
      </c>
      <c r="J5" s="1684" t="str">
        <f>'ชื่อ-คะแนน'!DC3</f>
        <v>คิด-วิเคราะห์ 1</v>
      </c>
      <c r="K5" s="1684" t="str">
        <f>'ชื่อ-คะแนน'!DD3</f>
        <v>คิด-วิเคราะห์ 2</v>
      </c>
      <c r="L5" s="1684" t="str">
        <f>'ชื่อ-คะแนน'!DE3</f>
        <v>คิด-วิเคราะห์ 3</v>
      </c>
      <c r="M5" s="1684" t="str">
        <f>'ชื่อ-คะแนน'!DF3</f>
        <v>คิด-วิเคราะห์ 4</v>
      </c>
      <c r="N5" s="1684" t="str">
        <f>'ชื่อ-คะแนน'!DG3</f>
        <v>คิด-วิเคราะห์ 5</v>
      </c>
      <c r="O5" s="1097" t="s">
        <v>319</v>
      </c>
      <c r="P5" s="1669" t="str">
        <f>'ชื่อ-คะแนน'!DI3</f>
        <v>คุณลักษณฯ 1</v>
      </c>
      <c r="Q5" s="1669" t="str">
        <f>'ชื่อ-คะแนน'!DJ3</f>
        <v>คุณลักษณฯ 2</v>
      </c>
      <c r="R5" s="1669" t="str">
        <f>'ชื่อ-คะแนน'!DK3</f>
        <v>คุณลักษณฯ 3</v>
      </c>
      <c r="S5" s="1669" t="str">
        <f>'ชื่อ-คะแนน'!DL3</f>
        <v>คุณลักษณฯ 4</v>
      </c>
      <c r="T5" s="1669" t="str">
        <f>'ชื่อ-คะแนน'!DM3</f>
        <v>คุณลักษณฯ 5</v>
      </c>
      <c r="U5" s="1669" t="str">
        <f>'ชื่อ-คะแนน'!DN3</f>
        <v>คุณลักษณฯ 6</v>
      </c>
      <c r="V5" s="1669" t="str">
        <f>'ชื่อ-คะแนน'!DO3</f>
        <v>คุณลักษณฯ 7</v>
      </c>
      <c r="W5" s="1669" t="str">
        <f>'ชื่อ-คะแนน'!DP3</f>
        <v>คุณลักษณฯ 8</v>
      </c>
      <c r="X5" s="1669" t="str">
        <f>'ชื่อ-คะแนน'!DQ3</f>
        <v/>
      </c>
      <c r="Y5" s="1669" t="str">
        <f>'ชื่อ-คะแนน'!DR3</f>
        <v/>
      </c>
      <c r="Z5" s="1098" t="s">
        <v>319</v>
      </c>
      <c r="AA5" s="1682"/>
      <c r="AB5" s="1651"/>
      <c r="AC5" s="1690"/>
      <c r="AE5" s="1076"/>
    </row>
    <row r="6" spans="1:31" ht="19.5" customHeight="1" thickBot="1" x14ac:dyDescent="0.55000000000000004">
      <c r="A6" s="1039"/>
      <c r="B6" s="1581"/>
      <c r="C6" s="1584"/>
      <c r="D6" s="1679"/>
      <c r="E6" s="1624"/>
      <c r="F6" s="1688"/>
      <c r="G6" s="1605"/>
      <c r="H6" s="1603"/>
      <c r="I6" s="1639"/>
      <c r="J6" s="1685"/>
      <c r="K6" s="1685">
        <f>'ชื่อ-คะแนน'!DD4</f>
        <v>0</v>
      </c>
      <c r="L6" s="1685">
        <f>'ชื่อ-คะแนน'!DE4</f>
        <v>0</v>
      </c>
      <c r="M6" s="1685"/>
      <c r="N6" s="1685"/>
      <c r="O6" s="1653" t="s">
        <v>320</v>
      </c>
      <c r="P6" s="1670"/>
      <c r="Q6" s="1670"/>
      <c r="R6" s="1670"/>
      <c r="S6" s="1670"/>
      <c r="T6" s="1670"/>
      <c r="U6" s="1670"/>
      <c r="V6" s="1670"/>
      <c r="W6" s="1670"/>
      <c r="X6" s="1670">
        <f>'ชื่อ-คะแนน'!DQ4</f>
        <v>0</v>
      </c>
      <c r="Y6" s="1670">
        <f>'ชื่อ-คะแนน'!DR4</f>
        <v>0</v>
      </c>
      <c r="Z6" s="1655" t="s">
        <v>321</v>
      </c>
      <c r="AA6" s="1682"/>
      <c r="AB6" s="1651"/>
      <c r="AC6" s="1690"/>
      <c r="AE6" s="1075"/>
    </row>
    <row r="7" spans="1:31" ht="19.5" customHeight="1" thickBot="1" x14ac:dyDescent="0.55000000000000004">
      <c r="A7" s="1038"/>
      <c r="B7" s="1582"/>
      <c r="C7" s="1585"/>
      <c r="D7" s="1680"/>
      <c r="E7" s="1625"/>
      <c r="F7" s="1138">
        <f>'ชื่อ-คะแนน'!AB5</f>
        <v>50</v>
      </c>
      <c r="G7" s="278">
        <f>'ชื่อ-คะแนน'!AW5</f>
        <v>50</v>
      </c>
      <c r="H7" s="731">
        <f>'ชื่อ-คะแนน'!AY5</f>
        <v>100</v>
      </c>
      <c r="I7" s="278">
        <f>IF('ชื่อ-คะแนน'!D6="","",IF('ชื่อ-คะแนน'!AX5/2&gt;50,"เกิน",'ชื่อ-คะแนน'!AX5/2))</f>
        <v>50</v>
      </c>
      <c r="J7" s="1686"/>
      <c r="K7" s="1686">
        <f>'ชื่อ-คะแนน'!DD5</f>
        <v>0</v>
      </c>
      <c r="L7" s="1686">
        <f>'ชื่อ-คะแนน'!DE5</f>
        <v>0</v>
      </c>
      <c r="M7" s="1686"/>
      <c r="N7" s="1686"/>
      <c r="O7" s="1654"/>
      <c r="P7" s="1671"/>
      <c r="Q7" s="1671"/>
      <c r="R7" s="1671"/>
      <c r="S7" s="1671"/>
      <c r="T7" s="1671"/>
      <c r="U7" s="1671"/>
      <c r="V7" s="1671"/>
      <c r="W7" s="1671"/>
      <c r="X7" s="1671">
        <f>'ชื่อ-คะแนน'!DQ5</f>
        <v>0</v>
      </c>
      <c r="Y7" s="1671">
        <f>'ชื่อ-คะแนน'!DR5</f>
        <v>0</v>
      </c>
      <c r="Z7" s="1656"/>
      <c r="AA7" s="1683"/>
      <c r="AB7" s="1652"/>
      <c r="AC7" s="1691"/>
      <c r="AE7" s="1075"/>
    </row>
    <row r="8" spans="1:31" s="1025" customFormat="1" ht="17.25" customHeight="1" x14ac:dyDescent="0.5">
      <c r="A8" s="1043"/>
      <c r="B8" s="1031">
        <f>'ชื่อ-คะแนน'!A6</f>
        <v>1</v>
      </c>
      <c r="C8" s="1032" t="str">
        <f>'ชื่อ-คะแนน'!B6</f>
        <v>12803</v>
      </c>
      <c r="D8" s="1044" t="str">
        <f>'ชื่อ-คะแนน'!DB6</f>
        <v>เด็กหญิง กัญญาณัฐ  ศรีธนะ</v>
      </c>
      <c r="E8" s="736" t="str">
        <f>'ชื่อ-คะแนน'!D6</f>
        <v>เรียน</v>
      </c>
      <c r="F8" s="776">
        <f>'ชื่อ-คะแนน'!AB6</f>
        <v>0</v>
      </c>
      <c r="G8" s="776">
        <f>'ชื่อ-คะแนน'!AW6</f>
        <v>20</v>
      </c>
      <c r="H8" s="638">
        <f>'ชื่อ-คะแนน'!AY6</f>
        <v>0</v>
      </c>
      <c r="I8" s="777">
        <f>IF('ชื่อ-คะแนน'!D6="","",IF('ชื่อ-คะแนน'!D6="ออก","-",IF('ชื่อ-คะแนน'!D6="ย้าย","-",IF('ชื่อ-คะแนน'!D6="พัก","-",ROUND(IF('ชื่อ-คะแนน'!AX6/2&gt;50,"เกิน",'ชื่อ-คะแนน'!AX6/2),0)))))</f>
        <v>10</v>
      </c>
      <c r="J8" s="1132">
        <f>'ชื่อ-คะแนน'!DC6</f>
        <v>1</v>
      </c>
      <c r="K8" s="1132">
        <f>'ชื่อ-คะแนน'!DD6</f>
        <v>1</v>
      </c>
      <c r="L8" s="1132">
        <f>'ชื่อ-คะแนน'!DE6</f>
        <v>1</v>
      </c>
      <c r="M8" s="1132">
        <f>'ชื่อ-คะแนน'!DF6</f>
        <v>1</v>
      </c>
      <c r="N8" s="1132">
        <f>'ชื่อ-คะแนน'!DG6</f>
        <v>1</v>
      </c>
      <c r="O8" s="1258">
        <f>'ชื่อ-คะแนน'!DH6</f>
        <v>1</v>
      </c>
      <c r="P8" s="1129">
        <f>'ชื่อ-คะแนน'!DI6</f>
        <v>1</v>
      </c>
      <c r="Q8" s="1129">
        <f>'ชื่อ-คะแนน'!DJ6</f>
        <v>1</v>
      </c>
      <c r="R8" s="1129">
        <f>'ชื่อ-คะแนน'!DK6</f>
        <v>1</v>
      </c>
      <c r="S8" s="1129">
        <f>'ชื่อ-คะแนน'!DL6</f>
        <v>1</v>
      </c>
      <c r="T8" s="1129">
        <f>'ชื่อ-คะแนน'!DM6</f>
        <v>1</v>
      </c>
      <c r="U8" s="1129">
        <f>'ชื่อ-คะแนน'!DN6</f>
        <v>1</v>
      </c>
      <c r="V8" s="1129">
        <f>'ชื่อ-คะแนน'!DO6</f>
        <v>1</v>
      </c>
      <c r="W8" s="1129">
        <f>'ชื่อ-คะแนน'!DP6</f>
        <v>1</v>
      </c>
      <c r="X8" s="1129" t="str">
        <f>'ชื่อ-คะแนน'!DQ6</f>
        <v/>
      </c>
      <c r="Y8" s="1129" t="str">
        <f>'ชื่อ-คะแนน'!DR6</f>
        <v/>
      </c>
      <c r="Z8" s="1267">
        <f>'ชื่อ-คะแนน'!DS6</f>
        <v>1</v>
      </c>
      <c r="AA8" s="1107" t="str">
        <f>'ชื่อ-คะแนน'!CW6</f>
        <v>0</v>
      </c>
      <c r="AB8" s="1108">
        <f>'ชื่อ-คะแนน'!CY6</f>
        <v>1</v>
      </c>
      <c r="AC8" s="1109" t="str">
        <f>IF('ชื่อ-คะแนน'!CZ6="","",'ชื่อ-คะแนน'!CZ6)</f>
        <v/>
      </c>
    </row>
    <row r="9" spans="1:31" s="1025" customFormat="1" ht="17.25" customHeight="1" x14ac:dyDescent="0.5">
      <c r="A9" s="1043"/>
      <c r="B9" s="1034">
        <f>'ชื่อ-คะแนน'!A7</f>
        <v>2</v>
      </c>
      <c r="C9" s="1035" t="str">
        <f>'ชื่อ-คะแนน'!B7</f>
        <v>12804</v>
      </c>
      <c r="D9" s="1050" t="str">
        <f>'ชื่อ-คะแนน'!DB7</f>
        <v>เด็กหญิง กาญจนา  สุวะเลิศ</v>
      </c>
      <c r="E9" s="745" t="str">
        <f>'ชื่อ-คะแนน'!D7</f>
        <v>เรียน</v>
      </c>
      <c r="F9" s="780">
        <f>'ชื่อ-คะแนน'!AB7</f>
        <v>0</v>
      </c>
      <c r="G9" s="780">
        <f>'ชื่อ-คะแนน'!AW7</f>
        <v>10</v>
      </c>
      <c r="H9" s="781">
        <f>'ชื่อ-คะแนน'!AY7</f>
        <v>0</v>
      </c>
      <c r="I9" s="782">
        <f>IF('ชื่อ-คะแนน'!D7="","",IF('ชื่อ-คะแนน'!D7="ออก","-",IF('ชื่อ-คะแนน'!D7="ย้าย","-",IF('ชื่อ-คะแนน'!D7="พัก","-",ROUND(IF('ชื่อ-คะแนน'!AX7/2&gt;50,"เกิน",'ชื่อ-คะแนน'!AX7/2),0)))))</f>
        <v>5</v>
      </c>
      <c r="J9" s="1133">
        <f>'ชื่อ-คะแนน'!DC7</f>
        <v>2</v>
      </c>
      <c r="K9" s="1133">
        <f>'ชื่อ-คะแนน'!DD7</f>
        <v>2</v>
      </c>
      <c r="L9" s="1133">
        <f>'ชื่อ-คะแนน'!DE7</f>
        <v>2</v>
      </c>
      <c r="M9" s="1133">
        <f>'ชื่อ-คะแนน'!DF7</f>
        <v>2</v>
      </c>
      <c r="N9" s="1133">
        <f>'ชื่อ-คะแนน'!DG7</f>
        <v>2</v>
      </c>
      <c r="O9" s="1259">
        <f>'ชื่อ-คะแนน'!DH7</f>
        <v>2</v>
      </c>
      <c r="P9" s="1130">
        <f>'ชื่อ-คะแนน'!DI7</f>
        <v>2</v>
      </c>
      <c r="Q9" s="1130">
        <f>'ชื่อ-คะแนน'!DJ7</f>
        <v>2</v>
      </c>
      <c r="R9" s="1130">
        <f>'ชื่อ-คะแนน'!DK7</f>
        <v>2</v>
      </c>
      <c r="S9" s="1130">
        <f>'ชื่อ-คะแนน'!DL7</f>
        <v>2</v>
      </c>
      <c r="T9" s="1130">
        <f>'ชื่อ-คะแนน'!DM7</f>
        <v>2</v>
      </c>
      <c r="U9" s="1130">
        <f>'ชื่อ-คะแนน'!DN7</f>
        <v>1</v>
      </c>
      <c r="V9" s="1130">
        <f>'ชื่อ-คะแนน'!DO7</f>
        <v>1</v>
      </c>
      <c r="W9" s="1130">
        <f>'ชื่อ-คะแนน'!DP7</f>
        <v>1</v>
      </c>
      <c r="X9" s="1283" t="str">
        <f>'ชื่อ-คะแนน'!DQ7</f>
        <v/>
      </c>
      <c r="Y9" s="1283" t="str">
        <f>'ชื่อ-คะแนน'!DR7</f>
        <v/>
      </c>
      <c r="Z9" s="1268">
        <f>'ชื่อ-คะแนน'!DS7</f>
        <v>2</v>
      </c>
      <c r="AA9" s="1113" t="str">
        <f>'ชื่อ-คะแนน'!CW7</f>
        <v>0</v>
      </c>
      <c r="AB9" s="1114">
        <f>'ชื่อ-คะแนน'!CY7</f>
        <v>1</v>
      </c>
      <c r="AC9" s="1115" t="str">
        <f>IF('ชื่อ-คะแนน'!CZ7="","",'ชื่อ-คะแนน'!CZ7)</f>
        <v/>
      </c>
    </row>
    <row r="10" spans="1:31" s="1025" customFormat="1" ht="17.25" customHeight="1" x14ac:dyDescent="0.5">
      <c r="A10" s="1043"/>
      <c r="B10" s="1034">
        <f>'ชื่อ-คะแนน'!A8</f>
        <v>3</v>
      </c>
      <c r="C10" s="1035" t="str">
        <f>'ชื่อ-คะแนน'!B8</f>
        <v>12805</v>
      </c>
      <c r="D10" s="1050" t="str">
        <f>'ชื่อ-คะแนน'!DB8</f>
        <v>เด็กหญิง จิตราภรณ์  แก่นยงค์</v>
      </c>
      <c r="E10" s="745" t="str">
        <f>'ชื่อ-คะแนน'!D8</f>
        <v>เรียน</v>
      </c>
      <c r="F10" s="780">
        <f>'ชื่อ-คะแนน'!AB8</f>
        <v>0</v>
      </c>
      <c r="G10" s="780">
        <f>'ชื่อ-คะแนน'!AW8</f>
        <v>20</v>
      </c>
      <c r="H10" s="781">
        <f>'ชื่อ-คะแนน'!AY8</f>
        <v>0</v>
      </c>
      <c r="I10" s="782">
        <f>IF('ชื่อ-คะแนน'!D8="","",IF('ชื่อ-คะแนน'!D8="ออก","-",IF('ชื่อ-คะแนน'!D8="ย้าย","-",IF('ชื่อ-คะแนน'!D8="พัก","-",ROUND(IF('ชื่อ-คะแนน'!AX8/2&gt;50,"เกิน",'ชื่อ-คะแนน'!AX8/2),0)))))</f>
        <v>10</v>
      </c>
      <c r="J10" s="1133">
        <f>'ชื่อ-คะแนน'!DC8</f>
        <v>2</v>
      </c>
      <c r="K10" s="1133">
        <f>'ชื่อ-คะแนน'!DD8</f>
        <v>2</v>
      </c>
      <c r="L10" s="1133">
        <f>'ชื่อ-คะแนน'!DE8</f>
        <v>2</v>
      </c>
      <c r="M10" s="1133">
        <f>'ชื่อ-คะแนน'!DF8</f>
        <v>2</v>
      </c>
      <c r="N10" s="1133">
        <f>'ชื่อ-คะแนน'!DG8</f>
        <v>2</v>
      </c>
      <c r="O10" s="1259">
        <f>'ชื่อ-คะแนน'!DH8</f>
        <v>2</v>
      </c>
      <c r="P10" s="1130">
        <f>'ชื่อ-คะแนน'!DI8</f>
        <v>2</v>
      </c>
      <c r="Q10" s="1130">
        <f>'ชื่อ-คะแนน'!DJ8</f>
        <v>2</v>
      </c>
      <c r="R10" s="1130">
        <f>'ชื่อ-คะแนน'!DK8</f>
        <v>2</v>
      </c>
      <c r="S10" s="1130">
        <f>'ชื่อ-คะแนน'!DL8</f>
        <v>2</v>
      </c>
      <c r="T10" s="1130">
        <f>'ชื่อ-คะแนน'!DM8</f>
        <v>2</v>
      </c>
      <c r="U10" s="1130">
        <f>'ชื่อ-คะแนน'!DN8</f>
        <v>1</v>
      </c>
      <c r="V10" s="1130">
        <f>'ชื่อ-คะแนน'!DO8</f>
        <v>1</v>
      </c>
      <c r="W10" s="1130">
        <f>'ชื่อ-คะแนน'!DP8</f>
        <v>1</v>
      </c>
      <c r="X10" s="1283" t="str">
        <f>'ชื่อ-คะแนน'!DQ8</f>
        <v/>
      </c>
      <c r="Y10" s="1283" t="str">
        <f>'ชื่อ-คะแนน'!DR8</f>
        <v/>
      </c>
      <c r="Z10" s="1268">
        <f>'ชื่อ-คะแนน'!DS8</f>
        <v>2</v>
      </c>
      <c r="AA10" s="1113" t="str">
        <f>'ชื่อ-คะแนน'!CW8</f>
        <v>0</v>
      </c>
      <c r="AB10" s="1114">
        <f>'ชื่อ-คะแนน'!CY8</f>
        <v>1</v>
      </c>
      <c r="AC10" s="1115" t="str">
        <f>IF('ชื่อ-คะแนน'!CZ8="","",'ชื่อ-คะแนน'!CZ8)</f>
        <v/>
      </c>
    </row>
    <row r="11" spans="1:31" s="1025" customFormat="1" ht="17.25" customHeight="1" x14ac:dyDescent="0.5">
      <c r="A11" s="1043"/>
      <c r="B11" s="1034">
        <f>'ชื่อ-คะแนน'!A9</f>
        <v>4</v>
      </c>
      <c r="C11" s="1035" t="str">
        <f>'ชื่อ-คะแนน'!B9</f>
        <v>12806</v>
      </c>
      <c r="D11" s="1050" t="str">
        <f>'ชื่อ-คะแนน'!DB9</f>
        <v>เด็กชาย พิธิวัฒน์  ร้องกาศ</v>
      </c>
      <c r="E11" s="745" t="str">
        <f>'ชื่อ-คะแนน'!D9</f>
        <v>เรียน</v>
      </c>
      <c r="F11" s="780">
        <f>'ชื่อ-คะแนน'!AB9</f>
        <v>0</v>
      </c>
      <c r="G11" s="780">
        <f>'ชื่อ-คะแนน'!AW9</f>
        <v>20</v>
      </c>
      <c r="H11" s="781">
        <f>'ชื่อ-คะแนน'!AY9</f>
        <v>0</v>
      </c>
      <c r="I11" s="782">
        <f>IF('ชื่อ-คะแนน'!D9="","",IF('ชื่อ-คะแนน'!D9="ออก","-",IF('ชื่อ-คะแนน'!D9="ย้าย","-",IF('ชื่อ-คะแนน'!D9="พัก","-",ROUND(IF('ชื่อ-คะแนน'!AX9/2&gt;50,"เกิน",'ชื่อ-คะแนน'!AX9/2),0)))))</f>
        <v>10</v>
      </c>
      <c r="J11" s="1133">
        <f>'ชื่อ-คะแนน'!DC9</f>
        <v>2</v>
      </c>
      <c r="K11" s="1133">
        <f>'ชื่อ-คะแนน'!DD9</f>
        <v>2</v>
      </c>
      <c r="L11" s="1133">
        <f>'ชื่อ-คะแนน'!DE9</f>
        <v>2</v>
      </c>
      <c r="M11" s="1133">
        <f>'ชื่อ-คะแนน'!DF9</f>
        <v>2</v>
      </c>
      <c r="N11" s="1133">
        <f>'ชื่อ-คะแนน'!DG9</f>
        <v>2</v>
      </c>
      <c r="O11" s="1259">
        <f>'ชื่อ-คะแนน'!DH9</f>
        <v>2</v>
      </c>
      <c r="P11" s="1130">
        <f>'ชื่อ-คะแนน'!DI9</f>
        <v>2</v>
      </c>
      <c r="Q11" s="1130">
        <f>'ชื่อ-คะแนน'!DJ9</f>
        <v>2</v>
      </c>
      <c r="R11" s="1130">
        <f>'ชื่อ-คะแนน'!DK9</f>
        <v>2</v>
      </c>
      <c r="S11" s="1130">
        <f>'ชื่อ-คะแนน'!DL9</f>
        <v>2</v>
      </c>
      <c r="T11" s="1130">
        <f>'ชื่อ-คะแนน'!DM9</f>
        <v>2</v>
      </c>
      <c r="U11" s="1130">
        <f>'ชื่อ-คะแนน'!DN9</f>
        <v>1</v>
      </c>
      <c r="V11" s="1130">
        <f>'ชื่อ-คะแนน'!DO9</f>
        <v>1</v>
      </c>
      <c r="W11" s="1130">
        <f>'ชื่อ-คะแนน'!DP9</f>
        <v>1</v>
      </c>
      <c r="X11" s="1283" t="str">
        <f>'ชื่อ-คะแนน'!DQ9</f>
        <v/>
      </c>
      <c r="Y11" s="1283" t="str">
        <f>'ชื่อ-คะแนน'!DR9</f>
        <v/>
      </c>
      <c r="Z11" s="1268">
        <f>'ชื่อ-คะแนน'!DS9</f>
        <v>2</v>
      </c>
      <c r="AA11" s="1113" t="str">
        <f>'ชื่อ-คะแนน'!CW9</f>
        <v>0</v>
      </c>
      <c r="AB11" s="1114">
        <f>'ชื่อ-คะแนน'!CY9</f>
        <v>1</v>
      </c>
      <c r="AC11" s="1115" t="str">
        <f>IF('ชื่อ-คะแนน'!CZ9="","",'ชื่อ-คะแนน'!CZ9)</f>
        <v/>
      </c>
    </row>
    <row r="12" spans="1:31" s="1025" customFormat="1" ht="17.25" customHeight="1" thickBot="1" x14ac:dyDescent="0.55000000000000004">
      <c r="A12" s="1043"/>
      <c r="B12" s="1034">
        <f>'ชื่อ-คะแนน'!A10</f>
        <v>5</v>
      </c>
      <c r="C12" s="1035" t="str">
        <f>'ชื่อ-คะแนน'!B10</f>
        <v>12808</v>
      </c>
      <c r="D12" s="1050" t="str">
        <f>'ชื่อ-คะแนน'!DB10</f>
        <v>เด็กชาย นภัท  ปุผาลา</v>
      </c>
      <c r="E12" s="756" t="str">
        <f>'ชื่อ-คะแนน'!D10</f>
        <v>เรียน</v>
      </c>
      <c r="F12" s="785">
        <f>'ชื่อ-คะแนน'!AB10</f>
        <v>0</v>
      </c>
      <c r="G12" s="785">
        <f>'ชื่อ-คะแนน'!AW10</f>
        <v>20</v>
      </c>
      <c r="H12" s="786">
        <f>'ชื่อ-คะแนน'!AY10</f>
        <v>0</v>
      </c>
      <c r="I12" s="787">
        <f>IF('ชื่อ-คะแนน'!D10="","",IF('ชื่อ-คะแนน'!D10="ออก","-",IF('ชื่อ-คะแนน'!D10="ย้าย","-",IF('ชื่อ-คะแนน'!D10="พัก","-",ROUND(IF('ชื่อ-คะแนน'!AX10/2&gt;50,"เกิน",'ชื่อ-คะแนน'!AX10/2),0)))))</f>
        <v>10</v>
      </c>
      <c r="J12" s="1134">
        <f>'ชื่อ-คะแนน'!DC10</f>
        <v>2</v>
      </c>
      <c r="K12" s="1134">
        <f>'ชื่อ-คะแนน'!DD10</f>
        <v>2</v>
      </c>
      <c r="L12" s="1134">
        <f>'ชื่อ-คะแนน'!DE10</f>
        <v>2</v>
      </c>
      <c r="M12" s="1134">
        <f>'ชื่อ-คะแนน'!DF10</f>
        <v>2</v>
      </c>
      <c r="N12" s="1134">
        <f>'ชื่อ-คะแนน'!DG10</f>
        <v>2</v>
      </c>
      <c r="O12" s="1260">
        <f>'ชื่อ-คะแนน'!DH10</f>
        <v>2</v>
      </c>
      <c r="P12" s="1131">
        <f>'ชื่อ-คะแนน'!DI10</f>
        <v>2</v>
      </c>
      <c r="Q12" s="1131">
        <f>'ชื่อ-คะแนน'!DJ10</f>
        <v>2</v>
      </c>
      <c r="R12" s="1131">
        <f>'ชื่อ-คะแนน'!DK10</f>
        <v>2</v>
      </c>
      <c r="S12" s="1131">
        <f>'ชื่อ-คะแนน'!DL10</f>
        <v>2</v>
      </c>
      <c r="T12" s="1131">
        <f>'ชื่อ-คะแนน'!DM10</f>
        <v>2</v>
      </c>
      <c r="U12" s="1131">
        <f>'ชื่อ-คะแนน'!DN10</f>
        <v>1</v>
      </c>
      <c r="V12" s="1131">
        <f>'ชื่อ-คะแนน'!DO10</f>
        <v>1</v>
      </c>
      <c r="W12" s="1131">
        <f>'ชื่อ-คะแนน'!DP10</f>
        <v>1</v>
      </c>
      <c r="X12" s="1284" t="str">
        <f>'ชื่อ-คะแนน'!DQ10</f>
        <v/>
      </c>
      <c r="Y12" s="1284" t="str">
        <f>'ชื่อ-คะแนน'!DR10</f>
        <v/>
      </c>
      <c r="Z12" s="1269">
        <f>'ชื่อ-คะแนน'!DS10</f>
        <v>2</v>
      </c>
      <c r="AA12" s="1119" t="str">
        <f>'ชื่อ-คะแนน'!CW10</f>
        <v>0</v>
      </c>
      <c r="AB12" s="1120">
        <f>'ชื่อ-คะแนน'!CY10</f>
        <v>1</v>
      </c>
      <c r="AC12" s="1115" t="str">
        <f>IF('ชื่อ-คะแนน'!CZ10="","",'ชื่อ-คะแนน'!CZ10)</f>
        <v/>
      </c>
    </row>
    <row r="13" spans="1:31" s="1025" customFormat="1" ht="17.25" customHeight="1" x14ac:dyDescent="0.5">
      <c r="A13" s="1043"/>
      <c r="B13" s="1031">
        <f>'ชื่อ-คะแนน'!A11</f>
        <v>6</v>
      </c>
      <c r="C13" s="1032" t="str">
        <f>'ชื่อ-คะแนน'!B11</f>
        <v>12809</v>
      </c>
      <c r="D13" s="1065" t="str">
        <f>'ชื่อ-คะแนน'!DB11</f>
        <v>เด็กหญิง ณิชนันท์  จันทะเขตต์</v>
      </c>
      <c r="E13" s="326" t="str">
        <f>'ชื่อ-คะแนน'!D11</f>
        <v>เรียน</v>
      </c>
      <c r="F13" s="790">
        <f>'ชื่อ-คะแนน'!AB11</f>
        <v>0</v>
      </c>
      <c r="G13" s="790">
        <f>'ชื่อ-คะแนน'!AW11</f>
        <v>20</v>
      </c>
      <c r="H13" s="1033">
        <f>'ชื่อ-คะแนน'!AY11</f>
        <v>20</v>
      </c>
      <c r="I13" s="777">
        <f>IF('ชื่อ-คะแนน'!D11="","",IF('ชื่อ-คะแนน'!D11="ออก","-",IF('ชื่อ-คะแนน'!D11="ย้าย","-",IF('ชื่อ-คะแนน'!D11="พัก","-",ROUND(IF('ชื่อ-คะแนน'!AX11/2&gt;50,"เกิน",'ชื่อ-คะแนน'!AX11/2),0)))))</f>
        <v>10</v>
      </c>
      <c r="J13" s="1132">
        <f>'ชื่อ-คะแนน'!DC11</f>
        <v>2</v>
      </c>
      <c r="K13" s="1132">
        <f>'ชื่อ-คะแนน'!DD11</f>
        <v>2</v>
      </c>
      <c r="L13" s="1132">
        <f>'ชื่อ-คะแนน'!DE11</f>
        <v>2</v>
      </c>
      <c r="M13" s="1132">
        <f>'ชื่อ-คะแนน'!DF11</f>
        <v>2</v>
      </c>
      <c r="N13" s="1132">
        <f>'ชื่อ-คะแนน'!DG11</f>
        <v>2</v>
      </c>
      <c r="O13" s="1261">
        <f>'ชื่อ-คะแนน'!DH11</f>
        <v>2</v>
      </c>
      <c r="P13" s="1129">
        <f>'ชื่อ-คะแนน'!DI11</f>
        <v>2</v>
      </c>
      <c r="Q13" s="1129">
        <f>'ชื่อ-คะแนน'!DJ11</f>
        <v>2</v>
      </c>
      <c r="R13" s="1129">
        <f>'ชื่อ-คะแนน'!DK11</f>
        <v>2</v>
      </c>
      <c r="S13" s="1129">
        <f>'ชื่อ-คะแนน'!DL11</f>
        <v>2</v>
      </c>
      <c r="T13" s="1129">
        <f>'ชื่อ-คะแนน'!DM11</f>
        <v>2</v>
      </c>
      <c r="U13" s="1129">
        <f>'ชื่อ-คะแนน'!DN11</f>
        <v>1</v>
      </c>
      <c r="V13" s="1129">
        <f>'ชื่อ-คะแนน'!DO11</f>
        <v>1</v>
      </c>
      <c r="W13" s="1129">
        <f>'ชื่อ-คะแนน'!DP11</f>
        <v>1</v>
      </c>
      <c r="X13" s="1129" t="str">
        <f>'ชื่อ-คะแนน'!DQ11</f>
        <v/>
      </c>
      <c r="Y13" s="1129" t="str">
        <f>'ชื่อ-คะแนน'!DR11</f>
        <v/>
      </c>
      <c r="Z13" s="1267">
        <f>'ชื่อ-คะแนน'!DS11</f>
        <v>2</v>
      </c>
      <c r="AA13" s="1107" t="str">
        <f>'ชื่อ-คะแนน'!CW11</f>
        <v>0</v>
      </c>
      <c r="AB13" s="1121">
        <f>'ชื่อ-คะแนน'!CY11</f>
        <v>1</v>
      </c>
      <c r="AC13" s="1109" t="str">
        <f>IF('ชื่อ-คะแนน'!CZ11="","",'ชื่อ-คะแนน'!CZ11)</f>
        <v/>
      </c>
    </row>
    <row r="14" spans="1:31" s="1025" customFormat="1" ht="17.25" customHeight="1" x14ac:dyDescent="0.5">
      <c r="A14" s="1043"/>
      <c r="B14" s="1034">
        <f>'ชื่อ-คะแนน'!A12</f>
        <v>7</v>
      </c>
      <c r="C14" s="1035" t="str">
        <f>'ชื่อ-คะแนน'!B12</f>
        <v>12810</v>
      </c>
      <c r="D14" s="1050" t="str">
        <f>'ชื่อ-คะแนน'!DB12</f>
        <v>เด็กชาย ฐิติภัทร์  คำเป</v>
      </c>
      <c r="E14" s="337" t="str">
        <f>'ชื่อ-คะแนน'!D12</f>
        <v>เรียน</v>
      </c>
      <c r="F14" s="791">
        <f>'ชื่อ-คะแนน'!AB12</f>
        <v>0</v>
      </c>
      <c r="G14" s="791">
        <f>'ชื่อ-คะแนน'!AW12</f>
        <v>10</v>
      </c>
      <c r="H14" s="792">
        <f>'ชื่อ-คะแนน'!AY12</f>
        <v>10</v>
      </c>
      <c r="I14" s="782">
        <f>IF('ชื่อ-คะแนน'!D12="","",IF('ชื่อ-คะแนน'!D12="ออก","-",IF('ชื่อ-คะแนน'!D12="ย้าย","-",IF('ชื่อ-คะแนน'!D12="พัก","-",ROUND(IF('ชื่อ-คะแนน'!AX12/2&gt;50,"เกิน",'ชื่อ-คะแนน'!AX12/2),0)))))</f>
        <v>5</v>
      </c>
      <c r="J14" s="1133">
        <f>'ชื่อ-คะแนน'!DC12</f>
        <v>2</v>
      </c>
      <c r="K14" s="1133">
        <f>'ชื่อ-คะแนน'!DD12</f>
        <v>2</v>
      </c>
      <c r="L14" s="1133">
        <f>'ชื่อ-คะแนน'!DE12</f>
        <v>2</v>
      </c>
      <c r="M14" s="1133">
        <f>'ชื่อ-คะแนน'!DF12</f>
        <v>2</v>
      </c>
      <c r="N14" s="1133">
        <f>'ชื่อ-คะแนน'!DG12</f>
        <v>2</v>
      </c>
      <c r="O14" s="1262">
        <f>'ชื่อ-คะแนน'!DH12</f>
        <v>2</v>
      </c>
      <c r="P14" s="1130">
        <f>'ชื่อ-คะแนน'!DI12</f>
        <v>2</v>
      </c>
      <c r="Q14" s="1130">
        <f>'ชื่อ-คะแนน'!DJ12</f>
        <v>2</v>
      </c>
      <c r="R14" s="1130">
        <f>'ชื่อ-คะแนน'!DK12</f>
        <v>2</v>
      </c>
      <c r="S14" s="1130">
        <f>'ชื่อ-คะแนน'!DL12</f>
        <v>2</v>
      </c>
      <c r="T14" s="1130">
        <f>'ชื่อ-คะแนน'!DM12</f>
        <v>2</v>
      </c>
      <c r="U14" s="1130">
        <f>'ชื่อ-คะแนน'!DN12</f>
        <v>1</v>
      </c>
      <c r="V14" s="1130">
        <f>'ชื่อ-คะแนน'!DO12</f>
        <v>1</v>
      </c>
      <c r="W14" s="1130">
        <f>'ชื่อ-คะแนน'!DP12</f>
        <v>1</v>
      </c>
      <c r="X14" s="1283" t="str">
        <f>'ชื่อ-คะแนน'!DQ12</f>
        <v/>
      </c>
      <c r="Y14" s="1283" t="str">
        <f>'ชื่อ-คะแนน'!DR12</f>
        <v/>
      </c>
      <c r="Z14" s="1268">
        <f>'ชื่อ-คะแนน'!DS12</f>
        <v>2</v>
      </c>
      <c r="AA14" s="1113" t="str">
        <f>'ชื่อ-คะแนน'!CW12</f>
        <v>0</v>
      </c>
      <c r="AB14" s="1122">
        <f>'ชื่อ-คะแนน'!CY12</f>
        <v>1</v>
      </c>
      <c r="AC14" s="1115" t="str">
        <f>IF('ชื่อ-คะแนน'!CZ12="","",'ชื่อ-คะแนน'!CZ12)</f>
        <v/>
      </c>
    </row>
    <row r="15" spans="1:31" s="1025" customFormat="1" ht="17.25" customHeight="1" x14ac:dyDescent="0.5">
      <c r="A15" s="1043"/>
      <c r="B15" s="1034">
        <f>'ชื่อ-คะแนน'!A13</f>
        <v>8</v>
      </c>
      <c r="C15" s="1035" t="str">
        <f>'ชื่อ-คะแนน'!B13</f>
        <v>12811</v>
      </c>
      <c r="D15" s="1050" t="str">
        <f>'ชื่อ-คะแนน'!DB13</f>
        <v>เด็กชาย ชิษณุพงศ์  ภู่ขำ</v>
      </c>
      <c r="E15" s="337" t="str">
        <f>'ชื่อ-คะแนน'!D13</f>
        <v>เรียน</v>
      </c>
      <c r="F15" s="791">
        <f>'ชื่อ-คะแนน'!AB13</f>
        <v>0</v>
      </c>
      <c r="G15" s="791">
        <f>'ชื่อ-คะแนน'!AW13</f>
        <v>20</v>
      </c>
      <c r="H15" s="792">
        <f>'ชื่อ-คะแนน'!AY13</f>
        <v>20</v>
      </c>
      <c r="I15" s="782">
        <f>IF('ชื่อ-คะแนน'!D13="","",IF('ชื่อ-คะแนน'!D13="ออก","-",IF('ชื่อ-คะแนน'!D13="ย้าย","-",IF('ชื่อ-คะแนน'!D13="พัก","-",ROUND(IF('ชื่อ-คะแนน'!AX13/2&gt;50,"เกิน",'ชื่อ-คะแนน'!AX13/2),0)))))</f>
        <v>10</v>
      </c>
      <c r="J15" s="1133">
        <f>'ชื่อ-คะแนน'!DC13</f>
        <v>3</v>
      </c>
      <c r="K15" s="1133">
        <f>'ชื่อ-คะแนน'!DD13</f>
        <v>3</v>
      </c>
      <c r="L15" s="1133">
        <f>'ชื่อ-คะแนน'!DE13</f>
        <v>3</v>
      </c>
      <c r="M15" s="1133">
        <f>'ชื่อ-คะแนน'!DF13</f>
        <v>3</v>
      </c>
      <c r="N15" s="1133">
        <f>'ชื่อ-คะแนน'!DG13</f>
        <v>3</v>
      </c>
      <c r="O15" s="1262">
        <f>'ชื่อ-คะแนน'!DH13</f>
        <v>3</v>
      </c>
      <c r="P15" s="1130">
        <f>'ชื่อ-คะแนน'!DI13</f>
        <v>3</v>
      </c>
      <c r="Q15" s="1130">
        <f>'ชื่อ-คะแนน'!DJ13</f>
        <v>3</v>
      </c>
      <c r="R15" s="1130">
        <f>'ชื่อ-คะแนน'!DK13</f>
        <v>3</v>
      </c>
      <c r="S15" s="1130">
        <f>'ชื่อ-คะแนน'!DL13</f>
        <v>3</v>
      </c>
      <c r="T15" s="1130">
        <f>'ชื่อ-คะแนน'!DM13</f>
        <v>3</v>
      </c>
      <c r="U15" s="1130">
        <f>'ชื่อ-คะแนน'!DN13</f>
        <v>1</v>
      </c>
      <c r="V15" s="1130">
        <f>'ชื่อ-คะแนน'!DO13</f>
        <v>1</v>
      </c>
      <c r="W15" s="1130">
        <f>'ชื่อ-คะแนน'!DP13</f>
        <v>1</v>
      </c>
      <c r="X15" s="1283" t="str">
        <f>'ชื่อ-คะแนน'!DQ13</f>
        <v/>
      </c>
      <c r="Y15" s="1283" t="str">
        <f>'ชื่อ-คะแนน'!DR13</f>
        <v/>
      </c>
      <c r="Z15" s="1268">
        <f>'ชื่อ-คะแนน'!DS13</f>
        <v>3</v>
      </c>
      <c r="AA15" s="1113" t="str">
        <f>'ชื่อ-คะแนน'!CW13</f>
        <v>0</v>
      </c>
      <c r="AB15" s="1122">
        <f>'ชื่อ-คะแนน'!CY13</f>
        <v>1</v>
      </c>
      <c r="AC15" s="1115" t="str">
        <f>IF('ชื่อ-คะแนน'!CZ13="","",'ชื่อ-คะแนน'!CZ13)</f>
        <v/>
      </c>
    </row>
    <row r="16" spans="1:31" s="1025" customFormat="1" ht="17.25" customHeight="1" x14ac:dyDescent="0.5">
      <c r="A16" s="1043"/>
      <c r="B16" s="1034">
        <f>'ชื่อ-คะแนน'!A14</f>
        <v>9</v>
      </c>
      <c r="C16" s="1035" t="str">
        <f>'ชื่อ-คะแนน'!B14</f>
        <v>12812</v>
      </c>
      <c r="D16" s="1050" t="str">
        <f>'ชื่อ-คะแนน'!DB14</f>
        <v>เด็กชาย สรธัญญ์  แก้วแปง</v>
      </c>
      <c r="E16" s="337" t="str">
        <f>'ชื่อ-คะแนน'!D14</f>
        <v>เรียน</v>
      </c>
      <c r="F16" s="791">
        <f>'ชื่อ-คะแนน'!AB14</f>
        <v>0</v>
      </c>
      <c r="G16" s="791">
        <f>'ชื่อ-คะแนน'!AW14</f>
        <v>20</v>
      </c>
      <c r="H16" s="792">
        <f>'ชื่อ-คะแนน'!AY14</f>
        <v>20</v>
      </c>
      <c r="I16" s="782">
        <f>IF('ชื่อ-คะแนน'!D14="","",IF('ชื่อ-คะแนน'!D14="ออก","-",IF('ชื่อ-คะแนน'!D14="ย้าย","-",IF('ชื่อ-คะแนน'!D14="พัก","-",ROUND(IF('ชื่อ-คะแนน'!AX14/2&gt;50,"เกิน",'ชื่อ-คะแนน'!AX14/2),0)))))</f>
        <v>10</v>
      </c>
      <c r="J16" s="1133">
        <f>'ชื่อ-คะแนน'!DC14</f>
        <v>3</v>
      </c>
      <c r="K16" s="1133">
        <f>'ชื่อ-คะแนน'!DD14</f>
        <v>3</v>
      </c>
      <c r="L16" s="1133">
        <f>'ชื่อ-คะแนน'!DE14</f>
        <v>3</v>
      </c>
      <c r="M16" s="1133">
        <f>'ชื่อ-คะแนน'!DF14</f>
        <v>3</v>
      </c>
      <c r="N16" s="1133">
        <f>'ชื่อ-คะแนน'!DG14</f>
        <v>3</v>
      </c>
      <c r="O16" s="1262">
        <f>'ชื่อ-คะแนน'!DH14</f>
        <v>3</v>
      </c>
      <c r="P16" s="1130">
        <f>'ชื่อ-คะแนน'!DI14</f>
        <v>3</v>
      </c>
      <c r="Q16" s="1130">
        <f>'ชื่อ-คะแนน'!DJ14</f>
        <v>3</v>
      </c>
      <c r="R16" s="1130">
        <f>'ชื่อ-คะแนน'!DK14</f>
        <v>3</v>
      </c>
      <c r="S16" s="1130">
        <f>'ชื่อ-คะแนน'!DL14</f>
        <v>3</v>
      </c>
      <c r="T16" s="1130">
        <f>'ชื่อ-คะแนน'!DM14</f>
        <v>3</v>
      </c>
      <c r="U16" s="1130">
        <f>'ชื่อ-คะแนน'!DN14</f>
        <v>1</v>
      </c>
      <c r="V16" s="1130">
        <f>'ชื่อ-คะแนน'!DO14</f>
        <v>1</v>
      </c>
      <c r="W16" s="1130">
        <f>'ชื่อ-คะแนน'!DP14</f>
        <v>1</v>
      </c>
      <c r="X16" s="1283" t="str">
        <f>'ชื่อ-คะแนน'!DQ14</f>
        <v/>
      </c>
      <c r="Y16" s="1283" t="str">
        <f>'ชื่อ-คะแนน'!DR14</f>
        <v/>
      </c>
      <c r="Z16" s="1268">
        <f>'ชื่อ-คะแนน'!DS14</f>
        <v>3</v>
      </c>
      <c r="AA16" s="1113" t="str">
        <f>'ชื่อ-คะแนน'!CW14</f>
        <v>0</v>
      </c>
      <c r="AB16" s="1122">
        <f>'ชื่อ-คะแนน'!CY14</f>
        <v>1</v>
      </c>
      <c r="AC16" s="1115" t="str">
        <f>IF('ชื่อ-คะแนน'!CZ14="","",'ชื่อ-คะแนน'!CZ14)</f>
        <v/>
      </c>
    </row>
    <row r="17" spans="1:30" s="1025" customFormat="1" ht="17.25" customHeight="1" thickBot="1" x14ac:dyDescent="0.55000000000000004">
      <c r="A17" s="1043"/>
      <c r="B17" s="1034">
        <f>'ชื่อ-คะแนน'!A15</f>
        <v>10</v>
      </c>
      <c r="C17" s="1035" t="str">
        <f>'ชื่อ-คะแนน'!B15</f>
        <v>12813</v>
      </c>
      <c r="D17" s="1050" t="str">
        <f>'ชื่อ-คะแนน'!DB15</f>
        <v>เด็กชาย ศุภชัย  สินวิริยะนนท์</v>
      </c>
      <c r="E17" s="346" t="str">
        <f>'ชื่อ-คะแนน'!D15</f>
        <v>เรียน</v>
      </c>
      <c r="F17" s="793">
        <f>'ชื่อ-คะแนน'!AB15</f>
        <v>0</v>
      </c>
      <c r="G17" s="793">
        <f>'ชื่อ-คะแนน'!AW15</f>
        <v>20</v>
      </c>
      <c r="H17" s="794">
        <f>'ชื่อ-คะแนน'!AY15</f>
        <v>20</v>
      </c>
      <c r="I17" s="787">
        <f>IF('ชื่อ-คะแนน'!D15="","",IF('ชื่อ-คะแนน'!D15="ออก","-",IF('ชื่อ-คะแนน'!D15="ย้าย","-",IF('ชื่อ-คะแนน'!D15="พัก","-",ROUND(IF('ชื่อ-คะแนน'!AX15/2&gt;50,"เกิน",'ชื่อ-คะแนน'!AX15/2),0)))))</f>
        <v>10</v>
      </c>
      <c r="J17" s="1134">
        <f>'ชื่อ-คะแนน'!DC15</f>
        <v>3</v>
      </c>
      <c r="K17" s="1134">
        <f>'ชื่อ-คะแนน'!DD15</f>
        <v>3</v>
      </c>
      <c r="L17" s="1134">
        <f>'ชื่อ-คะแนน'!DE15</f>
        <v>3</v>
      </c>
      <c r="M17" s="1134">
        <f>'ชื่อ-คะแนน'!DF15</f>
        <v>3</v>
      </c>
      <c r="N17" s="1134">
        <f>'ชื่อ-คะแนน'!DG15</f>
        <v>3</v>
      </c>
      <c r="O17" s="1263">
        <f>'ชื่อ-คะแนน'!DH15</f>
        <v>3</v>
      </c>
      <c r="P17" s="1131">
        <f>'ชื่อ-คะแนน'!DI15</f>
        <v>3</v>
      </c>
      <c r="Q17" s="1131">
        <f>'ชื่อ-คะแนน'!DJ15</f>
        <v>3</v>
      </c>
      <c r="R17" s="1131">
        <f>'ชื่อ-คะแนน'!DK15</f>
        <v>3</v>
      </c>
      <c r="S17" s="1131">
        <f>'ชื่อ-คะแนน'!DL15</f>
        <v>3</v>
      </c>
      <c r="T17" s="1131">
        <f>'ชื่อ-คะแนน'!DM15</f>
        <v>3</v>
      </c>
      <c r="U17" s="1131">
        <f>'ชื่อ-คะแนน'!DN15</f>
        <v>1</v>
      </c>
      <c r="V17" s="1131">
        <f>'ชื่อ-คะแนน'!DO15</f>
        <v>1</v>
      </c>
      <c r="W17" s="1131">
        <f>'ชื่อ-คะแนน'!DP15</f>
        <v>1</v>
      </c>
      <c r="X17" s="1284" t="str">
        <f>'ชื่อ-คะแนน'!DQ15</f>
        <v/>
      </c>
      <c r="Y17" s="1284" t="str">
        <f>'ชื่อ-คะแนน'!DR15</f>
        <v/>
      </c>
      <c r="Z17" s="1269">
        <f>'ชื่อ-คะแนน'!DS15</f>
        <v>3</v>
      </c>
      <c r="AA17" s="1119" t="str">
        <f>'ชื่อ-คะแนน'!CW15</f>
        <v>0</v>
      </c>
      <c r="AB17" s="1123">
        <f>'ชื่อ-คะแนน'!CY15</f>
        <v>1</v>
      </c>
      <c r="AC17" s="1115" t="str">
        <f>IF('ชื่อ-คะแนน'!CZ15="","",'ชื่อ-คะแนน'!CZ15)</f>
        <v/>
      </c>
    </row>
    <row r="18" spans="1:30" s="1025" customFormat="1" ht="17.25" customHeight="1" x14ac:dyDescent="0.5">
      <c r="A18" s="1043"/>
      <c r="B18" s="1031">
        <f>'ชื่อ-คะแนน'!A16</f>
        <v>11</v>
      </c>
      <c r="C18" s="1032" t="str">
        <f>'ชื่อ-คะแนน'!B16</f>
        <v>12814</v>
      </c>
      <c r="D18" s="1065" t="str">
        <f>'ชื่อ-คะแนน'!DB16</f>
        <v>เด็กชาย วุฒิกร  สิทธิกัน</v>
      </c>
      <c r="E18" s="326" t="str">
        <f>'ชื่อ-คะแนน'!D16</f>
        <v>เรียน</v>
      </c>
      <c r="F18" s="790">
        <f>'ชื่อ-คะแนน'!AB16</f>
        <v>0</v>
      </c>
      <c r="G18" s="790">
        <f>'ชื่อ-คะแนน'!AW16</f>
        <v>0</v>
      </c>
      <c r="H18" s="1033">
        <f>'ชื่อ-คะแนน'!AY16</f>
        <v>0</v>
      </c>
      <c r="I18" s="777">
        <f>IF('ชื่อ-คะแนน'!D16="","",IF('ชื่อ-คะแนน'!D16="ออก","-",IF('ชื่อ-คะแนน'!D16="ย้าย","-",IF('ชื่อ-คะแนน'!D16="พัก","-",ROUND(IF('ชื่อ-คะแนน'!AX16/2&gt;50,"เกิน",'ชื่อ-คะแนน'!AX16/2),0)))))</f>
        <v>0</v>
      </c>
      <c r="J18" s="1132">
        <f>'ชื่อ-คะแนน'!DC16</f>
        <v>1</v>
      </c>
      <c r="K18" s="1132">
        <f>'ชื่อ-คะแนน'!DD16</f>
        <v>1</v>
      </c>
      <c r="L18" s="1132">
        <f>'ชื่อ-คะแนน'!DE16</f>
        <v>1</v>
      </c>
      <c r="M18" s="1132">
        <f>'ชื่อ-คะแนน'!DF16</f>
        <v>1</v>
      </c>
      <c r="N18" s="1132">
        <f>'ชื่อ-คะแนน'!DG16</f>
        <v>1</v>
      </c>
      <c r="O18" s="1261">
        <f>'ชื่อ-คะแนน'!DH16</f>
        <v>1</v>
      </c>
      <c r="P18" s="1129">
        <f>'ชื่อ-คะแนน'!DI16</f>
        <v>1</v>
      </c>
      <c r="Q18" s="1129">
        <f>'ชื่อ-คะแนน'!DJ16</f>
        <v>1</v>
      </c>
      <c r="R18" s="1129">
        <f>'ชื่อ-คะแนน'!DK16</f>
        <v>1</v>
      </c>
      <c r="S18" s="1129">
        <f>'ชื่อ-คะแนน'!DL16</f>
        <v>1</v>
      </c>
      <c r="T18" s="1129">
        <f>'ชื่อ-คะแนน'!DM16</f>
        <v>1</v>
      </c>
      <c r="U18" s="1129">
        <f>'ชื่อ-คะแนน'!DN16</f>
        <v>1</v>
      </c>
      <c r="V18" s="1129">
        <f>'ชื่อ-คะแนน'!DO16</f>
        <v>1</v>
      </c>
      <c r="W18" s="1129">
        <f>'ชื่อ-คะแนน'!DP16</f>
        <v>1</v>
      </c>
      <c r="X18" s="1129" t="str">
        <f>'ชื่อ-คะแนน'!DQ16</f>
        <v/>
      </c>
      <c r="Y18" s="1129" t="str">
        <f>'ชื่อ-คะแนน'!DR16</f>
        <v/>
      </c>
      <c r="Z18" s="1267">
        <f>'ชื่อ-คะแนน'!DS16</f>
        <v>1</v>
      </c>
      <c r="AA18" s="1107" t="str">
        <f>'ชื่อ-คะแนน'!CW16</f>
        <v>0</v>
      </c>
      <c r="AB18" s="1121">
        <f>'ชื่อ-คะแนน'!CY16</f>
        <v>1</v>
      </c>
      <c r="AC18" s="1109" t="str">
        <f>IF('ชื่อ-คะแนน'!CZ16="","",'ชื่อ-คะแนน'!CZ16)</f>
        <v/>
      </c>
    </row>
    <row r="19" spans="1:30" s="1025" customFormat="1" ht="17.25" customHeight="1" x14ac:dyDescent="0.5">
      <c r="A19" s="1043"/>
      <c r="B19" s="1034" t="str">
        <f>'ชื่อ-คะแนน'!A17</f>
        <v/>
      </c>
      <c r="C19" s="1035">
        <f>'ชื่อ-คะแนน'!B17</f>
        <v>0</v>
      </c>
      <c r="D19" s="1050" t="str">
        <f>'ชื่อ-คะแนน'!DB17</f>
        <v/>
      </c>
      <c r="E19" s="337" t="str">
        <f>'ชื่อ-คะแนน'!D17</f>
        <v/>
      </c>
      <c r="F19" s="791" t="str">
        <f>'ชื่อ-คะแนน'!AB17</f>
        <v/>
      </c>
      <c r="G19" s="791" t="str">
        <f>'ชื่อ-คะแนน'!AW17</f>
        <v/>
      </c>
      <c r="H19" s="792" t="str">
        <f>'ชื่อ-คะแนน'!AY17</f>
        <v/>
      </c>
      <c r="I19" s="782" t="str">
        <f>IF('ชื่อ-คะแนน'!D17="","",IF('ชื่อ-คะแนน'!D17="ออก","-",IF('ชื่อ-คะแนน'!D17="ย้าย","-",IF('ชื่อ-คะแนน'!D17="พัก","-",ROUND(IF('ชื่อ-คะแนน'!AX17/2&gt;50,"เกิน",'ชื่อ-คะแนน'!AX17/2),0)))))</f>
        <v/>
      </c>
      <c r="J19" s="1133" t="str">
        <f>'ชื่อ-คะแนน'!DC17</f>
        <v/>
      </c>
      <c r="K19" s="1133" t="str">
        <f>'ชื่อ-คะแนน'!DD17</f>
        <v/>
      </c>
      <c r="L19" s="1133" t="str">
        <f>'ชื่อ-คะแนน'!DE17</f>
        <v/>
      </c>
      <c r="M19" s="1133" t="str">
        <f>'ชื่อ-คะแนน'!DF17</f>
        <v/>
      </c>
      <c r="N19" s="1133" t="str">
        <f>'ชื่อ-คะแนน'!DG17</f>
        <v/>
      </c>
      <c r="O19" s="1262" t="str">
        <f>'ชื่อ-คะแนน'!DH17</f>
        <v/>
      </c>
      <c r="P19" s="1130" t="str">
        <f>'ชื่อ-คะแนน'!DI17</f>
        <v/>
      </c>
      <c r="Q19" s="1130" t="str">
        <f>'ชื่อ-คะแนน'!DJ17</f>
        <v/>
      </c>
      <c r="R19" s="1130" t="str">
        <f>'ชื่อ-คะแนน'!DK17</f>
        <v/>
      </c>
      <c r="S19" s="1130" t="str">
        <f>'ชื่อ-คะแนน'!DL17</f>
        <v/>
      </c>
      <c r="T19" s="1130" t="str">
        <f>'ชื่อ-คะแนน'!DM17</f>
        <v/>
      </c>
      <c r="U19" s="1130" t="str">
        <f>'ชื่อ-คะแนน'!DN17</f>
        <v/>
      </c>
      <c r="V19" s="1130" t="str">
        <f>'ชื่อ-คะแนน'!DO17</f>
        <v/>
      </c>
      <c r="W19" s="1130" t="str">
        <f>'ชื่อ-คะแนน'!DP17</f>
        <v/>
      </c>
      <c r="X19" s="1283" t="str">
        <f>'ชื่อ-คะแนน'!DQ17</f>
        <v/>
      </c>
      <c r="Y19" s="1283" t="str">
        <f>'ชื่อ-คะแนน'!DR17</f>
        <v/>
      </c>
      <c r="Z19" s="1268" t="str">
        <f>'ชื่อ-คะแนน'!DS17</f>
        <v/>
      </c>
      <c r="AA19" s="1113" t="str">
        <f>'ชื่อ-คะแนน'!CW17</f>
        <v/>
      </c>
      <c r="AB19" s="1122" t="str">
        <f>'ชื่อ-คะแนน'!CY17</f>
        <v/>
      </c>
      <c r="AC19" s="1115" t="str">
        <f>IF('ชื่อ-คะแนน'!CZ17="","",'ชื่อ-คะแนน'!CZ17)</f>
        <v/>
      </c>
    </row>
    <row r="20" spans="1:30" s="1025" customFormat="1" ht="17.25" customHeight="1" x14ac:dyDescent="0.5">
      <c r="A20" s="1043"/>
      <c r="B20" s="1034" t="str">
        <f>'ชื่อ-คะแนน'!A18</f>
        <v/>
      </c>
      <c r="C20" s="1035">
        <f>'ชื่อ-คะแนน'!B18</f>
        <v>0</v>
      </c>
      <c r="D20" s="1050" t="str">
        <f>'ชื่อ-คะแนน'!DB18</f>
        <v/>
      </c>
      <c r="E20" s="337" t="str">
        <f>'ชื่อ-คะแนน'!D18</f>
        <v/>
      </c>
      <c r="F20" s="791" t="str">
        <f>'ชื่อ-คะแนน'!AB18</f>
        <v/>
      </c>
      <c r="G20" s="791" t="str">
        <f>'ชื่อ-คะแนน'!AW18</f>
        <v/>
      </c>
      <c r="H20" s="792" t="str">
        <f>'ชื่อ-คะแนน'!AY18</f>
        <v/>
      </c>
      <c r="I20" s="782" t="str">
        <f>IF('ชื่อ-คะแนน'!D18="","",IF('ชื่อ-คะแนน'!D18="ออก","-",IF('ชื่อ-คะแนน'!D18="ย้าย","-",IF('ชื่อ-คะแนน'!D18="พัก","-",ROUND(IF('ชื่อ-คะแนน'!AX18/2&gt;50,"เกิน",'ชื่อ-คะแนน'!AX18/2),0)))))</f>
        <v/>
      </c>
      <c r="J20" s="1133" t="str">
        <f>'ชื่อ-คะแนน'!DC18</f>
        <v/>
      </c>
      <c r="K20" s="1133" t="str">
        <f>'ชื่อ-คะแนน'!DD18</f>
        <v/>
      </c>
      <c r="L20" s="1133" t="str">
        <f>'ชื่อ-คะแนน'!DE18</f>
        <v/>
      </c>
      <c r="M20" s="1133" t="str">
        <f>'ชื่อ-คะแนน'!DF18</f>
        <v/>
      </c>
      <c r="N20" s="1133" t="str">
        <f>'ชื่อ-คะแนน'!DG18</f>
        <v/>
      </c>
      <c r="O20" s="1262" t="str">
        <f>'ชื่อ-คะแนน'!DH18</f>
        <v/>
      </c>
      <c r="P20" s="1130" t="str">
        <f>'ชื่อ-คะแนน'!DI18</f>
        <v/>
      </c>
      <c r="Q20" s="1130" t="str">
        <f>'ชื่อ-คะแนน'!DJ18</f>
        <v/>
      </c>
      <c r="R20" s="1130" t="str">
        <f>'ชื่อ-คะแนน'!DK18</f>
        <v/>
      </c>
      <c r="S20" s="1130" t="str">
        <f>'ชื่อ-คะแนน'!DL18</f>
        <v/>
      </c>
      <c r="T20" s="1130" t="str">
        <f>'ชื่อ-คะแนน'!DM18</f>
        <v/>
      </c>
      <c r="U20" s="1130" t="str">
        <f>'ชื่อ-คะแนน'!DN18</f>
        <v/>
      </c>
      <c r="V20" s="1130" t="str">
        <f>'ชื่อ-คะแนน'!DO18</f>
        <v/>
      </c>
      <c r="W20" s="1130" t="str">
        <f>'ชื่อ-คะแนน'!DP18</f>
        <v/>
      </c>
      <c r="X20" s="1283" t="str">
        <f>'ชื่อ-คะแนน'!DQ18</f>
        <v/>
      </c>
      <c r="Y20" s="1283" t="str">
        <f>'ชื่อ-คะแนน'!DR18</f>
        <v/>
      </c>
      <c r="Z20" s="1268" t="str">
        <f>'ชื่อ-คะแนน'!DS18</f>
        <v/>
      </c>
      <c r="AA20" s="1113" t="str">
        <f>'ชื่อ-คะแนน'!CW18</f>
        <v/>
      </c>
      <c r="AB20" s="1122" t="str">
        <f>'ชื่อ-คะแนน'!CY18</f>
        <v/>
      </c>
      <c r="AC20" s="1115" t="str">
        <f>IF('ชื่อ-คะแนน'!CZ18="","",'ชื่อ-คะแนน'!CZ18)</f>
        <v/>
      </c>
    </row>
    <row r="21" spans="1:30" s="1025" customFormat="1" ht="17.25" customHeight="1" x14ac:dyDescent="0.5">
      <c r="A21" s="1043"/>
      <c r="B21" s="1034" t="str">
        <f>'ชื่อ-คะแนน'!A19</f>
        <v/>
      </c>
      <c r="C21" s="1035">
        <f>'ชื่อ-คะแนน'!B19</f>
        <v>0</v>
      </c>
      <c r="D21" s="1050" t="str">
        <f>'ชื่อ-คะแนน'!DB19</f>
        <v/>
      </c>
      <c r="E21" s="337" t="str">
        <f>'ชื่อ-คะแนน'!D19</f>
        <v/>
      </c>
      <c r="F21" s="791" t="str">
        <f>'ชื่อ-คะแนน'!AB19</f>
        <v/>
      </c>
      <c r="G21" s="791" t="str">
        <f>'ชื่อ-คะแนน'!AW19</f>
        <v/>
      </c>
      <c r="H21" s="792" t="str">
        <f>'ชื่อ-คะแนน'!AY19</f>
        <v/>
      </c>
      <c r="I21" s="782" t="str">
        <f>IF('ชื่อ-คะแนน'!D19="","",IF('ชื่อ-คะแนน'!D19="ออก","-",IF('ชื่อ-คะแนน'!D19="ย้าย","-",IF('ชื่อ-คะแนน'!D19="พัก","-",ROUND(IF('ชื่อ-คะแนน'!AX19/2&gt;50,"เกิน",'ชื่อ-คะแนน'!AX19/2),0)))))</f>
        <v/>
      </c>
      <c r="J21" s="1133" t="str">
        <f>'ชื่อ-คะแนน'!DC19</f>
        <v/>
      </c>
      <c r="K21" s="1133" t="str">
        <f>'ชื่อ-คะแนน'!DD19</f>
        <v/>
      </c>
      <c r="L21" s="1133" t="str">
        <f>'ชื่อ-คะแนน'!DE19</f>
        <v/>
      </c>
      <c r="M21" s="1133" t="str">
        <f>'ชื่อ-คะแนน'!DF19</f>
        <v/>
      </c>
      <c r="N21" s="1133" t="str">
        <f>'ชื่อ-คะแนน'!DG19</f>
        <v/>
      </c>
      <c r="O21" s="1262" t="str">
        <f>'ชื่อ-คะแนน'!DH19</f>
        <v/>
      </c>
      <c r="P21" s="1130" t="str">
        <f>'ชื่อ-คะแนน'!DI19</f>
        <v/>
      </c>
      <c r="Q21" s="1130" t="str">
        <f>'ชื่อ-คะแนน'!DJ19</f>
        <v/>
      </c>
      <c r="R21" s="1130" t="str">
        <f>'ชื่อ-คะแนน'!DK19</f>
        <v/>
      </c>
      <c r="S21" s="1130" t="str">
        <f>'ชื่อ-คะแนน'!DL19</f>
        <v/>
      </c>
      <c r="T21" s="1130" t="str">
        <f>'ชื่อ-คะแนน'!DM19</f>
        <v/>
      </c>
      <c r="U21" s="1130" t="str">
        <f>'ชื่อ-คะแนน'!DN19</f>
        <v/>
      </c>
      <c r="V21" s="1130" t="str">
        <f>'ชื่อ-คะแนน'!DO19</f>
        <v/>
      </c>
      <c r="W21" s="1130" t="str">
        <f>'ชื่อ-คะแนน'!DP19</f>
        <v/>
      </c>
      <c r="X21" s="1283" t="str">
        <f>'ชื่อ-คะแนน'!DQ19</f>
        <v/>
      </c>
      <c r="Y21" s="1283" t="str">
        <f>'ชื่อ-คะแนน'!DR19</f>
        <v/>
      </c>
      <c r="Z21" s="1268" t="str">
        <f>'ชื่อ-คะแนน'!DS19</f>
        <v/>
      </c>
      <c r="AA21" s="1113" t="str">
        <f>'ชื่อ-คะแนน'!CW19</f>
        <v/>
      </c>
      <c r="AB21" s="1122" t="str">
        <f>'ชื่อ-คะแนน'!CY19</f>
        <v/>
      </c>
      <c r="AC21" s="1115" t="str">
        <f>IF('ชื่อ-คะแนน'!CZ19="","",'ชื่อ-คะแนน'!CZ19)</f>
        <v/>
      </c>
    </row>
    <row r="22" spans="1:30" s="1025" customFormat="1" ht="17.25" customHeight="1" thickBot="1" x14ac:dyDescent="0.55000000000000004">
      <c r="A22" s="1043"/>
      <c r="B22" s="1034" t="str">
        <f>'ชื่อ-คะแนน'!A20</f>
        <v/>
      </c>
      <c r="C22" s="1035">
        <f>'ชื่อ-คะแนน'!B20</f>
        <v>0</v>
      </c>
      <c r="D22" s="1050" t="str">
        <f>'ชื่อ-คะแนน'!DB20</f>
        <v/>
      </c>
      <c r="E22" s="346" t="str">
        <f>'ชื่อ-คะแนน'!D20</f>
        <v/>
      </c>
      <c r="F22" s="793" t="str">
        <f>'ชื่อ-คะแนน'!AB20</f>
        <v/>
      </c>
      <c r="G22" s="793" t="str">
        <f>'ชื่อ-คะแนน'!AW20</f>
        <v/>
      </c>
      <c r="H22" s="794" t="str">
        <f>'ชื่อ-คะแนน'!AY20</f>
        <v/>
      </c>
      <c r="I22" s="787" t="str">
        <f>IF('ชื่อ-คะแนน'!D20="","",IF('ชื่อ-คะแนน'!D20="ออก","-",IF('ชื่อ-คะแนน'!D20="ย้าย","-",IF('ชื่อ-คะแนน'!D20="พัก","-",ROUND(IF('ชื่อ-คะแนน'!AX20/2&gt;50,"เกิน",'ชื่อ-คะแนน'!AX20/2),0)))))</f>
        <v/>
      </c>
      <c r="J22" s="1134" t="str">
        <f>'ชื่อ-คะแนน'!DC20</f>
        <v/>
      </c>
      <c r="K22" s="1134" t="str">
        <f>'ชื่อ-คะแนน'!DD20</f>
        <v/>
      </c>
      <c r="L22" s="1134" t="str">
        <f>'ชื่อ-คะแนน'!DE20</f>
        <v/>
      </c>
      <c r="M22" s="1134" t="str">
        <f>'ชื่อ-คะแนน'!DF20</f>
        <v/>
      </c>
      <c r="N22" s="1134" t="str">
        <f>'ชื่อ-คะแนน'!DG20</f>
        <v/>
      </c>
      <c r="O22" s="1263" t="str">
        <f>'ชื่อ-คะแนน'!DH20</f>
        <v/>
      </c>
      <c r="P22" s="1131" t="str">
        <f>'ชื่อ-คะแนน'!DI20</f>
        <v/>
      </c>
      <c r="Q22" s="1131" t="str">
        <f>'ชื่อ-คะแนน'!DJ20</f>
        <v/>
      </c>
      <c r="R22" s="1131" t="str">
        <f>'ชื่อ-คะแนน'!DK20</f>
        <v/>
      </c>
      <c r="S22" s="1131" t="str">
        <f>'ชื่อ-คะแนน'!DL20</f>
        <v/>
      </c>
      <c r="T22" s="1131" t="str">
        <f>'ชื่อ-คะแนน'!DM20</f>
        <v/>
      </c>
      <c r="U22" s="1131" t="str">
        <f>'ชื่อ-คะแนน'!DN20</f>
        <v/>
      </c>
      <c r="V22" s="1131" t="str">
        <f>'ชื่อ-คะแนน'!DO20</f>
        <v/>
      </c>
      <c r="W22" s="1131" t="str">
        <f>'ชื่อ-คะแนน'!DP20</f>
        <v/>
      </c>
      <c r="X22" s="1284" t="str">
        <f>'ชื่อ-คะแนน'!DQ20</f>
        <v/>
      </c>
      <c r="Y22" s="1284" t="str">
        <f>'ชื่อ-คะแนน'!DR20</f>
        <v/>
      </c>
      <c r="Z22" s="1269" t="str">
        <f>'ชื่อ-คะแนน'!DS20</f>
        <v/>
      </c>
      <c r="AA22" s="1119" t="str">
        <f>'ชื่อ-คะแนน'!CW20</f>
        <v/>
      </c>
      <c r="AB22" s="1123" t="str">
        <f>'ชื่อ-คะแนน'!CY20</f>
        <v/>
      </c>
      <c r="AC22" s="1115" t="str">
        <f>IF('ชื่อ-คะแนน'!CZ20="","",'ชื่อ-คะแนน'!CZ20)</f>
        <v/>
      </c>
    </row>
    <row r="23" spans="1:30" s="1025" customFormat="1" ht="17.25" customHeight="1" x14ac:dyDescent="0.5">
      <c r="A23" s="1043"/>
      <c r="B23" s="1031" t="str">
        <f>'ชื่อ-คะแนน'!A21</f>
        <v/>
      </c>
      <c r="C23" s="1032">
        <f>'ชื่อ-คะแนน'!B21</f>
        <v>0</v>
      </c>
      <c r="D23" s="1065" t="str">
        <f>'ชื่อ-คะแนน'!DB21</f>
        <v/>
      </c>
      <c r="E23" s="326" t="str">
        <f>'ชื่อ-คะแนน'!D21</f>
        <v/>
      </c>
      <c r="F23" s="790" t="str">
        <f>'ชื่อ-คะแนน'!AB21</f>
        <v/>
      </c>
      <c r="G23" s="790" t="str">
        <f>'ชื่อ-คะแนน'!AW21</f>
        <v/>
      </c>
      <c r="H23" s="1033" t="str">
        <f>'ชื่อ-คะแนน'!AY21</f>
        <v/>
      </c>
      <c r="I23" s="777" t="str">
        <f>IF('ชื่อ-คะแนน'!D21="","",IF('ชื่อ-คะแนน'!D21="ออก","-",IF('ชื่อ-คะแนน'!D21="ย้าย","-",IF('ชื่อ-คะแนน'!D21="พัก","-",ROUND(IF('ชื่อ-คะแนน'!AX21/2&gt;50,"เกิน",'ชื่อ-คะแนน'!AX21/2),0)))))</f>
        <v/>
      </c>
      <c r="J23" s="1132" t="str">
        <f>'ชื่อ-คะแนน'!DC21</f>
        <v/>
      </c>
      <c r="K23" s="1132" t="str">
        <f>'ชื่อ-คะแนน'!DD21</f>
        <v/>
      </c>
      <c r="L23" s="1132" t="str">
        <f>'ชื่อ-คะแนน'!DE21</f>
        <v/>
      </c>
      <c r="M23" s="1132" t="str">
        <f>'ชื่อ-คะแนน'!DF21</f>
        <v/>
      </c>
      <c r="N23" s="1132" t="str">
        <f>'ชื่อ-คะแนน'!DG21</f>
        <v/>
      </c>
      <c r="O23" s="1261" t="str">
        <f>'ชื่อ-คะแนน'!DH21</f>
        <v/>
      </c>
      <c r="P23" s="1129" t="str">
        <f>'ชื่อ-คะแนน'!DI21</f>
        <v/>
      </c>
      <c r="Q23" s="1129" t="str">
        <f>'ชื่อ-คะแนน'!DJ21</f>
        <v/>
      </c>
      <c r="R23" s="1129" t="str">
        <f>'ชื่อ-คะแนน'!DK21</f>
        <v/>
      </c>
      <c r="S23" s="1129" t="str">
        <f>'ชื่อ-คะแนน'!DL21</f>
        <v/>
      </c>
      <c r="T23" s="1129" t="str">
        <f>'ชื่อ-คะแนน'!DM21</f>
        <v/>
      </c>
      <c r="U23" s="1129" t="str">
        <f>'ชื่อ-คะแนน'!DN21</f>
        <v/>
      </c>
      <c r="V23" s="1129" t="str">
        <f>'ชื่อ-คะแนน'!DO21</f>
        <v/>
      </c>
      <c r="W23" s="1129" t="str">
        <f>'ชื่อ-คะแนน'!DP21</f>
        <v/>
      </c>
      <c r="X23" s="1129" t="str">
        <f>'ชื่อ-คะแนน'!DQ21</f>
        <v/>
      </c>
      <c r="Y23" s="1129" t="str">
        <f>'ชื่อ-คะแนน'!DR21</f>
        <v/>
      </c>
      <c r="Z23" s="1267" t="str">
        <f>'ชื่อ-คะแนน'!DS21</f>
        <v/>
      </c>
      <c r="AA23" s="1107" t="str">
        <f>'ชื่อ-คะแนน'!CW21</f>
        <v/>
      </c>
      <c r="AB23" s="1121" t="str">
        <f>'ชื่อ-คะแนน'!CY21</f>
        <v/>
      </c>
      <c r="AC23" s="1109" t="str">
        <f>IF('ชื่อ-คะแนน'!CZ21="","",'ชื่อ-คะแนน'!CZ21)</f>
        <v/>
      </c>
    </row>
    <row r="24" spans="1:30" s="1025" customFormat="1" ht="17.25" customHeight="1" x14ac:dyDescent="0.5">
      <c r="A24" s="1043"/>
      <c r="B24" s="1034" t="str">
        <f>'ชื่อ-คะแนน'!A22</f>
        <v/>
      </c>
      <c r="C24" s="1035">
        <f>'ชื่อ-คะแนน'!B22</f>
        <v>0</v>
      </c>
      <c r="D24" s="1050" t="str">
        <f>'ชื่อ-คะแนน'!DB22</f>
        <v/>
      </c>
      <c r="E24" s="337" t="str">
        <f>'ชื่อ-คะแนน'!D22</f>
        <v/>
      </c>
      <c r="F24" s="791" t="str">
        <f>'ชื่อ-คะแนน'!AB22</f>
        <v/>
      </c>
      <c r="G24" s="791" t="str">
        <f>'ชื่อ-คะแนน'!AW22</f>
        <v/>
      </c>
      <c r="H24" s="792" t="str">
        <f>'ชื่อ-คะแนน'!AY22</f>
        <v/>
      </c>
      <c r="I24" s="782" t="str">
        <f>IF('ชื่อ-คะแนน'!D22="","",IF('ชื่อ-คะแนน'!D22="ออก","-",IF('ชื่อ-คะแนน'!D22="ย้าย","-",IF('ชื่อ-คะแนน'!D22="พัก","-",ROUND(IF('ชื่อ-คะแนน'!AX22/2&gt;50,"เกิน",'ชื่อ-คะแนน'!AX22/2),0)))))</f>
        <v/>
      </c>
      <c r="J24" s="1133" t="str">
        <f>'ชื่อ-คะแนน'!DC22</f>
        <v/>
      </c>
      <c r="K24" s="1133" t="str">
        <f>'ชื่อ-คะแนน'!DD22</f>
        <v/>
      </c>
      <c r="L24" s="1133" t="str">
        <f>'ชื่อ-คะแนน'!DE22</f>
        <v/>
      </c>
      <c r="M24" s="1133" t="str">
        <f>'ชื่อ-คะแนน'!DF22</f>
        <v/>
      </c>
      <c r="N24" s="1133" t="str">
        <f>'ชื่อ-คะแนน'!DG22</f>
        <v/>
      </c>
      <c r="O24" s="1262" t="str">
        <f>'ชื่อ-คะแนน'!DH22</f>
        <v/>
      </c>
      <c r="P24" s="1130" t="str">
        <f>'ชื่อ-คะแนน'!DI22</f>
        <v/>
      </c>
      <c r="Q24" s="1130" t="str">
        <f>'ชื่อ-คะแนน'!DJ22</f>
        <v/>
      </c>
      <c r="R24" s="1130" t="str">
        <f>'ชื่อ-คะแนน'!DK22</f>
        <v/>
      </c>
      <c r="S24" s="1130" t="str">
        <f>'ชื่อ-คะแนน'!DL22</f>
        <v/>
      </c>
      <c r="T24" s="1130" t="str">
        <f>'ชื่อ-คะแนน'!DM22</f>
        <v/>
      </c>
      <c r="U24" s="1130" t="str">
        <f>'ชื่อ-คะแนน'!DN22</f>
        <v/>
      </c>
      <c r="V24" s="1130" t="str">
        <f>'ชื่อ-คะแนน'!DO22</f>
        <v/>
      </c>
      <c r="W24" s="1130" t="str">
        <f>'ชื่อ-คะแนน'!DP22</f>
        <v/>
      </c>
      <c r="X24" s="1283" t="str">
        <f>'ชื่อ-คะแนน'!DQ22</f>
        <v/>
      </c>
      <c r="Y24" s="1283" t="str">
        <f>'ชื่อ-คะแนน'!DR22</f>
        <v/>
      </c>
      <c r="Z24" s="1268" t="str">
        <f>'ชื่อ-คะแนน'!DS22</f>
        <v/>
      </c>
      <c r="AA24" s="1113" t="str">
        <f>'ชื่อ-คะแนน'!CW22</f>
        <v/>
      </c>
      <c r="AB24" s="1122" t="str">
        <f>'ชื่อ-คะแนน'!CY22</f>
        <v/>
      </c>
      <c r="AC24" s="1115" t="str">
        <f>IF('ชื่อ-คะแนน'!CZ22="","",'ชื่อ-คะแนน'!CZ22)</f>
        <v/>
      </c>
    </row>
    <row r="25" spans="1:30" s="1025" customFormat="1" ht="17.25" customHeight="1" x14ac:dyDescent="0.5">
      <c r="A25" s="1043"/>
      <c r="B25" s="1034" t="str">
        <f>'ชื่อ-คะแนน'!A23</f>
        <v/>
      </c>
      <c r="C25" s="1035">
        <f>'ชื่อ-คะแนน'!B23</f>
        <v>0</v>
      </c>
      <c r="D25" s="1050" t="str">
        <f>'ชื่อ-คะแนน'!DB23</f>
        <v/>
      </c>
      <c r="E25" s="337" t="str">
        <f>'ชื่อ-คะแนน'!D23</f>
        <v/>
      </c>
      <c r="F25" s="791" t="str">
        <f>'ชื่อ-คะแนน'!AB23</f>
        <v/>
      </c>
      <c r="G25" s="791" t="str">
        <f>'ชื่อ-คะแนน'!AW23</f>
        <v/>
      </c>
      <c r="H25" s="792" t="str">
        <f>'ชื่อ-คะแนน'!AY23</f>
        <v/>
      </c>
      <c r="I25" s="782" t="str">
        <f>IF('ชื่อ-คะแนน'!D23="","",IF('ชื่อ-คะแนน'!D23="ออก","-",IF('ชื่อ-คะแนน'!D23="ย้าย","-",IF('ชื่อ-คะแนน'!D23="พัก","-",ROUND(IF('ชื่อ-คะแนน'!AX23/2&gt;50,"เกิน",'ชื่อ-คะแนน'!AX23/2),0)))))</f>
        <v/>
      </c>
      <c r="J25" s="1133" t="str">
        <f>'ชื่อ-คะแนน'!DC23</f>
        <v/>
      </c>
      <c r="K25" s="1133" t="str">
        <f>'ชื่อ-คะแนน'!DD23</f>
        <v/>
      </c>
      <c r="L25" s="1133" t="str">
        <f>'ชื่อ-คะแนน'!DE23</f>
        <v/>
      </c>
      <c r="M25" s="1133" t="str">
        <f>'ชื่อ-คะแนน'!DF23</f>
        <v/>
      </c>
      <c r="N25" s="1133" t="str">
        <f>'ชื่อ-คะแนน'!DG23</f>
        <v/>
      </c>
      <c r="O25" s="1262" t="str">
        <f>'ชื่อ-คะแนน'!DH23</f>
        <v/>
      </c>
      <c r="P25" s="1130" t="str">
        <f>'ชื่อ-คะแนน'!DI23</f>
        <v/>
      </c>
      <c r="Q25" s="1130" t="str">
        <f>'ชื่อ-คะแนน'!DJ23</f>
        <v/>
      </c>
      <c r="R25" s="1130" t="str">
        <f>'ชื่อ-คะแนน'!DK23</f>
        <v/>
      </c>
      <c r="S25" s="1130" t="str">
        <f>'ชื่อ-คะแนน'!DL23</f>
        <v/>
      </c>
      <c r="T25" s="1130" t="str">
        <f>'ชื่อ-คะแนน'!DM23</f>
        <v/>
      </c>
      <c r="U25" s="1130" t="str">
        <f>'ชื่อ-คะแนน'!DN23</f>
        <v/>
      </c>
      <c r="V25" s="1130" t="str">
        <f>'ชื่อ-คะแนน'!DO23</f>
        <v/>
      </c>
      <c r="W25" s="1130" t="str">
        <f>'ชื่อ-คะแนน'!DP23</f>
        <v/>
      </c>
      <c r="X25" s="1283" t="str">
        <f>'ชื่อ-คะแนน'!DQ23</f>
        <v/>
      </c>
      <c r="Y25" s="1283" t="str">
        <f>'ชื่อ-คะแนน'!DR23</f>
        <v/>
      </c>
      <c r="Z25" s="1268" t="str">
        <f>'ชื่อ-คะแนน'!DS23</f>
        <v/>
      </c>
      <c r="AA25" s="1113" t="str">
        <f>'ชื่อ-คะแนน'!CW23</f>
        <v/>
      </c>
      <c r="AB25" s="1122" t="str">
        <f>'ชื่อ-คะแนน'!CY23</f>
        <v/>
      </c>
      <c r="AC25" s="1115" t="str">
        <f>IF('ชื่อ-คะแนน'!CZ23="","",'ชื่อ-คะแนน'!CZ23)</f>
        <v/>
      </c>
    </row>
    <row r="26" spans="1:30" s="1025" customFormat="1" ht="17.25" customHeight="1" x14ac:dyDescent="0.5">
      <c r="A26" s="1043"/>
      <c r="B26" s="1034" t="str">
        <f>'ชื่อ-คะแนน'!A24</f>
        <v/>
      </c>
      <c r="C26" s="1035">
        <f>'ชื่อ-คะแนน'!B24</f>
        <v>0</v>
      </c>
      <c r="D26" s="1050" t="str">
        <f>'ชื่อ-คะแนน'!DB24</f>
        <v/>
      </c>
      <c r="E26" s="337" t="str">
        <f>'ชื่อ-คะแนน'!D24</f>
        <v/>
      </c>
      <c r="F26" s="791" t="str">
        <f>'ชื่อ-คะแนน'!AB24</f>
        <v/>
      </c>
      <c r="G26" s="791" t="str">
        <f>'ชื่อ-คะแนน'!AW24</f>
        <v/>
      </c>
      <c r="H26" s="792" t="str">
        <f>'ชื่อ-คะแนน'!AY24</f>
        <v/>
      </c>
      <c r="I26" s="782" t="str">
        <f>IF('ชื่อ-คะแนน'!D24="","",IF('ชื่อ-คะแนน'!D24="ออก","-",IF('ชื่อ-คะแนน'!D24="ย้าย","-",IF('ชื่อ-คะแนน'!D24="พัก","-",ROUND(IF('ชื่อ-คะแนน'!AX24/2&gt;50,"เกิน",'ชื่อ-คะแนน'!AX24/2),0)))))</f>
        <v/>
      </c>
      <c r="J26" s="1133" t="str">
        <f>'ชื่อ-คะแนน'!DC24</f>
        <v/>
      </c>
      <c r="K26" s="1133" t="str">
        <f>'ชื่อ-คะแนน'!DD24</f>
        <v/>
      </c>
      <c r="L26" s="1133" t="str">
        <f>'ชื่อ-คะแนน'!DE24</f>
        <v/>
      </c>
      <c r="M26" s="1133" t="str">
        <f>'ชื่อ-คะแนน'!DF24</f>
        <v/>
      </c>
      <c r="N26" s="1133" t="str">
        <f>'ชื่อ-คะแนน'!DG24</f>
        <v/>
      </c>
      <c r="O26" s="1262" t="str">
        <f>'ชื่อ-คะแนน'!DH24</f>
        <v/>
      </c>
      <c r="P26" s="1130" t="str">
        <f>'ชื่อ-คะแนน'!DI24</f>
        <v/>
      </c>
      <c r="Q26" s="1130" t="str">
        <f>'ชื่อ-คะแนน'!DJ24</f>
        <v/>
      </c>
      <c r="R26" s="1130" t="str">
        <f>'ชื่อ-คะแนน'!DK24</f>
        <v/>
      </c>
      <c r="S26" s="1130" t="str">
        <f>'ชื่อ-คะแนน'!DL24</f>
        <v/>
      </c>
      <c r="T26" s="1130" t="str">
        <f>'ชื่อ-คะแนน'!DM24</f>
        <v/>
      </c>
      <c r="U26" s="1130" t="str">
        <f>'ชื่อ-คะแนน'!DN24</f>
        <v/>
      </c>
      <c r="V26" s="1130" t="str">
        <f>'ชื่อ-คะแนน'!DO24</f>
        <v/>
      </c>
      <c r="W26" s="1130" t="str">
        <f>'ชื่อ-คะแนน'!DP24</f>
        <v/>
      </c>
      <c r="X26" s="1283" t="str">
        <f>'ชื่อ-คะแนน'!DQ24</f>
        <v/>
      </c>
      <c r="Y26" s="1283" t="str">
        <f>'ชื่อ-คะแนน'!DR24</f>
        <v/>
      </c>
      <c r="Z26" s="1268" t="str">
        <f>'ชื่อ-คะแนน'!DS24</f>
        <v/>
      </c>
      <c r="AA26" s="1113" t="str">
        <f>'ชื่อ-คะแนน'!CW24</f>
        <v/>
      </c>
      <c r="AB26" s="1122" t="str">
        <f>'ชื่อ-คะแนน'!CY24</f>
        <v/>
      </c>
      <c r="AC26" s="1115" t="str">
        <f>IF('ชื่อ-คะแนน'!CZ24="","",'ชื่อ-คะแนน'!CZ24)</f>
        <v/>
      </c>
    </row>
    <row r="27" spans="1:30" s="1025" customFormat="1" ht="17.25" customHeight="1" thickBot="1" x14ac:dyDescent="0.55000000000000004">
      <c r="A27" s="1043"/>
      <c r="B27" s="1034" t="str">
        <f>'ชื่อ-คะแนน'!A25</f>
        <v/>
      </c>
      <c r="C27" s="1035">
        <f>'ชื่อ-คะแนน'!B25</f>
        <v>0</v>
      </c>
      <c r="D27" s="1050" t="str">
        <f>'ชื่อ-คะแนน'!DB25</f>
        <v/>
      </c>
      <c r="E27" s="346" t="str">
        <f>'ชื่อ-คะแนน'!D25</f>
        <v/>
      </c>
      <c r="F27" s="793" t="str">
        <f>'ชื่อ-คะแนน'!AB25</f>
        <v/>
      </c>
      <c r="G27" s="793" t="str">
        <f>'ชื่อ-คะแนน'!AW25</f>
        <v/>
      </c>
      <c r="H27" s="794" t="str">
        <f>'ชื่อ-คะแนน'!AY25</f>
        <v/>
      </c>
      <c r="I27" s="787" t="str">
        <f>IF('ชื่อ-คะแนน'!D25="","",IF('ชื่อ-คะแนน'!D25="ออก","-",IF('ชื่อ-คะแนน'!D25="ย้าย","-",IF('ชื่อ-คะแนน'!D25="พัก","-",ROUND(IF('ชื่อ-คะแนน'!AX25/2&gt;50,"เกิน",'ชื่อ-คะแนน'!AX25/2),0)))))</f>
        <v/>
      </c>
      <c r="J27" s="1134" t="str">
        <f>'ชื่อ-คะแนน'!DC25</f>
        <v/>
      </c>
      <c r="K27" s="1134" t="str">
        <f>'ชื่อ-คะแนน'!DD25</f>
        <v/>
      </c>
      <c r="L27" s="1134" t="str">
        <f>'ชื่อ-คะแนน'!DE25</f>
        <v/>
      </c>
      <c r="M27" s="1134" t="str">
        <f>'ชื่อ-คะแนน'!DF25</f>
        <v/>
      </c>
      <c r="N27" s="1134" t="str">
        <f>'ชื่อ-คะแนน'!DG25</f>
        <v/>
      </c>
      <c r="O27" s="1263" t="str">
        <f>'ชื่อ-คะแนน'!DH25</f>
        <v/>
      </c>
      <c r="P27" s="1131" t="str">
        <f>'ชื่อ-คะแนน'!DI25</f>
        <v/>
      </c>
      <c r="Q27" s="1131" t="str">
        <f>'ชื่อ-คะแนน'!DJ25</f>
        <v/>
      </c>
      <c r="R27" s="1131" t="str">
        <f>'ชื่อ-คะแนน'!DK25</f>
        <v/>
      </c>
      <c r="S27" s="1131" t="str">
        <f>'ชื่อ-คะแนน'!DL25</f>
        <v/>
      </c>
      <c r="T27" s="1131" t="str">
        <f>'ชื่อ-คะแนน'!DM25</f>
        <v/>
      </c>
      <c r="U27" s="1131" t="str">
        <f>'ชื่อ-คะแนน'!DN25</f>
        <v/>
      </c>
      <c r="V27" s="1131" t="str">
        <f>'ชื่อ-คะแนน'!DO25</f>
        <v/>
      </c>
      <c r="W27" s="1131" t="str">
        <f>'ชื่อ-คะแนน'!DP25</f>
        <v/>
      </c>
      <c r="X27" s="1284" t="str">
        <f>'ชื่อ-คะแนน'!DQ25</f>
        <v/>
      </c>
      <c r="Y27" s="1284" t="str">
        <f>'ชื่อ-คะแนน'!DR25</f>
        <v/>
      </c>
      <c r="Z27" s="1269" t="str">
        <f>'ชื่อ-คะแนน'!DS25</f>
        <v/>
      </c>
      <c r="AA27" s="1119" t="str">
        <f>'ชื่อ-คะแนน'!CW25</f>
        <v/>
      </c>
      <c r="AB27" s="1123" t="str">
        <f>'ชื่อ-คะแนน'!CY25</f>
        <v/>
      </c>
      <c r="AC27" s="1115" t="str">
        <f>IF('ชื่อ-คะแนน'!CZ25="","",'ชื่อ-คะแนน'!CZ25)</f>
        <v/>
      </c>
    </row>
    <row r="28" spans="1:30" s="1025" customFormat="1" ht="17.25" customHeight="1" x14ac:dyDescent="0.5">
      <c r="A28" s="1043"/>
      <c r="B28" s="1031" t="str">
        <f>'ชื่อ-คะแนน'!A26</f>
        <v/>
      </c>
      <c r="C28" s="1032">
        <f>'ชื่อ-คะแนน'!B26</f>
        <v>0</v>
      </c>
      <c r="D28" s="1065" t="str">
        <f>'ชื่อ-คะแนน'!DB26</f>
        <v/>
      </c>
      <c r="E28" s="326" t="str">
        <f>'ชื่อ-คะแนน'!D26</f>
        <v/>
      </c>
      <c r="F28" s="790" t="str">
        <f>'ชื่อ-คะแนน'!AB26</f>
        <v/>
      </c>
      <c r="G28" s="790" t="str">
        <f>'ชื่อ-คะแนน'!AW26</f>
        <v/>
      </c>
      <c r="H28" s="1033" t="str">
        <f>'ชื่อ-คะแนน'!AY26</f>
        <v/>
      </c>
      <c r="I28" s="777" t="str">
        <f>IF('ชื่อ-คะแนน'!D26="","",IF('ชื่อ-คะแนน'!D26="ออก","-",IF('ชื่อ-คะแนน'!D26="ย้าย","-",IF('ชื่อ-คะแนน'!D26="พัก","-",ROUND(IF('ชื่อ-คะแนน'!AX26/2&gt;50,"เกิน",'ชื่อ-คะแนน'!AX26/2),0)))))</f>
        <v/>
      </c>
      <c r="J28" s="1132" t="str">
        <f>'ชื่อ-คะแนน'!DC26</f>
        <v/>
      </c>
      <c r="K28" s="1132" t="str">
        <f>'ชื่อ-คะแนน'!DD26</f>
        <v/>
      </c>
      <c r="L28" s="1132" t="str">
        <f>'ชื่อ-คะแนน'!DE26</f>
        <v/>
      </c>
      <c r="M28" s="1132" t="str">
        <f>'ชื่อ-คะแนน'!DF26</f>
        <v/>
      </c>
      <c r="N28" s="1132" t="str">
        <f>'ชื่อ-คะแนน'!DG26</f>
        <v/>
      </c>
      <c r="O28" s="1261" t="str">
        <f>'ชื่อ-คะแนน'!DH26</f>
        <v/>
      </c>
      <c r="P28" s="1129" t="str">
        <f>'ชื่อ-คะแนน'!DI26</f>
        <v/>
      </c>
      <c r="Q28" s="1129" t="str">
        <f>'ชื่อ-คะแนน'!DJ26</f>
        <v/>
      </c>
      <c r="R28" s="1129" t="str">
        <f>'ชื่อ-คะแนน'!DK26</f>
        <v/>
      </c>
      <c r="S28" s="1129" t="str">
        <f>'ชื่อ-คะแนน'!DL26</f>
        <v/>
      </c>
      <c r="T28" s="1129" t="str">
        <f>'ชื่อ-คะแนน'!DM26</f>
        <v/>
      </c>
      <c r="U28" s="1129" t="str">
        <f>'ชื่อ-คะแนน'!DN26</f>
        <v/>
      </c>
      <c r="V28" s="1129" t="str">
        <f>'ชื่อ-คะแนน'!DO26</f>
        <v/>
      </c>
      <c r="W28" s="1129" t="str">
        <f>'ชื่อ-คะแนน'!DP26</f>
        <v/>
      </c>
      <c r="X28" s="1129" t="str">
        <f>'ชื่อ-คะแนน'!DQ26</f>
        <v/>
      </c>
      <c r="Y28" s="1129" t="str">
        <f>'ชื่อ-คะแนน'!DR26</f>
        <v/>
      </c>
      <c r="Z28" s="1267" t="str">
        <f>'ชื่อ-คะแนน'!DS26</f>
        <v/>
      </c>
      <c r="AA28" s="1107" t="str">
        <f>'ชื่อ-คะแนน'!CW26</f>
        <v/>
      </c>
      <c r="AB28" s="1121" t="str">
        <f>'ชื่อ-คะแนน'!CY26</f>
        <v/>
      </c>
      <c r="AC28" s="1109" t="str">
        <f>IF('ชื่อ-คะแนน'!CZ26="","",'ชื่อ-คะแนน'!CZ26)</f>
        <v/>
      </c>
    </row>
    <row r="29" spans="1:30" s="1025" customFormat="1" ht="17.25" customHeight="1" x14ac:dyDescent="0.5">
      <c r="A29" s="1043"/>
      <c r="B29" s="1034" t="str">
        <f>'ชื่อ-คะแนน'!A27</f>
        <v/>
      </c>
      <c r="C29" s="1035">
        <f>'ชื่อ-คะแนน'!B27</f>
        <v>0</v>
      </c>
      <c r="D29" s="1050" t="str">
        <f>'ชื่อ-คะแนน'!DB27</f>
        <v/>
      </c>
      <c r="E29" s="337" t="str">
        <f>'ชื่อ-คะแนน'!D27</f>
        <v/>
      </c>
      <c r="F29" s="791" t="str">
        <f>'ชื่อ-คะแนน'!AB27</f>
        <v/>
      </c>
      <c r="G29" s="791" t="str">
        <f>'ชื่อ-คะแนน'!AW27</f>
        <v/>
      </c>
      <c r="H29" s="792" t="str">
        <f>'ชื่อ-คะแนน'!AY27</f>
        <v/>
      </c>
      <c r="I29" s="782" t="str">
        <f>IF('ชื่อ-คะแนน'!D27="","",IF('ชื่อ-คะแนน'!D27="ออก","-",IF('ชื่อ-คะแนน'!D27="ย้าย","-",IF('ชื่อ-คะแนน'!D27="พัก","-",ROUND(IF('ชื่อ-คะแนน'!AX27/2&gt;50,"เกิน",'ชื่อ-คะแนน'!AX27/2),0)))))</f>
        <v/>
      </c>
      <c r="J29" s="1133" t="str">
        <f>'ชื่อ-คะแนน'!DC27</f>
        <v/>
      </c>
      <c r="K29" s="1133" t="str">
        <f>'ชื่อ-คะแนน'!DD27</f>
        <v/>
      </c>
      <c r="L29" s="1133" t="str">
        <f>'ชื่อ-คะแนน'!DE27</f>
        <v/>
      </c>
      <c r="M29" s="1133" t="str">
        <f>'ชื่อ-คะแนน'!DF27</f>
        <v/>
      </c>
      <c r="N29" s="1133" t="str">
        <f>'ชื่อ-คะแนน'!DG27</f>
        <v/>
      </c>
      <c r="O29" s="1262" t="str">
        <f>'ชื่อ-คะแนน'!DH27</f>
        <v/>
      </c>
      <c r="P29" s="1130" t="str">
        <f>'ชื่อ-คะแนน'!DI27</f>
        <v/>
      </c>
      <c r="Q29" s="1130" t="str">
        <f>'ชื่อ-คะแนน'!DJ27</f>
        <v/>
      </c>
      <c r="R29" s="1130" t="str">
        <f>'ชื่อ-คะแนน'!DK27</f>
        <v/>
      </c>
      <c r="S29" s="1130" t="str">
        <f>'ชื่อ-คะแนน'!DL27</f>
        <v/>
      </c>
      <c r="T29" s="1130" t="str">
        <f>'ชื่อ-คะแนน'!DM27</f>
        <v/>
      </c>
      <c r="U29" s="1130" t="str">
        <f>'ชื่อ-คะแนน'!DN27</f>
        <v/>
      </c>
      <c r="V29" s="1130" t="str">
        <f>'ชื่อ-คะแนน'!DO27</f>
        <v/>
      </c>
      <c r="W29" s="1130" t="str">
        <f>'ชื่อ-คะแนน'!DP27</f>
        <v/>
      </c>
      <c r="X29" s="1283" t="str">
        <f>'ชื่อ-คะแนน'!DQ27</f>
        <v/>
      </c>
      <c r="Y29" s="1283" t="str">
        <f>'ชื่อ-คะแนน'!DR27</f>
        <v/>
      </c>
      <c r="Z29" s="1268" t="str">
        <f>'ชื่อ-คะแนน'!DS27</f>
        <v/>
      </c>
      <c r="AA29" s="1113" t="str">
        <f>'ชื่อ-คะแนน'!CW27</f>
        <v/>
      </c>
      <c r="AB29" s="1122" t="str">
        <f>'ชื่อ-คะแนน'!CY27</f>
        <v/>
      </c>
      <c r="AC29" s="1115" t="str">
        <f>IF('ชื่อ-คะแนน'!CZ27="","",'ชื่อ-คะแนน'!CZ27)</f>
        <v/>
      </c>
    </row>
    <row r="30" spans="1:30" s="1025" customFormat="1" ht="17.25" customHeight="1" x14ac:dyDescent="0.5">
      <c r="A30" s="1043"/>
      <c r="B30" s="1034" t="str">
        <f>'ชื่อ-คะแนน'!A28</f>
        <v/>
      </c>
      <c r="C30" s="1035">
        <f>'ชื่อ-คะแนน'!B28</f>
        <v>0</v>
      </c>
      <c r="D30" s="1050" t="str">
        <f>'ชื่อ-คะแนน'!DB28</f>
        <v/>
      </c>
      <c r="E30" s="337" t="str">
        <f>'ชื่อ-คะแนน'!D28</f>
        <v/>
      </c>
      <c r="F30" s="791" t="str">
        <f>'ชื่อ-คะแนน'!AB28</f>
        <v/>
      </c>
      <c r="G30" s="791" t="str">
        <f>'ชื่อ-คะแนน'!AW28</f>
        <v/>
      </c>
      <c r="H30" s="792" t="str">
        <f>'ชื่อ-คะแนน'!AY28</f>
        <v/>
      </c>
      <c r="I30" s="782" t="str">
        <f>IF('ชื่อ-คะแนน'!D28="","",IF('ชื่อ-คะแนน'!D28="ออก","-",IF('ชื่อ-คะแนน'!D28="ย้าย","-",IF('ชื่อ-คะแนน'!D28="พัก","-",ROUND(IF('ชื่อ-คะแนน'!AX28/2&gt;50,"เกิน",'ชื่อ-คะแนน'!AX28/2),0)))))</f>
        <v/>
      </c>
      <c r="J30" s="1133" t="str">
        <f>'ชื่อ-คะแนน'!DC28</f>
        <v/>
      </c>
      <c r="K30" s="1133" t="str">
        <f>'ชื่อ-คะแนน'!DD28</f>
        <v/>
      </c>
      <c r="L30" s="1133" t="str">
        <f>'ชื่อ-คะแนน'!DE28</f>
        <v/>
      </c>
      <c r="M30" s="1133" t="str">
        <f>'ชื่อ-คะแนน'!DF28</f>
        <v/>
      </c>
      <c r="N30" s="1133" t="str">
        <f>'ชื่อ-คะแนน'!DG28</f>
        <v/>
      </c>
      <c r="O30" s="1262" t="str">
        <f>'ชื่อ-คะแนน'!DH28</f>
        <v/>
      </c>
      <c r="P30" s="1130" t="str">
        <f>'ชื่อ-คะแนน'!DI28</f>
        <v/>
      </c>
      <c r="Q30" s="1130" t="str">
        <f>'ชื่อ-คะแนน'!DJ28</f>
        <v/>
      </c>
      <c r="R30" s="1130" t="str">
        <f>'ชื่อ-คะแนน'!DK28</f>
        <v/>
      </c>
      <c r="S30" s="1130" t="str">
        <f>'ชื่อ-คะแนน'!DL28</f>
        <v/>
      </c>
      <c r="T30" s="1130" t="str">
        <f>'ชื่อ-คะแนน'!DM28</f>
        <v/>
      </c>
      <c r="U30" s="1130" t="str">
        <f>'ชื่อ-คะแนน'!DN28</f>
        <v/>
      </c>
      <c r="V30" s="1130" t="str">
        <f>'ชื่อ-คะแนน'!DO28</f>
        <v/>
      </c>
      <c r="W30" s="1130" t="str">
        <f>'ชื่อ-คะแนน'!DP28</f>
        <v/>
      </c>
      <c r="X30" s="1283" t="str">
        <f>'ชื่อ-คะแนน'!DQ28</f>
        <v/>
      </c>
      <c r="Y30" s="1283" t="str">
        <f>'ชื่อ-คะแนน'!DR28</f>
        <v/>
      </c>
      <c r="Z30" s="1268" t="str">
        <f>'ชื่อ-คะแนน'!DS28</f>
        <v/>
      </c>
      <c r="AA30" s="1113" t="str">
        <f>'ชื่อ-คะแนน'!CW28</f>
        <v/>
      </c>
      <c r="AB30" s="1122" t="str">
        <f>'ชื่อ-คะแนน'!CY28</f>
        <v/>
      </c>
      <c r="AC30" s="1115" t="str">
        <f>IF('ชื่อ-คะแนน'!CZ28="","",'ชื่อ-คะแนน'!CZ28)</f>
        <v/>
      </c>
    </row>
    <row r="31" spans="1:30" s="1025" customFormat="1" ht="17.25" customHeight="1" x14ac:dyDescent="0.5">
      <c r="A31" s="1043"/>
      <c r="B31" s="1034" t="str">
        <f>'ชื่อ-คะแนน'!A29</f>
        <v/>
      </c>
      <c r="C31" s="1035">
        <f>'ชื่อ-คะแนน'!B29</f>
        <v>0</v>
      </c>
      <c r="D31" s="1050" t="str">
        <f>'ชื่อ-คะแนน'!DB29</f>
        <v/>
      </c>
      <c r="E31" s="337" t="str">
        <f>'ชื่อ-คะแนน'!D29</f>
        <v/>
      </c>
      <c r="F31" s="791" t="str">
        <f>'ชื่อ-คะแนน'!AB29</f>
        <v/>
      </c>
      <c r="G31" s="791" t="str">
        <f>'ชื่อ-คะแนน'!AW29</f>
        <v/>
      </c>
      <c r="H31" s="792" t="str">
        <f>'ชื่อ-คะแนน'!AY29</f>
        <v/>
      </c>
      <c r="I31" s="782" t="str">
        <f>IF('ชื่อ-คะแนน'!D29="","",IF('ชื่อ-คะแนน'!D29="ออก","-",IF('ชื่อ-คะแนน'!D29="ย้าย","-",IF('ชื่อ-คะแนน'!D29="พัก","-",ROUND(IF('ชื่อ-คะแนน'!AX29/2&gt;50,"เกิน",'ชื่อ-คะแนน'!AX29/2),0)))))</f>
        <v/>
      </c>
      <c r="J31" s="1133" t="str">
        <f>'ชื่อ-คะแนน'!DC29</f>
        <v/>
      </c>
      <c r="K31" s="1133" t="str">
        <f>'ชื่อ-คะแนน'!DD29</f>
        <v/>
      </c>
      <c r="L31" s="1133" t="str">
        <f>'ชื่อ-คะแนน'!DE29</f>
        <v/>
      </c>
      <c r="M31" s="1133" t="str">
        <f>'ชื่อ-คะแนน'!DF29</f>
        <v/>
      </c>
      <c r="N31" s="1133" t="str">
        <f>'ชื่อ-คะแนน'!DG29</f>
        <v/>
      </c>
      <c r="O31" s="1262" t="str">
        <f>'ชื่อ-คะแนน'!DH29</f>
        <v/>
      </c>
      <c r="P31" s="1130" t="str">
        <f>'ชื่อ-คะแนน'!DI29</f>
        <v/>
      </c>
      <c r="Q31" s="1130" t="str">
        <f>'ชื่อ-คะแนน'!DJ29</f>
        <v/>
      </c>
      <c r="R31" s="1130" t="str">
        <f>'ชื่อ-คะแนน'!DK29</f>
        <v/>
      </c>
      <c r="S31" s="1130" t="str">
        <f>'ชื่อ-คะแนน'!DL29</f>
        <v/>
      </c>
      <c r="T31" s="1130" t="str">
        <f>'ชื่อ-คะแนน'!DM29</f>
        <v/>
      </c>
      <c r="U31" s="1130" t="str">
        <f>'ชื่อ-คะแนน'!DN29</f>
        <v/>
      </c>
      <c r="V31" s="1130" t="str">
        <f>'ชื่อ-คะแนน'!DO29</f>
        <v/>
      </c>
      <c r="W31" s="1130" t="str">
        <f>'ชื่อ-คะแนน'!DP29</f>
        <v/>
      </c>
      <c r="X31" s="1283" t="str">
        <f>'ชื่อ-คะแนน'!DQ29</f>
        <v/>
      </c>
      <c r="Y31" s="1283" t="str">
        <f>'ชื่อ-คะแนน'!DR29</f>
        <v/>
      </c>
      <c r="Z31" s="1268" t="str">
        <f>'ชื่อ-คะแนน'!DS29</f>
        <v/>
      </c>
      <c r="AA31" s="1113" t="str">
        <f>'ชื่อ-คะแนน'!CW29</f>
        <v/>
      </c>
      <c r="AB31" s="1122" t="str">
        <f>'ชื่อ-คะแนน'!CY29</f>
        <v/>
      </c>
      <c r="AC31" s="1115" t="str">
        <f>IF('ชื่อ-คะแนน'!CZ29="","",'ชื่อ-คะแนน'!CZ29)</f>
        <v/>
      </c>
      <c r="AD31" s="1025" t="s">
        <v>218</v>
      </c>
    </row>
    <row r="32" spans="1:30" s="1025" customFormat="1" ht="17.25" customHeight="1" thickBot="1" x14ac:dyDescent="0.55000000000000004">
      <c r="A32" s="1043"/>
      <c r="B32" s="1034" t="str">
        <f>'ชื่อ-คะแนน'!A30</f>
        <v/>
      </c>
      <c r="C32" s="1035">
        <f>'ชื่อ-คะแนน'!B30</f>
        <v>0</v>
      </c>
      <c r="D32" s="1050" t="str">
        <f>'ชื่อ-คะแนน'!DB30</f>
        <v/>
      </c>
      <c r="E32" s="346" t="str">
        <f>'ชื่อ-คะแนน'!D30</f>
        <v/>
      </c>
      <c r="F32" s="793" t="str">
        <f>'ชื่อ-คะแนน'!AB30</f>
        <v/>
      </c>
      <c r="G32" s="793" t="str">
        <f>'ชื่อ-คะแนน'!AW30</f>
        <v/>
      </c>
      <c r="H32" s="794" t="str">
        <f>'ชื่อ-คะแนน'!AY30</f>
        <v/>
      </c>
      <c r="I32" s="787" t="str">
        <f>IF('ชื่อ-คะแนน'!D30="","",IF('ชื่อ-คะแนน'!D30="ออก","-",IF('ชื่อ-คะแนน'!D30="ย้าย","-",IF('ชื่อ-คะแนน'!D30="พัก","-",ROUND(IF('ชื่อ-คะแนน'!AX30/2&gt;50,"เกิน",'ชื่อ-คะแนน'!AX30/2),0)))))</f>
        <v/>
      </c>
      <c r="J32" s="1134" t="str">
        <f>'ชื่อ-คะแนน'!DC30</f>
        <v/>
      </c>
      <c r="K32" s="1134" t="str">
        <f>'ชื่อ-คะแนน'!DD30</f>
        <v/>
      </c>
      <c r="L32" s="1134" t="str">
        <f>'ชื่อ-คะแนน'!DE30</f>
        <v/>
      </c>
      <c r="M32" s="1134" t="str">
        <f>'ชื่อ-คะแนน'!DF30</f>
        <v/>
      </c>
      <c r="N32" s="1134" t="str">
        <f>'ชื่อ-คะแนน'!DG30</f>
        <v/>
      </c>
      <c r="O32" s="1263" t="str">
        <f>'ชื่อ-คะแนน'!DH30</f>
        <v/>
      </c>
      <c r="P32" s="1131" t="str">
        <f>'ชื่อ-คะแนน'!DI30</f>
        <v/>
      </c>
      <c r="Q32" s="1131" t="str">
        <f>'ชื่อ-คะแนน'!DJ30</f>
        <v/>
      </c>
      <c r="R32" s="1131" t="str">
        <f>'ชื่อ-คะแนน'!DK30</f>
        <v/>
      </c>
      <c r="S32" s="1131" t="str">
        <f>'ชื่อ-คะแนน'!DL30</f>
        <v/>
      </c>
      <c r="T32" s="1131" t="str">
        <f>'ชื่อ-คะแนน'!DM30</f>
        <v/>
      </c>
      <c r="U32" s="1131" t="str">
        <f>'ชื่อ-คะแนน'!DN30</f>
        <v/>
      </c>
      <c r="V32" s="1131" t="str">
        <f>'ชื่อ-คะแนน'!DO30</f>
        <v/>
      </c>
      <c r="W32" s="1131" t="str">
        <f>'ชื่อ-คะแนน'!DP30</f>
        <v/>
      </c>
      <c r="X32" s="1284" t="str">
        <f>'ชื่อ-คะแนน'!DQ30</f>
        <v/>
      </c>
      <c r="Y32" s="1284" t="str">
        <f>'ชื่อ-คะแนน'!DR30</f>
        <v/>
      </c>
      <c r="Z32" s="1269" t="str">
        <f>'ชื่อ-คะแนน'!DS30</f>
        <v/>
      </c>
      <c r="AA32" s="1119" t="str">
        <f>'ชื่อ-คะแนน'!CW30</f>
        <v/>
      </c>
      <c r="AB32" s="1123" t="str">
        <f>'ชื่อ-คะแนน'!CY30</f>
        <v/>
      </c>
      <c r="AC32" s="1115" t="str">
        <f>IF('ชื่อ-คะแนน'!CZ30="","",'ชื่อ-คะแนน'!CZ30)</f>
        <v/>
      </c>
    </row>
    <row r="33" spans="1:29" s="1025" customFormat="1" ht="17.25" customHeight="1" x14ac:dyDescent="0.5">
      <c r="A33" s="1043"/>
      <c r="B33" s="1031" t="str">
        <f>'ชื่อ-คะแนน'!A31</f>
        <v/>
      </c>
      <c r="C33" s="1032">
        <f>'ชื่อ-คะแนน'!B31</f>
        <v>0</v>
      </c>
      <c r="D33" s="1065" t="str">
        <f>'ชื่อ-คะแนน'!DB31</f>
        <v/>
      </c>
      <c r="E33" s="326" t="str">
        <f>'ชื่อ-คะแนน'!D31</f>
        <v/>
      </c>
      <c r="F33" s="790" t="str">
        <f>'ชื่อ-คะแนน'!AB31</f>
        <v/>
      </c>
      <c r="G33" s="790" t="str">
        <f>'ชื่อ-คะแนน'!AW31</f>
        <v/>
      </c>
      <c r="H33" s="1033" t="str">
        <f>'ชื่อ-คะแนน'!AY31</f>
        <v/>
      </c>
      <c r="I33" s="777" t="str">
        <f>IF('ชื่อ-คะแนน'!D31="","",IF('ชื่อ-คะแนน'!D31="ออก","-",IF('ชื่อ-คะแนน'!D31="ย้าย","-",IF('ชื่อ-คะแนน'!D31="พัก","-",ROUND(IF('ชื่อ-คะแนน'!AX31/2&gt;50,"เกิน",'ชื่อ-คะแนน'!AX31/2),0)))))</f>
        <v/>
      </c>
      <c r="J33" s="1132" t="str">
        <f>'ชื่อ-คะแนน'!DC31</f>
        <v/>
      </c>
      <c r="K33" s="1132" t="str">
        <f>'ชื่อ-คะแนน'!DD31</f>
        <v/>
      </c>
      <c r="L33" s="1132" t="str">
        <f>'ชื่อ-คะแนน'!DE31</f>
        <v/>
      </c>
      <c r="M33" s="1132" t="str">
        <f>'ชื่อ-คะแนน'!DF31</f>
        <v/>
      </c>
      <c r="N33" s="1132" t="str">
        <f>'ชื่อ-คะแนน'!DG31</f>
        <v/>
      </c>
      <c r="O33" s="1261" t="str">
        <f>'ชื่อ-คะแนน'!DH31</f>
        <v/>
      </c>
      <c r="P33" s="1129" t="str">
        <f>'ชื่อ-คะแนน'!DI31</f>
        <v/>
      </c>
      <c r="Q33" s="1129" t="str">
        <f>'ชื่อ-คะแนน'!DJ31</f>
        <v/>
      </c>
      <c r="R33" s="1129" t="str">
        <f>'ชื่อ-คะแนน'!DK31</f>
        <v/>
      </c>
      <c r="S33" s="1129" t="str">
        <f>'ชื่อ-คะแนน'!DL31</f>
        <v/>
      </c>
      <c r="T33" s="1129" t="str">
        <f>'ชื่อ-คะแนน'!DM31</f>
        <v/>
      </c>
      <c r="U33" s="1129" t="str">
        <f>'ชื่อ-คะแนน'!DN31</f>
        <v/>
      </c>
      <c r="V33" s="1129" t="str">
        <f>'ชื่อ-คะแนน'!DO31</f>
        <v/>
      </c>
      <c r="W33" s="1129" t="str">
        <f>'ชื่อ-คะแนน'!DP31</f>
        <v/>
      </c>
      <c r="X33" s="1129" t="str">
        <f>'ชื่อ-คะแนน'!DQ31</f>
        <v/>
      </c>
      <c r="Y33" s="1129" t="str">
        <f>'ชื่อ-คะแนน'!DR31</f>
        <v/>
      </c>
      <c r="Z33" s="1267" t="str">
        <f>'ชื่อ-คะแนน'!DS31</f>
        <v/>
      </c>
      <c r="AA33" s="1107" t="str">
        <f>'ชื่อ-คะแนน'!CW31</f>
        <v/>
      </c>
      <c r="AB33" s="1121" t="str">
        <f>'ชื่อ-คะแนน'!CY31</f>
        <v/>
      </c>
      <c r="AC33" s="1109" t="str">
        <f>IF('ชื่อ-คะแนน'!CZ31="","",'ชื่อ-คะแนน'!CZ31)</f>
        <v/>
      </c>
    </row>
    <row r="34" spans="1:29" s="1025" customFormat="1" ht="17.25" customHeight="1" x14ac:dyDescent="0.5">
      <c r="A34" s="1043"/>
      <c r="B34" s="1034" t="str">
        <f>'ชื่อ-คะแนน'!A32</f>
        <v/>
      </c>
      <c r="C34" s="1035">
        <f>'ชื่อ-คะแนน'!B32</f>
        <v>0</v>
      </c>
      <c r="D34" s="1050" t="str">
        <f>'ชื่อ-คะแนน'!DB32</f>
        <v/>
      </c>
      <c r="E34" s="337" t="str">
        <f>'ชื่อ-คะแนน'!D32</f>
        <v/>
      </c>
      <c r="F34" s="791" t="str">
        <f>'ชื่อ-คะแนน'!AB32</f>
        <v/>
      </c>
      <c r="G34" s="791" t="str">
        <f>'ชื่อ-คะแนน'!AW32</f>
        <v/>
      </c>
      <c r="H34" s="792" t="str">
        <f>'ชื่อ-คะแนน'!AY32</f>
        <v/>
      </c>
      <c r="I34" s="782" t="str">
        <f>IF('ชื่อ-คะแนน'!D32="","",IF('ชื่อ-คะแนน'!D32="ออก","-",IF('ชื่อ-คะแนน'!D32="ย้าย","-",IF('ชื่อ-คะแนน'!D32="พัก","-",ROUND(IF('ชื่อ-คะแนน'!AX32/2&gt;50,"เกิน",'ชื่อ-คะแนน'!AX32/2),0)))))</f>
        <v/>
      </c>
      <c r="J34" s="1133" t="str">
        <f>'ชื่อ-คะแนน'!DC32</f>
        <v/>
      </c>
      <c r="K34" s="1133" t="str">
        <f>'ชื่อ-คะแนน'!DD32</f>
        <v/>
      </c>
      <c r="L34" s="1133" t="str">
        <f>'ชื่อ-คะแนน'!DE32</f>
        <v/>
      </c>
      <c r="M34" s="1133" t="str">
        <f>'ชื่อ-คะแนน'!DF32</f>
        <v/>
      </c>
      <c r="N34" s="1133" t="str">
        <f>'ชื่อ-คะแนน'!DG32</f>
        <v/>
      </c>
      <c r="O34" s="1262" t="str">
        <f>'ชื่อ-คะแนน'!DH32</f>
        <v/>
      </c>
      <c r="P34" s="1130" t="str">
        <f>'ชื่อ-คะแนน'!DI32</f>
        <v/>
      </c>
      <c r="Q34" s="1130" t="str">
        <f>'ชื่อ-คะแนน'!DJ32</f>
        <v/>
      </c>
      <c r="R34" s="1130" t="str">
        <f>'ชื่อ-คะแนน'!DK32</f>
        <v/>
      </c>
      <c r="S34" s="1130" t="str">
        <f>'ชื่อ-คะแนน'!DL32</f>
        <v/>
      </c>
      <c r="T34" s="1130" t="str">
        <f>'ชื่อ-คะแนน'!DM32</f>
        <v/>
      </c>
      <c r="U34" s="1130" t="str">
        <f>'ชื่อ-คะแนน'!DN32</f>
        <v/>
      </c>
      <c r="V34" s="1130" t="str">
        <f>'ชื่อ-คะแนน'!DO32</f>
        <v/>
      </c>
      <c r="W34" s="1130" t="str">
        <f>'ชื่อ-คะแนน'!DP32</f>
        <v/>
      </c>
      <c r="X34" s="1283" t="str">
        <f>'ชื่อ-คะแนน'!DQ32</f>
        <v/>
      </c>
      <c r="Y34" s="1283" t="str">
        <f>'ชื่อ-คะแนน'!DR32</f>
        <v/>
      </c>
      <c r="Z34" s="1268" t="str">
        <f>'ชื่อ-คะแนน'!DS32</f>
        <v/>
      </c>
      <c r="AA34" s="1113" t="str">
        <f>'ชื่อ-คะแนน'!CW32</f>
        <v/>
      </c>
      <c r="AB34" s="1122" t="str">
        <f>'ชื่อ-คะแนน'!CY32</f>
        <v/>
      </c>
      <c r="AC34" s="1115" t="str">
        <f>IF('ชื่อ-คะแนน'!CZ32="","",'ชื่อ-คะแนน'!CZ32)</f>
        <v/>
      </c>
    </row>
    <row r="35" spans="1:29" s="1025" customFormat="1" ht="17.25" customHeight="1" x14ac:dyDescent="0.5">
      <c r="A35" s="1043"/>
      <c r="B35" s="1034" t="str">
        <f>'ชื่อ-คะแนน'!A33</f>
        <v/>
      </c>
      <c r="C35" s="1035">
        <f>'ชื่อ-คะแนน'!B33</f>
        <v>0</v>
      </c>
      <c r="D35" s="1050" t="str">
        <f>'ชื่อ-คะแนน'!DB33</f>
        <v/>
      </c>
      <c r="E35" s="337" t="str">
        <f>'ชื่อ-คะแนน'!D33</f>
        <v/>
      </c>
      <c r="F35" s="791" t="str">
        <f>'ชื่อ-คะแนน'!AB33</f>
        <v/>
      </c>
      <c r="G35" s="791" t="str">
        <f>'ชื่อ-คะแนน'!AW33</f>
        <v/>
      </c>
      <c r="H35" s="792" t="str">
        <f>'ชื่อ-คะแนน'!AY33</f>
        <v/>
      </c>
      <c r="I35" s="782" t="str">
        <f>IF('ชื่อ-คะแนน'!D33="","",IF('ชื่อ-คะแนน'!D33="ออก","-",IF('ชื่อ-คะแนน'!D33="ย้าย","-",IF('ชื่อ-คะแนน'!D33="พัก","-",ROUND(IF('ชื่อ-คะแนน'!AX33/2&gt;50,"เกิน",'ชื่อ-คะแนน'!AX33/2),0)))))</f>
        <v/>
      </c>
      <c r="J35" s="1133" t="str">
        <f>'ชื่อ-คะแนน'!DC33</f>
        <v/>
      </c>
      <c r="K35" s="1133" t="str">
        <f>'ชื่อ-คะแนน'!DD33</f>
        <v/>
      </c>
      <c r="L35" s="1133" t="str">
        <f>'ชื่อ-คะแนน'!DE33</f>
        <v/>
      </c>
      <c r="M35" s="1133" t="str">
        <f>'ชื่อ-คะแนน'!DF33</f>
        <v/>
      </c>
      <c r="N35" s="1133" t="str">
        <f>'ชื่อ-คะแนน'!DG33</f>
        <v/>
      </c>
      <c r="O35" s="1262" t="str">
        <f>'ชื่อ-คะแนน'!DH33</f>
        <v/>
      </c>
      <c r="P35" s="1130" t="str">
        <f>'ชื่อ-คะแนน'!DI33</f>
        <v/>
      </c>
      <c r="Q35" s="1130" t="str">
        <f>'ชื่อ-คะแนน'!DJ33</f>
        <v/>
      </c>
      <c r="R35" s="1130" t="str">
        <f>'ชื่อ-คะแนน'!DK33</f>
        <v/>
      </c>
      <c r="S35" s="1130" t="str">
        <f>'ชื่อ-คะแนน'!DL33</f>
        <v/>
      </c>
      <c r="T35" s="1130" t="str">
        <f>'ชื่อ-คะแนน'!DM33</f>
        <v/>
      </c>
      <c r="U35" s="1130" t="str">
        <f>'ชื่อ-คะแนน'!DN33</f>
        <v/>
      </c>
      <c r="V35" s="1130" t="str">
        <f>'ชื่อ-คะแนน'!DO33</f>
        <v/>
      </c>
      <c r="W35" s="1130" t="str">
        <f>'ชื่อ-คะแนน'!DP33</f>
        <v/>
      </c>
      <c r="X35" s="1283" t="str">
        <f>'ชื่อ-คะแนน'!DQ33</f>
        <v/>
      </c>
      <c r="Y35" s="1283" t="str">
        <f>'ชื่อ-คะแนน'!DR33</f>
        <v/>
      </c>
      <c r="Z35" s="1268" t="str">
        <f>'ชื่อ-คะแนน'!DS33</f>
        <v/>
      </c>
      <c r="AA35" s="1113" t="str">
        <f>'ชื่อ-คะแนน'!CW33</f>
        <v/>
      </c>
      <c r="AB35" s="1122" t="str">
        <f>'ชื่อ-คะแนน'!CY33</f>
        <v/>
      </c>
      <c r="AC35" s="1115" t="str">
        <f>IF('ชื่อ-คะแนน'!CZ33="","",'ชื่อ-คะแนน'!CZ33)</f>
        <v/>
      </c>
    </row>
    <row r="36" spans="1:29" s="1025" customFormat="1" ht="17.25" customHeight="1" x14ac:dyDescent="0.5">
      <c r="A36" s="1043"/>
      <c r="B36" s="1034" t="str">
        <f>'ชื่อ-คะแนน'!A34</f>
        <v/>
      </c>
      <c r="C36" s="1035">
        <f>'ชื่อ-คะแนน'!B34</f>
        <v>0</v>
      </c>
      <c r="D36" s="1050" t="str">
        <f>'ชื่อ-คะแนน'!DB34</f>
        <v/>
      </c>
      <c r="E36" s="337" t="str">
        <f>'ชื่อ-คะแนน'!D34</f>
        <v/>
      </c>
      <c r="F36" s="791" t="str">
        <f>'ชื่อ-คะแนน'!AB34</f>
        <v/>
      </c>
      <c r="G36" s="791" t="str">
        <f>'ชื่อ-คะแนน'!AW34</f>
        <v/>
      </c>
      <c r="H36" s="792" t="str">
        <f>'ชื่อ-คะแนน'!AY34</f>
        <v/>
      </c>
      <c r="I36" s="782" t="str">
        <f>IF('ชื่อ-คะแนน'!D34="","",IF('ชื่อ-คะแนน'!D34="ออก","-",IF('ชื่อ-คะแนน'!D34="ย้าย","-",IF('ชื่อ-คะแนน'!D34="พัก","-",ROUND(IF('ชื่อ-คะแนน'!AX34/2&gt;50,"เกิน",'ชื่อ-คะแนน'!AX34/2),0)))))</f>
        <v/>
      </c>
      <c r="J36" s="1133" t="str">
        <f>'ชื่อ-คะแนน'!DC34</f>
        <v/>
      </c>
      <c r="K36" s="1133" t="str">
        <f>'ชื่อ-คะแนน'!DD34</f>
        <v/>
      </c>
      <c r="L36" s="1133" t="str">
        <f>'ชื่อ-คะแนน'!DE34</f>
        <v/>
      </c>
      <c r="M36" s="1133" t="str">
        <f>'ชื่อ-คะแนน'!DF34</f>
        <v/>
      </c>
      <c r="N36" s="1133" t="str">
        <f>'ชื่อ-คะแนน'!DG34</f>
        <v/>
      </c>
      <c r="O36" s="1262" t="str">
        <f>'ชื่อ-คะแนน'!DH34</f>
        <v/>
      </c>
      <c r="P36" s="1130" t="str">
        <f>'ชื่อ-คะแนน'!DI34</f>
        <v/>
      </c>
      <c r="Q36" s="1130" t="str">
        <f>'ชื่อ-คะแนน'!DJ34</f>
        <v/>
      </c>
      <c r="R36" s="1130" t="str">
        <f>'ชื่อ-คะแนน'!DK34</f>
        <v/>
      </c>
      <c r="S36" s="1130" t="str">
        <f>'ชื่อ-คะแนน'!DL34</f>
        <v/>
      </c>
      <c r="T36" s="1130" t="str">
        <f>'ชื่อ-คะแนน'!DM34</f>
        <v/>
      </c>
      <c r="U36" s="1130" t="str">
        <f>'ชื่อ-คะแนน'!DN34</f>
        <v/>
      </c>
      <c r="V36" s="1130" t="str">
        <f>'ชื่อ-คะแนน'!DO34</f>
        <v/>
      </c>
      <c r="W36" s="1130" t="str">
        <f>'ชื่อ-คะแนน'!DP34</f>
        <v/>
      </c>
      <c r="X36" s="1283" t="str">
        <f>'ชื่อ-คะแนน'!DQ34</f>
        <v/>
      </c>
      <c r="Y36" s="1283" t="str">
        <f>'ชื่อ-คะแนน'!DR34</f>
        <v/>
      </c>
      <c r="Z36" s="1268" t="str">
        <f>'ชื่อ-คะแนน'!DS34</f>
        <v/>
      </c>
      <c r="AA36" s="1113" t="str">
        <f>'ชื่อ-คะแนน'!CW34</f>
        <v/>
      </c>
      <c r="AB36" s="1122" t="str">
        <f>'ชื่อ-คะแนน'!CY34</f>
        <v/>
      </c>
      <c r="AC36" s="1115" t="str">
        <f>IF('ชื่อ-คะแนน'!CZ34="","",'ชื่อ-คะแนน'!CZ34)</f>
        <v/>
      </c>
    </row>
    <row r="37" spans="1:29" s="1025" customFormat="1" ht="17.25" customHeight="1" thickBot="1" x14ac:dyDescent="0.55000000000000004">
      <c r="A37" s="1043"/>
      <c r="B37" s="1034" t="str">
        <f>'ชื่อ-คะแนน'!A35</f>
        <v/>
      </c>
      <c r="C37" s="1035">
        <f>'ชื่อ-คะแนน'!B35</f>
        <v>0</v>
      </c>
      <c r="D37" s="1050" t="str">
        <f>'ชื่อ-คะแนน'!DB35</f>
        <v/>
      </c>
      <c r="E37" s="346" t="str">
        <f>'ชื่อ-คะแนน'!D35</f>
        <v/>
      </c>
      <c r="F37" s="793" t="str">
        <f>'ชื่อ-คะแนน'!AB35</f>
        <v/>
      </c>
      <c r="G37" s="793" t="str">
        <f>'ชื่อ-คะแนน'!AW35</f>
        <v/>
      </c>
      <c r="H37" s="794" t="str">
        <f>'ชื่อ-คะแนน'!AY35</f>
        <v/>
      </c>
      <c r="I37" s="787" t="str">
        <f>IF('ชื่อ-คะแนน'!D35="","",IF('ชื่อ-คะแนน'!D35="ออก","-",IF('ชื่อ-คะแนน'!D35="ย้าย","-",IF('ชื่อ-คะแนน'!D35="พัก","-",ROUND(IF('ชื่อ-คะแนน'!AX35/2&gt;50,"เกิน",'ชื่อ-คะแนน'!AX35/2),0)))))</f>
        <v/>
      </c>
      <c r="J37" s="1134" t="str">
        <f>'ชื่อ-คะแนน'!DC35</f>
        <v/>
      </c>
      <c r="K37" s="1134" t="str">
        <f>'ชื่อ-คะแนน'!DD35</f>
        <v/>
      </c>
      <c r="L37" s="1134" t="str">
        <f>'ชื่อ-คะแนน'!DE35</f>
        <v/>
      </c>
      <c r="M37" s="1134" t="str">
        <f>'ชื่อ-คะแนน'!DF35</f>
        <v/>
      </c>
      <c r="N37" s="1134" t="str">
        <f>'ชื่อ-คะแนน'!DG35</f>
        <v/>
      </c>
      <c r="O37" s="1263" t="str">
        <f>'ชื่อ-คะแนน'!DH35</f>
        <v/>
      </c>
      <c r="P37" s="1131" t="str">
        <f>'ชื่อ-คะแนน'!DI35</f>
        <v/>
      </c>
      <c r="Q37" s="1131" t="str">
        <f>'ชื่อ-คะแนน'!DJ35</f>
        <v/>
      </c>
      <c r="R37" s="1131" t="str">
        <f>'ชื่อ-คะแนน'!DK35</f>
        <v/>
      </c>
      <c r="S37" s="1131" t="str">
        <f>'ชื่อ-คะแนน'!DL35</f>
        <v/>
      </c>
      <c r="T37" s="1131" t="str">
        <f>'ชื่อ-คะแนน'!DM35</f>
        <v/>
      </c>
      <c r="U37" s="1131" t="str">
        <f>'ชื่อ-คะแนน'!DN35</f>
        <v/>
      </c>
      <c r="V37" s="1131" t="str">
        <f>'ชื่อ-คะแนน'!DO35</f>
        <v/>
      </c>
      <c r="W37" s="1131" t="str">
        <f>'ชื่อ-คะแนน'!DP35</f>
        <v/>
      </c>
      <c r="X37" s="1284" t="str">
        <f>'ชื่อ-คะแนน'!DQ35</f>
        <v/>
      </c>
      <c r="Y37" s="1284" t="str">
        <f>'ชื่อ-คะแนน'!DR35</f>
        <v/>
      </c>
      <c r="Z37" s="1269" t="str">
        <f>'ชื่อ-คะแนน'!DS35</f>
        <v/>
      </c>
      <c r="AA37" s="1119" t="str">
        <f>'ชื่อ-คะแนน'!CW35</f>
        <v/>
      </c>
      <c r="AB37" s="1123" t="str">
        <f>'ชื่อ-คะแนน'!CY35</f>
        <v/>
      </c>
      <c r="AC37" s="1115" t="str">
        <f>IF('ชื่อ-คะแนน'!CZ35="","",'ชื่อ-คะแนน'!CZ35)</f>
        <v/>
      </c>
    </row>
    <row r="38" spans="1:29" s="1025" customFormat="1" ht="17.25" customHeight="1" x14ac:dyDescent="0.5">
      <c r="A38" s="1043"/>
      <c r="B38" s="1031" t="str">
        <f>'ชื่อ-คะแนน'!A36</f>
        <v/>
      </c>
      <c r="C38" s="1032">
        <f>'ชื่อ-คะแนน'!B36</f>
        <v>0</v>
      </c>
      <c r="D38" s="1065" t="str">
        <f>'ชื่อ-คะแนน'!DB36</f>
        <v/>
      </c>
      <c r="E38" s="326" t="str">
        <f>'ชื่อ-คะแนน'!D36</f>
        <v/>
      </c>
      <c r="F38" s="790" t="str">
        <f>'ชื่อ-คะแนน'!AB36</f>
        <v/>
      </c>
      <c r="G38" s="790" t="str">
        <f>'ชื่อ-คะแนน'!AW36</f>
        <v/>
      </c>
      <c r="H38" s="1033" t="str">
        <f>'ชื่อ-คะแนน'!AY36</f>
        <v/>
      </c>
      <c r="I38" s="777" t="str">
        <f>IF('ชื่อ-คะแนน'!D36="","",IF('ชื่อ-คะแนน'!D36="ออก","-",IF('ชื่อ-คะแนน'!D36="ย้าย","-",IF('ชื่อ-คะแนน'!D36="พัก","-",ROUND(IF('ชื่อ-คะแนน'!AX36/2&gt;50,"เกิน",'ชื่อ-คะแนน'!AX36/2),0)))))</f>
        <v/>
      </c>
      <c r="J38" s="1132" t="str">
        <f>'ชื่อ-คะแนน'!DC36</f>
        <v/>
      </c>
      <c r="K38" s="1132" t="str">
        <f>'ชื่อ-คะแนน'!DD36</f>
        <v/>
      </c>
      <c r="L38" s="1132" t="str">
        <f>'ชื่อ-คะแนน'!DE36</f>
        <v/>
      </c>
      <c r="M38" s="1132" t="str">
        <f>'ชื่อ-คะแนน'!DF36</f>
        <v/>
      </c>
      <c r="N38" s="1132" t="str">
        <f>'ชื่อ-คะแนน'!DG36</f>
        <v/>
      </c>
      <c r="O38" s="1261" t="str">
        <f>'ชื่อ-คะแนน'!DH36</f>
        <v/>
      </c>
      <c r="P38" s="1129" t="str">
        <f>'ชื่อ-คะแนน'!DI36</f>
        <v/>
      </c>
      <c r="Q38" s="1129" t="str">
        <f>'ชื่อ-คะแนน'!DJ36</f>
        <v/>
      </c>
      <c r="R38" s="1129" t="str">
        <f>'ชื่อ-คะแนน'!DK36</f>
        <v/>
      </c>
      <c r="S38" s="1129" t="str">
        <f>'ชื่อ-คะแนน'!DL36</f>
        <v/>
      </c>
      <c r="T38" s="1129" t="str">
        <f>'ชื่อ-คะแนน'!DM36</f>
        <v/>
      </c>
      <c r="U38" s="1129" t="str">
        <f>'ชื่อ-คะแนน'!DN36</f>
        <v/>
      </c>
      <c r="V38" s="1129" t="str">
        <f>'ชื่อ-คะแนน'!DO36</f>
        <v/>
      </c>
      <c r="W38" s="1129" t="str">
        <f>'ชื่อ-คะแนน'!DP36</f>
        <v/>
      </c>
      <c r="X38" s="1129" t="str">
        <f>'ชื่อ-คะแนน'!DQ36</f>
        <v/>
      </c>
      <c r="Y38" s="1129" t="str">
        <f>'ชื่อ-คะแนน'!DR36</f>
        <v/>
      </c>
      <c r="Z38" s="1267" t="str">
        <f>'ชื่อ-คะแนน'!DS36</f>
        <v/>
      </c>
      <c r="AA38" s="1107" t="str">
        <f>'ชื่อ-คะแนน'!CW36</f>
        <v/>
      </c>
      <c r="AB38" s="1121" t="str">
        <f>'ชื่อ-คะแนน'!CY36</f>
        <v/>
      </c>
      <c r="AC38" s="1109" t="str">
        <f>IF('ชื่อ-คะแนน'!CZ36="","",'ชื่อ-คะแนน'!CZ36)</f>
        <v/>
      </c>
    </row>
    <row r="39" spans="1:29" s="1025" customFormat="1" ht="17.25" customHeight="1" x14ac:dyDescent="0.5">
      <c r="A39" s="1043"/>
      <c r="B39" s="1034" t="str">
        <f>'ชื่อ-คะแนน'!A37</f>
        <v/>
      </c>
      <c r="C39" s="1035">
        <f>'ชื่อ-คะแนน'!B37</f>
        <v>0</v>
      </c>
      <c r="D39" s="1050" t="str">
        <f>'ชื่อ-คะแนน'!DB37</f>
        <v/>
      </c>
      <c r="E39" s="337" t="str">
        <f>'ชื่อ-คะแนน'!D37</f>
        <v/>
      </c>
      <c r="F39" s="791" t="str">
        <f>'ชื่อ-คะแนน'!AB37</f>
        <v/>
      </c>
      <c r="G39" s="791" t="str">
        <f>'ชื่อ-คะแนน'!AW37</f>
        <v/>
      </c>
      <c r="H39" s="792" t="str">
        <f>'ชื่อ-คะแนน'!AY37</f>
        <v/>
      </c>
      <c r="I39" s="782" t="str">
        <f>IF('ชื่อ-คะแนน'!D37="","",IF('ชื่อ-คะแนน'!D37="ออก","-",IF('ชื่อ-คะแนน'!D37="ย้าย","-",IF('ชื่อ-คะแนน'!D37="พัก","-",ROUND(IF('ชื่อ-คะแนน'!AX37/2&gt;50,"เกิน",'ชื่อ-คะแนน'!AX37/2),0)))))</f>
        <v/>
      </c>
      <c r="J39" s="1133" t="str">
        <f>'ชื่อ-คะแนน'!DC37</f>
        <v/>
      </c>
      <c r="K39" s="1133" t="str">
        <f>'ชื่อ-คะแนน'!DD37</f>
        <v/>
      </c>
      <c r="L39" s="1133" t="str">
        <f>'ชื่อ-คะแนน'!DE37</f>
        <v/>
      </c>
      <c r="M39" s="1133" t="str">
        <f>'ชื่อ-คะแนน'!DF37</f>
        <v/>
      </c>
      <c r="N39" s="1133" t="str">
        <f>'ชื่อ-คะแนน'!DG37</f>
        <v/>
      </c>
      <c r="O39" s="1262" t="str">
        <f>'ชื่อ-คะแนน'!DH37</f>
        <v/>
      </c>
      <c r="P39" s="1130" t="str">
        <f>'ชื่อ-คะแนน'!DI37</f>
        <v/>
      </c>
      <c r="Q39" s="1130" t="str">
        <f>'ชื่อ-คะแนน'!DJ37</f>
        <v/>
      </c>
      <c r="R39" s="1130" t="str">
        <f>'ชื่อ-คะแนน'!DK37</f>
        <v/>
      </c>
      <c r="S39" s="1130" t="str">
        <f>'ชื่อ-คะแนน'!DL37</f>
        <v/>
      </c>
      <c r="T39" s="1130" t="str">
        <f>'ชื่อ-คะแนน'!DM37</f>
        <v/>
      </c>
      <c r="U39" s="1130" t="str">
        <f>'ชื่อ-คะแนน'!DN37</f>
        <v/>
      </c>
      <c r="V39" s="1130" t="str">
        <f>'ชื่อ-คะแนน'!DO37</f>
        <v/>
      </c>
      <c r="W39" s="1130" t="str">
        <f>'ชื่อ-คะแนน'!DP37</f>
        <v/>
      </c>
      <c r="X39" s="1283" t="str">
        <f>'ชื่อ-คะแนน'!DQ37</f>
        <v/>
      </c>
      <c r="Y39" s="1283" t="str">
        <f>'ชื่อ-คะแนน'!DR37</f>
        <v/>
      </c>
      <c r="Z39" s="1268" t="str">
        <f>'ชื่อ-คะแนน'!DS37</f>
        <v/>
      </c>
      <c r="AA39" s="1113" t="str">
        <f>'ชื่อ-คะแนน'!CW37</f>
        <v/>
      </c>
      <c r="AB39" s="1122" t="str">
        <f>'ชื่อ-คะแนน'!CY37</f>
        <v/>
      </c>
      <c r="AC39" s="1115" t="str">
        <f>IF('ชื่อ-คะแนน'!CZ37="","",'ชื่อ-คะแนน'!CZ37)</f>
        <v/>
      </c>
    </row>
    <row r="40" spans="1:29" s="1025" customFormat="1" ht="17.25" customHeight="1" x14ac:dyDescent="0.5">
      <c r="A40" s="1043"/>
      <c r="B40" s="1034" t="str">
        <f>'ชื่อ-คะแนน'!A38</f>
        <v/>
      </c>
      <c r="C40" s="1035">
        <f>'ชื่อ-คะแนน'!B38</f>
        <v>0</v>
      </c>
      <c r="D40" s="1050" t="str">
        <f>'ชื่อ-คะแนน'!DB38</f>
        <v/>
      </c>
      <c r="E40" s="337" t="str">
        <f>'ชื่อ-คะแนน'!D38</f>
        <v/>
      </c>
      <c r="F40" s="791" t="str">
        <f>'ชื่อ-คะแนน'!AB38</f>
        <v/>
      </c>
      <c r="G40" s="791" t="str">
        <f>'ชื่อ-คะแนน'!AW38</f>
        <v/>
      </c>
      <c r="H40" s="792" t="str">
        <f>'ชื่อ-คะแนน'!AY38</f>
        <v/>
      </c>
      <c r="I40" s="782" t="str">
        <f>IF('ชื่อ-คะแนน'!D38="","",IF('ชื่อ-คะแนน'!D38="ออก","-",IF('ชื่อ-คะแนน'!D38="ย้าย","-",IF('ชื่อ-คะแนน'!D38="พัก","-",ROUND(IF('ชื่อ-คะแนน'!AX38/2&gt;50,"เกิน",'ชื่อ-คะแนน'!AX38/2),0)))))</f>
        <v/>
      </c>
      <c r="J40" s="1133" t="str">
        <f>'ชื่อ-คะแนน'!DC38</f>
        <v/>
      </c>
      <c r="K40" s="1133" t="str">
        <f>'ชื่อ-คะแนน'!DD38</f>
        <v/>
      </c>
      <c r="L40" s="1133" t="str">
        <f>'ชื่อ-คะแนน'!DE38</f>
        <v/>
      </c>
      <c r="M40" s="1133" t="str">
        <f>'ชื่อ-คะแนน'!DF38</f>
        <v/>
      </c>
      <c r="N40" s="1133" t="str">
        <f>'ชื่อ-คะแนน'!DG38</f>
        <v/>
      </c>
      <c r="O40" s="1262" t="str">
        <f>'ชื่อ-คะแนน'!DH38</f>
        <v/>
      </c>
      <c r="P40" s="1130" t="str">
        <f>'ชื่อ-คะแนน'!DI38</f>
        <v/>
      </c>
      <c r="Q40" s="1130" t="str">
        <f>'ชื่อ-คะแนน'!DJ38</f>
        <v/>
      </c>
      <c r="R40" s="1130" t="str">
        <f>'ชื่อ-คะแนน'!DK38</f>
        <v/>
      </c>
      <c r="S40" s="1130" t="str">
        <f>'ชื่อ-คะแนน'!DL38</f>
        <v/>
      </c>
      <c r="T40" s="1130" t="str">
        <f>'ชื่อ-คะแนน'!DM38</f>
        <v/>
      </c>
      <c r="U40" s="1130" t="str">
        <f>'ชื่อ-คะแนน'!DN38</f>
        <v/>
      </c>
      <c r="V40" s="1130" t="str">
        <f>'ชื่อ-คะแนน'!DO38</f>
        <v/>
      </c>
      <c r="W40" s="1130" t="str">
        <f>'ชื่อ-คะแนน'!DP38</f>
        <v/>
      </c>
      <c r="X40" s="1283" t="str">
        <f>'ชื่อ-คะแนน'!DQ38</f>
        <v/>
      </c>
      <c r="Y40" s="1283" t="str">
        <f>'ชื่อ-คะแนน'!DR38</f>
        <v/>
      </c>
      <c r="Z40" s="1268" t="str">
        <f>'ชื่อ-คะแนน'!DS38</f>
        <v/>
      </c>
      <c r="AA40" s="1113" t="str">
        <f>'ชื่อ-คะแนน'!CW38</f>
        <v/>
      </c>
      <c r="AB40" s="1122" t="str">
        <f>'ชื่อ-คะแนน'!CY38</f>
        <v/>
      </c>
      <c r="AC40" s="1115" t="str">
        <f>IF('ชื่อ-คะแนน'!CZ38="","",'ชื่อ-คะแนน'!CZ38)</f>
        <v/>
      </c>
    </row>
    <row r="41" spans="1:29" s="1025" customFormat="1" ht="17.25" customHeight="1" x14ac:dyDescent="0.5">
      <c r="A41" s="1043"/>
      <c r="B41" s="1034" t="str">
        <f>'ชื่อ-คะแนน'!A39</f>
        <v/>
      </c>
      <c r="C41" s="1035">
        <f>'ชื่อ-คะแนน'!B39</f>
        <v>0</v>
      </c>
      <c r="D41" s="1050" t="str">
        <f>'ชื่อ-คะแนน'!DB39</f>
        <v/>
      </c>
      <c r="E41" s="337" t="str">
        <f>'ชื่อ-คะแนน'!D39</f>
        <v/>
      </c>
      <c r="F41" s="791" t="str">
        <f>'ชื่อ-คะแนน'!AB39</f>
        <v/>
      </c>
      <c r="G41" s="791" t="str">
        <f>'ชื่อ-คะแนน'!AW39</f>
        <v/>
      </c>
      <c r="H41" s="792" t="str">
        <f>'ชื่อ-คะแนน'!AY39</f>
        <v/>
      </c>
      <c r="I41" s="782" t="str">
        <f>IF('ชื่อ-คะแนน'!D39="","",IF('ชื่อ-คะแนน'!D39="ออก","-",IF('ชื่อ-คะแนน'!D39="ย้าย","-",IF('ชื่อ-คะแนน'!D39="พัก","-",ROUND(IF('ชื่อ-คะแนน'!AX39/2&gt;50,"เกิน",'ชื่อ-คะแนน'!AX39/2),0)))))</f>
        <v/>
      </c>
      <c r="J41" s="1133" t="str">
        <f>'ชื่อ-คะแนน'!DC39</f>
        <v/>
      </c>
      <c r="K41" s="1133" t="str">
        <f>'ชื่อ-คะแนน'!DD39</f>
        <v/>
      </c>
      <c r="L41" s="1133" t="str">
        <f>'ชื่อ-คะแนน'!DE39</f>
        <v/>
      </c>
      <c r="M41" s="1133" t="str">
        <f>'ชื่อ-คะแนน'!DF39</f>
        <v/>
      </c>
      <c r="N41" s="1133" t="str">
        <f>'ชื่อ-คะแนน'!DG39</f>
        <v/>
      </c>
      <c r="O41" s="1262" t="str">
        <f>'ชื่อ-คะแนน'!DH39</f>
        <v/>
      </c>
      <c r="P41" s="1130" t="str">
        <f>'ชื่อ-คะแนน'!DI39</f>
        <v/>
      </c>
      <c r="Q41" s="1130" t="str">
        <f>'ชื่อ-คะแนน'!DJ39</f>
        <v/>
      </c>
      <c r="R41" s="1130" t="str">
        <f>'ชื่อ-คะแนน'!DK39</f>
        <v/>
      </c>
      <c r="S41" s="1130" t="str">
        <f>'ชื่อ-คะแนน'!DL39</f>
        <v/>
      </c>
      <c r="T41" s="1130" t="str">
        <f>'ชื่อ-คะแนน'!DM39</f>
        <v/>
      </c>
      <c r="U41" s="1130" t="str">
        <f>'ชื่อ-คะแนน'!DN39</f>
        <v/>
      </c>
      <c r="V41" s="1130" t="str">
        <f>'ชื่อ-คะแนน'!DO39</f>
        <v/>
      </c>
      <c r="W41" s="1130" t="str">
        <f>'ชื่อ-คะแนน'!DP39</f>
        <v/>
      </c>
      <c r="X41" s="1283" t="str">
        <f>'ชื่อ-คะแนน'!DQ39</f>
        <v/>
      </c>
      <c r="Y41" s="1283" t="str">
        <f>'ชื่อ-คะแนน'!DR39</f>
        <v/>
      </c>
      <c r="Z41" s="1268" t="str">
        <f>'ชื่อ-คะแนน'!DS39</f>
        <v/>
      </c>
      <c r="AA41" s="1113" t="str">
        <f>'ชื่อ-คะแนน'!CW39</f>
        <v/>
      </c>
      <c r="AB41" s="1122" t="str">
        <f>'ชื่อ-คะแนน'!CY39</f>
        <v/>
      </c>
      <c r="AC41" s="1115" t="str">
        <f>IF('ชื่อ-คะแนน'!CZ39="","",'ชื่อ-คะแนน'!CZ39)</f>
        <v/>
      </c>
    </row>
    <row r="42" spans="1:29" s="1025" customFormat="1" ht="17.25" customHeight="1" thickBot="1" x14ac:dyDescent="0.55000000000000004">
      <c r="A42" s="1043"/>
      <c r="B42" s="1034" t="str">
        <f>'ชื่อ-คะแนน'!A40</f>
        <v/>
      </c>
      <c r="C42" s="1035">
        <f>'ชื่อ-คะแนน'!B40</f>
        <v>0</v>
      </c>
      <c r="D42" s="1050" t="str">
        <f>'ชื่อ-คะแนน'!DB40</f>
        <v/>
      </c>
      <c r="E42" s="346" t="str">
        <f>'ชื่อ-คะแนน'!D40</f>
        <v/>
      </c>
      <c r="F42" s="793" t="str">
        <f>'ชื่อ-คะแนน'!AB40</f>
        <v/>
      </c>
      <c r="G42" s="793" t="str">
        <f>'ชื่อ-คะแนน'!AW40</f>
        <v/>
      </c>
      <c r="H42" s="794" t="str">
        <f>'ชื่อ-คะแนน'!AY40</f>
        <v/>
      </c>
      <c r="I42" s="787" t="str">
        <f>IF('ชื่อ-คะแนน'!D40="","",IF('ชื่อ-คะแนน'!D40="ออก","-",IF('ชื่อ-คะแนน'!D40="ย้าย","-",IF('ชื่อ-คะแนน'!D40="พัก","-",ROUND(IF('ชื่อ-คะแนน'!AX40/2&gt;50,"เกิน",'ชื่อ-คะแนน'!AX40/2),0)))))</f>
        <v/>
      </c>
      <c r="J42" s="1134" t="str">
        <f>'ชื่อ-คะแนน'!DC40</f>
        <v/>
      </c>
      <c r="K42" s="1134" t="str">
        <f>'ชื่อ-คะแนน'!DD40</f>
        <v/>
      </c>
      <c r="L42" s="1134" t="str">
        <f>'ชื่อ-คะแนน'!DE40</f>
        <v/>
      </c>
      <c r="M42" s="1134" t="str">
        <f>'ชื่อ-คะแนน'!DF40</f>
        <v/>
      </c>
      <c r="N42" s="1134" t="str">
        <f>'ชื่อ-คะแนน'!DG40</f>
        <v/>
      </c>
      <c r="O42" s="1263" t="str">
        <f>'ชื่อ-คะแนน'!DH40</f>
        <v/>
      </c>
      <c r="P42" s="1131" t="str">
        <f>'ชื่อ-คะแนน'!DI40</f>
        <v/>
      </c>
      <c r="Q42" s="1131" t="str">
        <f>'ชื่อ-คะแนน'!DJ40</f>
        <v/>
      </c>
      <c r="R42" s="1131" t="str">
        <f>'ชื่อ-คะแนน'!DK40</f>
        <v/>
      </c>
      <c r="S42" s="1131" t="str">
        <f>'ชื่อ-คะแนน'!DL40</f>
        <v/>
      </c>
      <c r="T42" s="1131" t="str">
        <f>'ชื่อ-คะแนน'!DM40</f>
        <v/>
      </c>
      <c r="U42" s="1131" t="str">
        <f>'ชื่อ-คะแนน'!DN40</f>
        <v/>
      </c>
      <c r="V42" s="1131" t="str">
        <f>'ชื่อ-คะแนน'!DO40</f>
        <v/>
      </c>
      <c r="W42" s="1131" t="str">
        <f>'ชื่อ-คะแนน'!DP40</f>
        <v/>
      </c>
      <c r="X42" s="1284" t="str">
        <f>'ชื่อ-คะแนน'!DQ40</f>
        <v/>
      </c>
      <c r="Y42" s="1284" t="str">
        <f>'ชื่อ-คะแนน'!DR40</f>
        <v/>
      </c>
      <c r="Z42" s="1269" t="str">
        <f>'ชื่อ-คะแนน'!DS40</f>
        <v/>
      </c>
      <c r="AA42" s="1119" t="str">
        <f>'ชื่อ-คะแนน'!CW40</f>
        <v/>
      </c>
      <c r="AB42" s="1123" t="str">
        <f>'ชื่อ-คะแนน'!CY40</f>
        <v/>
      </c>
      <c r="AC42" s="1115" t="str">
        <f>IF('ชื่อ-คะแนน'!CZ40="","",'ชื่อ-คะแนน'!CZ40)</f>
        <v/>
      </c>
    </row>
    <row r="43" spans="1:29" s="1025" customFormat="1" ht="17.25" customHeight="1" x14ac:dyDescent="0.5">
      <c r="A43" s="1043"/>
      <c r="B43" s="1031" t="str">
        <f>'ชื่อ-คะแนน'!A41</f>
        <v/>
      </c>
      <c r="C43" s="1032">
        <f>'ชื่อ-คะแนน'!B41</f>
        <v>0</v>
      </c>
      <c r="D43" s="1065" t="str">
        <f>'ชื่อ-คะแนน'!DB41</f>
        <v/>
      </c>
      <c r="E43" s="326" t="str">
        <f>'ชื่อ-คะแนน'!D41</f>
        <v/>
      </c>
      <c r="F43" s="790" t="str">
        <f>'ชื่อ-คะแนน'!AB41</f>
        <v/>
      </c>
      <c r="G43" s="790" t="str">
        <f>'ชื่อ-คะแนน'!AW41</f>
        <v/>
      </c>
      <c r="H43" s="1033" t="str">
        <f>'ชื่อ-คะแนน'!AY41</f>
        <v/>
      </c>
      <c r="I43" s="777" t="str">
        <f>IF('ชื่อ-คะแนน'!D41="","",IF('ชื่อ-คะแนน'!D41="ออก","-",IF('ชื่อ-คะแนน'!D41="ย้าย","-",IF('ชื่อ-คะแนน'!D41="พัก","-",ROUND(IF('ชื่อ-คะแนน'!AX41/2&gt;50,"เกิน",'ชื่อ-คะแนน'!AX41/2),0)))))</f>
        <v/>
      </c>
      <c r="J43" s="1132" t="str">
        <f>'ชื่อ-คะแนน'!DC41</f>
        <v/>
      </c>
      <c r="K43" s="1132" t="str">
        <f>'ชื่อ-คะแนน'!DD41</f>
        <v/>
      </c>
      <c r="L43" s="1132" t="str">
        <f>'ชื่อ-คะแนน'!DE41</f>
        <v/>
      </c>
      <c r="M43" s="1132" t="str">
        <f>'ชื่อ-คะแนน'!DF41</f>
        <v/>
      </c>
      <c r="N43" s="1132" t="str">
        <f>'ชื่อ-คะแนน'!DG41</f>
        <v/>
      </c>
      <c r="O43" s="1261" t="str">
        <f>'ชื่อ-คะแนน'!DH41</f>
        <v/>
      </c>
      <c r="P43" s="1129" t="str">
        <f>'ชื่อ-คะแนน'!DI41</f>
        <v/>
      </c>
      <c r="Q43" s="1129" t="str">
        <f>'ชื่อ-คะแนน'!DJ41</f>
        <v/>
      </c>
      <c r="R43" s="1129" t="str">
        <f>'ชื่อ-คะแนน'!DK41</f>
        <v/>
      </c>
      <c r="S43" s="1129" t="str">
        <f>'ชื่อ-คะแนน'!DL41</f>
        <v/>
      </c>
      <c r="T43" s="1129" t="str">
        <f>'ชื่อ-คะแนน'!DM41</f>
        <v/>
      </c>
      <c r="U43" s="1129" t="str">
        <f>'ชื่อ-คะแนน'!DN41</f>
        <v/>
      </c>
      <c r="V43" s="1129" t="str">
        <f>'ชื่อ-คะแนน'!DO41</f>
        <v/>
      </c>
      <c r="W43" s="1129" t="str">
        <f>'ชื่อ-คะแนน'!DP41</f>
        <v/>
      </c>
      <c r="X43" s="1129" t="str">
        <f>'ชื่อ-คะแนน'!DQ41</f>
        <v/>
      </c>
      <c r="Y43" s="1129" t="str">
        <f>'ชื่อ-คะแนน'!DR41</f>
        <v/>
      </c>
      <c r="Z43" s="1267" t="str">
        <f>'ชื่อ-คะแนน'!DS41</f>
        <v/>
      </c>
      <c r="AA43" s="1107" t="str">
        <f>'ชื่อ-คะแนน'!CW41</f>
        <v/>
      </c>
      <c r="AB43" s="1121" t="str">
        <f>'ชื่อ-คะแนน'!CY41</f>
        <v/>
      </c>
      <c r="AC43" s="1109" t="str">
        <f>IF('ชื่อ-คะแนน'!CZ41="","",'ชื่อ-คะแนน'!CZ41)</f>
        <v/>
      </c>
    </row>
    <row r="44" spans="1:29" s="1025" customFormat="1" ht="17.25" customHeight="1" x14ac:dyDescent="0.5">
      <c r="A44" s="1043"/>
      <c r="B44" s="1034" t="str">
        <f>'ชื่อ-คะแนน'!A42</f>
        <v/>
      </c>
      <c r="C44" s="1035">
        <f>'ชื่อ-คะแนน'!B42</f>
        <v>0</v>
      </c>
      <c r="D44" s="1050" t="str">
        <f>'ชื่อ-คะแนน'!DB42</f>
        <v/>
      </c>
      <c r="E44" s="337" t="str">
        <f>'ชื่อ-คะแนน'!D42</f>
        <v/>
      </c>
      <c r="F44" s="791" t="str">
        <f>'ชื่อ-คะแนน'!AB42</f>
        <v/>
      </c>
      <c r="G44" s="791" t="str">
        <f>'ชื่อ-คะแนน'!AW42</f>
        <v/>
      </c>
      <c r="H44" s="792" t="str">
        <f>'ชื่อ-คะแนน'!AY42</f>
        <v/>
      </c>
      <c r="I44" s="782" t="str">
        <f>IF('ชื่อ-คะแนน'!D42="","",IF('ชื่อ-คะแนน'!D42="ออก","-",IF('ชื่อ-คะแนน'!D42="ย้าย","-",IF('ชื่อ-คะแนน'!D42="พัก","-",ROUND(IF('ชื่อ-คะแนน'!AX42/2&gt;50,"เกิน",'ชื่อ-คะแนน'!AX42/2),0)))))</f>
        <v/>
      </c>
      <c r="J44" s="1133" t="str">
        <f>'ชื่อ-คะแนน'!DC42</f>
        <v/>
      </c>
      <c r="K44" s="1133" t="str">
        <f>'ชื่อ-คะแนน'!DD42</f>
        <v/>
      </c>
      <c r="L44" s="1133" t="str">
        <f>'ชื่อ-คะแนน'!DE42</f>
        <v/>
      </c>
      <c r="M44" s="1133" t="str">
        <f>'ชื่อ-คะแนน'!DF42</f>
        <v/>
      </c>
      <c r="N44" s="1133" t="str">
        <f>'ชื่อ-คะแนน'!DG42</f>
        <v/>
      </c>
      <c r="O44" s="1262" t="str">
        <f>'ชื่อ-คะแนน'!DH42</f>
        <v/>
      </c>
      <c r="P44" s="1130" t="str">
        <f>'ชื่อ-คะแนน'!DI42</f>
        <v/>
      </c>
      <c r="Q44" s="1130" t="str">
        <f>'ชื่อ-คะแนน'!DJ42</f>
        <v/>
      </c>
      <c r="R44" s="1130" t="str">
        <f>'ชื่อ-คะแนน'!DK42</f>
        <v/>
      </c>
      <c r="S44" s="1130" t="str">
        <f>'ชื่อ-คะแนน'!DL42</f>
        <v/>
      </c>
      <c r="T44" s="1130" t="str">
        <f>'ชื่อ-คะแนน'!DM42</f>
        <v/>
      </c>
      <c r="U44" s="1130" t="str">
        <f>'ชื่อ-คะแนน'!DN42</f>
        <v/>
      </c>
      <c r="V44" s="1130" t="str">
        <f>'ชื่อ-คะแนน'!DO42</f>
        <v/>
      </c>
      <c r="W44" s="1130" t="str">
        <f>'ชื่อ-คะแนน'!DP42</f>
        <v/>
      </c>
      <c r="X44" s="1283" t="str">
        <f>'ชื่อ-คะแนน'!DQ42</f>
        <v/>
      </c>
      <c r="Y44" s="1283" t="str">
        <f>'ชื่อ-คะแนน'!DR42</f>
        <v/>
      </c>
      <c r="Z44" s="1268" t="str">
        <f>'ชื่อ-คะแนน'!DS42</f>
        <v/>
      </c>
      <c r="AA44" s="1113" t="str">
        <f>'ชื่อ-คะแนน'!CW42</f>
        <v/>
      </c>
      <c r="AB44" s="1122" t="str">
        <f>'ชื่อ-คะแนน'!CY42</f>
        <v/>
      </c>
      <c r="AC44" s="1115" t="str">
        <f>IF('ชื่อ-คะแนน'!CZ42="","",'ชื่อ-คะแนน'!CZ42)</f>
        <v/>
      </c>
    </row>
    <row r="45" spans="1:29" s="1025" customFormat="1" ht="17.25" customHeight="1" x14ac:dyDescent="0.5">
      <c r="A45" s="1043"/>
      <c r="B45" s="1034" t="str">
        <f>'ชื่อ-คะแนน'!A43</f>
        <v/>
      </c>
      <c r="C45" s="1035">
        <f>'ชื่อ-คะแนน'!B43</f>
        <v>0</v>
      </c>
      <c r="D45" s="1050" t="str">
        <f>'ชื่อ-คะแนน'!DB43</f>
        <v/>
      </c>
      <c r="E45" s="337" t="str">
        <f>'ชื่อ-คะแนน'!D43</f>
        <v/>
      </c>
      <c r="F45" s="791" t="str">
        <f>'ชื่อ-คะแนน'!AB43</f>
        <v/>
      </c>
      <c r="G45" s="791" t="str">
        <f>'ชื่อ-คะแนน'!AW43</f>
        <v/>
      </c>
      <c r="H45" s="792" t="str">
        <f>'ชื่อ-คะแนน'!AY43</f>
        <v/>
      </c>
      <c r="I45" s="782" t="str">
        <f>IF('ชื่อ-คะแนน'!D43="","",IF('ชื่อ-คะแนน'!D43="ออก","-",IF('ชื่อ-คะแนน'!D43="ย้าย","-",IF('ชื่อ-คะแนน'!D43="พัก","-",ROUND(IF('ชื่อ-คะแนน'!AX43/2&gt;50,"เกิน",'ชื่อ-คะแนน'!AX43/2),0)))))</f>
        <v/>
      </c>
      <c r="J45" s="1133" t="str">
        <f>'ชื่อ-คะแนน'!DC43</f>
        <v/>
      </c>
      <c r="K45" s="1133" t="str">
        <f>'ชื่อ-คะแนน'!DD43</f>
        <v/>
      </c>
      <c r="L45" s="1133" t="str">
        <f>'ชื่อ-คะแนน'!DE43</f>
        <v/>
      </c>
      <c r="M45" s="1133" t="str">
        <f>'ชื่อ-คะแนน'!DF43</f>
        <v/>
      </c>
      <c r="N45" s="1133" t="str">
        <f>'ชื่อ-คะแนน'!DG43</f>
        <v/>
      </c>
      <c r="O45" s="1262" t="str">
        <f>'ชื่อ-คะแนน'!DH43</f>
        <v/>
      </c>
      <c r="P45" s="1130" t="str">
        <f>'ชื่อ-คะแนน'!DI43</f>
        <v/>
      </c>
      <c r="Q45" s="1130" t="str">
        <f>'ชื่อ-คะแนน'!DJ43</f>
        <v/>
      </c>
      <c r="R45" s="1130" t="str">
        <f>'ชื่อ-คะแนน'!DK43</f>
        <v/>
      </c>
      <c r="S45" s="1130" t="str">
        <f>'ชื่อ-คะแนน'!DL43</f>
        <v/>
      </c>
      <c r="T45" s="1130" t="str">
        <f>'ชื่อ-คะแนน'!DM43</f>
        <v/>
      </c>
      <c r="U45" s="1130" t="str">
        <f>'ชื่อ-คะแนน'!DN43</f>
        <v/>
      </c>
      <c r="V45" s="1130" t="str">
        <f>'ชื่อ-คะแนน'!DO43</f>
        <v/>
      </c>
      <c r="W45" s="1130" t="str">
        <f>'ชื่อ-คะแนน'!DP43</f>
        <v/>
      </c>
      <c r="X45" s="1283" t="str">
        <f>'ชื่อ-คะแนน'!DQ43</f>
        <v/>
      </c>
      <c r="Y45" s="1283" t="str">
        <f>'ชื่อ-คะแนน'!DR43</f>
        <v/>
      </c>
      <c r="Z45" s="1268" t="str">
        <f>'ชื่อ-คะแนน'!DS43</f>
        <v/>
      </c>
      <c r="AA45" s="1113" t="str">
        <f>'ชื่อ-คะแนน'!CW43</f>
        <v/>
      </c>
      <c r="AB45" s="1122" t="str">
        <f>'ชื่อ-คะแนน'!CY43</f>
        <v/>
      </c>
      <c r="AC45" s="1115" t="str">
        <f>IF('ชื่อ-คะแนน'!CZ43="","",'ชื่อ-คะแนน'!CZ43)</f>
        <v/>
      </c>
    </row>
    <row r="46" spans="1:29" s="1025" customFormat="1" ht="17.25" customHeight="1" x14ac:dyDescent="0.5">
      <c r="A46" s="1043"/>
      <c r="B46" s="1034" t="str">
        <f>'ชื่อ-คะแนน'!A44</f>
        <v/>
      </c>
      <c r="C46" s="1035">
        <f>'ชื่อ-คะแนน'!B44</f>
        <v>0</v>
      </c>
      <c r="D46" s="1050" t="str">
        <f>'ชื่อ-คะแนน'!DB44</f>
        <v/>
      </c>
      <c r="E46" s="337" t="str">
        <f>'ชื่อ-คะแนน'!D44</f>
        <v/>
      </c>
      <c r="F46" s="791" t="str">
        <f>'ชื่อ-คะแนน'!AB44</f>
        <v/>
      </c>
      <c r="G46" s="791" t="str">
        <f>'ชื่อ-คะแนน'!AW44</f>
        <v/>
      </c>
      <c r="H46" s="792" t="str">
        <f>'ชื่อ-คะแนน'!AY44</f>
        <v/>
      </c>
      <c r="I46" s="782" t="str">
        <f>IF('ชื่อ-คะแนน'!D44="","",IF('ชื่อ-คะแนน'!D44="ออก","-",IF('ชื่อ-คะแนน'!D44="ย้าย","-",IF('ชื่อ-คะแนน'!D44="พัก","-",ROUND(IF('ชื่อ-คะแนน'!AX44/2&gt;50,"เกิน",'ชื่อ-คะแนน'!AX44/2),0)))))</f>
        <v/>
      </c>
      <c r="J46" s="1133" t="str">
        <f>'ชื่อ-คะแนน'!DC44</f>
        <v/>
      </c>
      <c r="K46" s="1133" t="str">
        <f>'ชื่อ-คะแนน'!DD44</f>
        <v/>
      </c>
      <c r="L46" s="1133" t="str">
        <f>'ชื่อ-คะแนน'!DE44</f>
        <v/>
      </c>
      <c r="M46" s="1133" t="str">
        <f>'ชื่อ-คะแนน'!DF44</f>
        <v/>
      </c>
      <c r="N46" s="1133" t="str">
        <f>'ชื่อ-คะแนน'!DG44</f>
        <v/>
      </c>
      <c r="O46" s="1262" t="str">
        <f>'ชื่อ-คะแนน'!DH44</f>
        <v/>
      </c>
      <c r="P46" s="1130" t="str">
        <f>'ชื่อ-คะแนน'!DI44</f>
        <v/>
      </c>
      <c r="Q46" s="1130" t="str">
        <f>'ชื่อ-คะแนน'!DJ44</f>
        <v/>
      </c>
      <c r="R46" s="1130" t="str">
        <f>'ชื่อ-คะแนน'!DK44</f>
        <v/>
      </c>
      <c r="S46" s="1130" t="str">
        <f>'ชื่อ-คะแนน'!DL44</f>
        <v/>
      </c>
      <c r="T46" s="1130" t="str">
        <f>'ชื่อ-คะแนน'!DM44</f>
        <v/>
      </c>
      <c r="U46" s="1130" t="str">
        <f>'ชื่อ-คะแนน'!DN44</f>
        <v/>
      </c>
      <c r="V46" s="1130" t="str">
        <f>'ชื่อ-คะแนน'!DO44</f>
        <v/>
      </c>
      <c r="W46" s="1130" t="str">
        <f>'ชื่อ-คะแนน'!DP44</f>
        <v/>
      </c>
      <c r="X46" s="1283" t="str">
        <f>'ชื่อ-คะแนน'!DQ44</f>
        <v/>
      </c>
      <c r="Y46" s="1283" t="str">
        <f>'ชื่อ-คะแนน'!DR44</f>
        <v/>
      </c>
      <c r="Z46" s="1268" t="str">
        <f>'ชื่อ-คะแนน'!DS44</f>
        <v/>
      </c>
      <c r="AA46" s="1113" t="str">
        <f>'ชื่อ-คะแนน'!CW44</f>
        <v/>
      </c>
      <c r="AB46" s="1122" t="str">
        <f>'ชื่อ-คะแนน'!CY44</f>
        <v/>
      </c>
      <c r="AC46" s="1115" t="str">
        <f>IF('ชื่อ-คะแนน'!CZ44="","",'ชื่อ-คะแนน'!CZ44)</f>
        <v/>
      </c>
    </row>
    <row r="47" spans="1:29" s="1025" customFormat="1" ht="17.25" customHeight="1" thickBot="1" x14ac:dyDescent="0.55000000000000004">
      <c r="A47" s="1043"/>
      <c r="B47" s="1034" t="str">
        <f>'ชื่อ-คะแนน'!A45</f>
        <v/>
      </c>
      <c r="C47" s="1035">
        <f>'ชื่อ-คะแนน'!B45</f>
        <v>0</v>
      </c>
      <c r="D47" s="1050" t="str">
        <f>'ชื่อ-คะแนน'!DB45</f>
        <v/>
      </c>
      <c r="E47" s="346" t="str">
        <f>'ชื่อ-คะแนน'!D45</f>
        <v/>
      </c>
      <c r="F47" s="793" t="str">
        <f>'ชื่อ-คะแนน'!AB45</f>
        <v/>
      </c>
      <c r="G47" s="793" t="str">
        <f>'ชื่อ-คะแนน'!AW45</f>
        <v/>
      </c>
      <c r="H47" s="794" t="str">
        <f>'ชื่อ-คะแนน'!AY45</f>
        <v/>
      </c>
      <c r="I47" s="787" t="str">
        <f>IF('ชื่อ-คะแนน'!D45="","",IF('ชื่อ-คะแนน'!D45="ออก","-",IF('ชื่อ-คะแนน'!D45="ย้าย","-",IF('ชื่อ-คะแนน'!D45="พัก","-",ROUND(IF('ชื่อ-คะแนน'!AX45/2&gt;50,"เกิน",'ชื่อ-คะแนน'!AX45/2),0)))))</f>
        <v/>
      </c>
      <c r="J47" s="1134" t="str">
        <f>'ชื่อ-คะแนน'!DC45</f>
        <v/>
      </c>
      <c r="K47" s="1134" t="str">
        <f>'ชื่อ-คะแนน'!DD45</f>
        <v/>
      </c>
      <c r="L47" s="1134" t="str">
        <f>'ชื่อ-คะแนน'!DE45</f>
        <v/>
      </c>
      <c r="M47" s="1134" t="str">
        <f>'ชื่อ-คะแนน'!DF45</f>
        <v/>
      </c>
      <c r="N47" s="1134" t="str">
        <f>'ชื่อ-คะแนน'!DG45</f>
        <v/>
      </c>
      <c r="O47" s="1263" t="str">
        <f>'ชื่อ-คะแนน'!DH45</f>
        <v/>
      </c>
      <c r="P47" s="1131" t="str">
        <f>'ชื่อ-คะแนน'!DI45</f>
        <v/>
      </c>
      <c r="Q47" s="1131" t="str">
        <f>'ชื่อ-คะแนน'!DJ45</f>
        <v/>
      </c>
      <c r="R47" s="1131" t="str">
        <f>'ชื่อ-คะแนน'!DK45</f>
        <v/>
      </c>
      <c r="S47" s="1131" t="str">
        <f>'ชื่อ-คะแนน'!DL45</f>
        <v/>
      </c>
      <c r="T47" s="1131" t="str">
        <f>'ชื่อ-คะแนน'!DM45</f>
        <v/>
      </c>
      <c r="U47" s="1131" t="str">
        <f>'ชื่อ-คะแนน'!DN45</f>
        <v/>
      </c>
      <c r="V47" s="1131" t="str">
        <f>'ชื่อ-คะแนน'!DO45</f>
        <v/>
      </c>
      <c r="W47" s="1131" t="str">
        <f>'ชื่อ-คะแนน'!DP45</f>
        <v/>
      </c>
      <c r="X47" s="1284" t="str">
        <f>'ชื่อ-คะแนน'!DQ45</f>
        <v/>
      </c>
      <c r="Y47" s="1284" t="str">
        <f>'ชื่อ-คะแนน'!DR45</f>
        <v/>
      </c>
      <c r="Z47" s="1269" t="str">
        <f>'ชื่อ-คะแนน'!DS45</f>
        <v/>
      </c>
      <c r="AA47" s="1119" t="str">
        <f>'ชื่อ-คะแนน'!CW45</f>
        <v/>
      </c>
      <c r="AB47" s="1123" t="str">
        <f>'ชื่อ-คะแนน'!CY45</f>
        <v/>
      </c>
      <c r="AC47" s="1115" t="str">
        <f>IF('ชื่อ-คะแนน'!CZ45="","",'ชื่อ-คะแนน'!CZ45)</f>
        <v/>
      </c>
    </row>
    <row r="48" spans="1:29" s="1025" customFormat="1" ht="17.25" customHeight="1" x14ac:dyDescent="0.5">
      <c r="A48" s="1043"/>
      <c r="B48" s="1031" t="str">
        <f>'ชื่อ-คะแนน'!A46</f>
        <v/>
      </c>
      <c r="C48" s="1032">
        <f>'ชื่อ-คะแนน'!B46</f>
        <v>0</v>
      </c>
      <c r="D48" s="1065" t="str">
        <f>'ชื่อ-คะแนน'!DB46</f>
        <v/>
      </c>
      <c r="E48" s="326" t="str">
        <f>'ชื่อ-คะแนน'!D46</f>
        <v/>
      </c>
      <c r="F48" s="790" t="str">
        <f>'ชื่อ-คะแนน'!AB46</f>
        <v/>
      </c>
      <c r="G48" s="790" t="str">
        <f>'ชื่อ-คะแนน'!AW46</f>
        <v/>
      </c>
      <c r="H48" s="1033" t="str">
        <f>'ชื่อ-คะแนน'!AY46</f>
        <v/>
      </c>
      <c r="I48" s="777" t="str">
        <f>IF('ชื่อ-คะแนน'!D46="","",IF('ชื่อ-คะแนน'!D46="ออก","-",IF('ชื่อ-คะแนน'!D46="ย้าย","-",IF('ชื่อ-คะแนน'!D46="พัก","-",ROUND(IF('ชื่อ-คะแนน'!AX46/2&gt;50,"เกิน",'ชื่อ-คะแนน'!AX46/2),0)))))</f>
        <v/>
      </c>
      <c r="J48" s="1132" t="str">
        <f>'ชื่อ-คะแนน'!DC46</f>
        <v/>
      </c>
      <c r="K48" s="1132" t="str">
        <f>'ชื่อ-คะแนน'!DD46</f>
        <v/>
      </c>
      <c r="L48" s="1132" t="str">
        <f>'ชื่อ-คะแนน'!DE46</f>
        <v/>
      </c>
      <c r="M48" s="1132" t="str">
        <f>'ชื่อ-คะแนน'!DF46</f>
        <v/>
      </c>
      <c r="N48" s="1132" t="str">
        <f>'ชื่อ-คะแนน'!DG46</f>
        <v/>
      </c>
      <c r="O48" s="1261" t="str">
        <f>'ชื่อ-คะแนน'!DH46</f>
        <v/>
      </c>
      <c r="P48" s="1129" t="str">
        <f>'ชื่อ-คะแนน'!DI46</f>
        <v/>
      </c>
      <c r="Q48" s="1129" t="str">
        <f>'ชื่อ-คะแนน'!DJ46</f>
        <v/>
      </c>
      <c r="R48" s="1129" t="str">
        <f>'ชื่อ-คะแนน'!DK46</f>
        <v/>
      </c>
      <c r="S48" s="1129" t="str">
        <f>'ชื่อ-คะแนน'!DL46</f>
        <v/>
      </c>
      <c r="T48" s="1129" t="str">
        <f>'ชื่อ-คะแนน'!DM46</f>
        <v/>
      </c>
      <c r="U48" s="1129" t="str">
        <f>'ชื่อ-คะแนน'!DN46</f>
        <v/>
      </c>
      <c r="V48" s="1129" t="str">
        <f>'ชื่อ-คะแนน'!DO46</f>
        <v/>
      </c>
      <c r="W48" s="1129" t="str">
        <f>'ชื่อ-คะแนน'!DP46</f>
        <v/>
      </c>
      <c r="X48" s="1129" t="str">
        <f>'ชื่อ-คะแนน'!DQ46</f>
        <v/>
      </c>
      <c r="Y48" s="1129" t="str">
        <f>'ชื่อ-คะแนน'!DR46</f>
        <v/>
      </c>
      <c r="Z48" s="1267" t="str">
        <f>'ชื่อ-คะแนน'!DS46</f>
        <v/>
      </c>
      <c r="AA48" s="1107" t="str">
        <f>'ชื่อ-คะแนน'!CW46</f>
        <v/>
      </c>
      <c r="AB48" s="1121" t="str">
        <f>'ชื่อ-คะแนน'!CY46</f>
        <v/>
      </c>
      <c r="AC48" s="1109" t="str">
        <f>IF('ชื่อ-คะแนน'!CZ46="","",'ชื่อ-คะแนน'!CZ46)</f>
        <v/>
      </c>
    </row>
    <row r="49" spans="1:29" s="1025" customFormat="1" ht="17.25" customHeight="1" x14ac:dyDescent="0.5">
      <c r="A49" s="1043"/>
      <c r="B49" s="1034" t="str">
        <f>'ชื่อ-คะแนน'!A47</f>
        <v/>
      </c>
      <c r="C49" s="1035">
        <f>'ชื่อ-คะแนน'!B47</f>
        <v>0</v>
      </c>
      <c r="D49" s="1050" t="str">
        <f>'ชื่อ-คะแนน'!DB47</f>
        <v/>
      </c>
      <c r="E49" s="337" t="str">
        <f>'ชื่อ-คะแนน'!D47</f>
        <v/>
      </c>
      <c r="F49" s="791" t="str">
        <f>'ชื่อ-คะแนน'!AB47</f>
        <v/>
      </c>
      <c r="G49" s="791" t="str">
        <f>'ชื่อ-คะแนน'!AW47</f>
        <v/>
      </c>
      <c r="H49" s="792" t="str">
        <f>'ชื่อ-คะแนน'!AY47</f>
        <v/>
      </c>
      <c r="I49" s="782" t="str">
        <f>IF('ชื่อ-คะแนน'!D47="","",IF('ชื่อ-คะแนน'!D47="ออก","-",IF('ชื่อ-คะแนน'!D47="ย้าย","-",IF('ชื่อ-คะแนน'!D47="พัก","-",ROUND(IF('ชื่อ-คะแนน'!AX47/2&gt;50,"เกิน",'ชื่อ-คะแนน'!AX47/2),0)))))</f>
        <v/>
      </c>
      <c r="J49" s="1133" t="str">
        <f>'ชื่อ-คะแนน'!DC47</f>
        <v/>
      </c>
      <c r="K49" s="1133" t="str">
        <f>'ชื่อ-คะแนน'!DD47</f>
        <v/>
      </c>
      <c r="L49" s="1133" t="str">
        <f>'ชื่อ-คะแนน'!DE47</f>
        <v/>
      </c>
      <c r="M49" s="1133" t="str">
        <f>'ชื่อ-คะแนน'!DF47</f>
        <v/>
      </c>
      <c r="N49" s="1133" t="str">
        <f>'ชื่อ-คะแนน'!DG47</f>
        <v/>
      </c>
      <c r="O49" s="1262" t="str">
        <f>'ชื่อ-คะแนน'!DH47</f>
        <v/>
      </c>
      <c r="P49" s="1130" t="str">
        <f>'ชื่อ-คะแนน'!DI47</f>
        <v/>
      </c>
      <c r="Q49" s="1130" t="str">
        <f>'ชื่อ-คะแนน'!DJ47</f>
        <v/>
      </c>
      <c r="R49" s="1130" t="str">
        <f>'ชื่อ-คะแนน'!DK47</f>
        <v/>
      </c>
      <c r="S49" s="1130" t="str">
        <f>'ชื่อ-คะแนน'!DL47</f>
        <v/>
      </c>
      <c r="T49" s="1130" t="str">
        <f>'ชื่อ-คะแนน'!DM47</f>
        <v/>
      </c>
      <c r="U49" s="1130" t="str">
        <f>'ชื่อ-คะแนน'!DN47</f>
        <v/>
      </c>
      <c r="V49" s="1130" t="str">
        <f>'ชื่อ-คะแนน'!DO47</f>
        <v/>
      </c>
      <c r="W49" s="1130" t="str">
        <f>'ชื่อ-คะแนน'!DP47</f>
        <v/>
      </c>
      <c r="X49" s="1283" t="str">
        <f>'ชื่อ-คะแนน'!DQ47</f>
        <v/>
      </c>
      <c r="Y49" s="1283" t="str">
        <f>'ชื่อ-คะแนน'!DR47</f>
        <v/>
      </c>
      <c r="Z49" s="1268" t="str">
        <f>'ชื่อ-คะแนน'!DS47</f>
        <v/>
      </c>
      <c r="AA49" s="1113" t="str">
        <f>'ชื่อ-คะแนน'!CW47</f>
        <v/>
      </c>
      <c r="AB49" s="1122" t="str">
        <f>'ชื่อ-คะแนน'!CY47</f>
        <v/>
      </c>
      <c r="AC49" s="1115" t="str">
        <f>IF('ชื่อ-คะแนน'!CZ47="","",'ชื่อ-คะแนน'!CZ47)</f>
        <v/>
      </c>
    </row>
    <row r="50" spans="1:29" s="1025" customFormat="1" ht="17.25" customHeight="1" x14ac:dyDescent="0.5">
      <c r="A50" s="1043"/>
      <c r="B50" s="1034" t="str">
        <f>'ชื่อ-คะแนน'!A48</f>
        <v/>
      </c>
      <c r="C50" s="1035">
        <f>'ชื่อ-คะแนน'!B48</f>
        <v>0</v>
      </c>
      <c r="D50" s="1050" t="str">
        <f>'ชื่อ-คะแนน'!DB48</f>
        <v/>
      </c>
      <c r="E50" s="337" t="str">
        <f>'ชื่อ-คะแนน'!D48</f>
        <v/>
      </c>
      <c r="F50" s="791" t="str">
        <f>'ชื่อ-คะแนน'!AB48</f>
        <v/>
      </c>
      <c r="G50" s="791" t="str">
        <f>'ชื่อ-คะแนน'!AW48</f>
        <v/>
      </c>
      <c r="H50" s="792" t="str">
        <f>'ชื่อ-คะแนน'!AY48</f>
        <v/>
      </c>
      <c r="I50" s="782" t="str">
        <f>IF('ชื่อ-คะแนน'!D48="","",IF('ชื่อ-คะแนน'!D48="ออก","-",IF('ชื่อ-คะแนน'!D48="ย้าย","-",IF('ชื่อ-คะแนน'!D48="พัก","-",ROUND(IF('ชื่อ-คะแนน'!AX48/2&gt;50,"เกิน",'ชื่อ-คะแนน'!AX48/2),0)))))</f>
        <v/>
      </c>
      <c r="J50" s="1133" t="str">
        <f>'ชื่อ-คะแนน'!DC48</f>
        <v/>
      </c>
      <c r="K50" s="1133" t="str">
        <f>'ชื่อ-คะแนน'!DD48</f>
        <v/>
      </c>
      <c r="L50" s="1133" t="str">
        <f>'ชื่อ-คะแนน'!DE48</f>
        <v/>
      </c>
      <c r="M50" s="1133" t="str">
        <f>'ชื่อ-คะแนน'!DF48</f>
        <v/>
      </c>
      <c r="N50" s="1133" t="str">
        <f>'ชื่อ-คะแนน'!DG48</f>
        <v/>
      </c>
      <c r="O50" s="1262" t="str">
        <f>'ชื่อ-คะแนน'!DH48</f>
        <v/>
      </c>
      <c r="P50" s="1130" t="str">
        <f>'ชื่อ-คะแนน'!DI48</f>
        <v/>
      </c>
      <c r="Q50" s="1130" t="str">
        <f>'ชื่อ-คะแนน'!DJ48</f>
        <v/>
      </c>
      <c r="R50" s="1130" t="str">
        <f>'ชื่อ-คะแนน'!DK48</f>
        <v/>
      </c>
      <c r="S50" s="1130" t="str">
        <f>'ชื่อ-คะแนน'!DL48</f>
        <v/>
      </c>
      <c r="T50" s="1130" t="str">
        <f>'ชื่อ-คะแนน'!DM48</f>
        <v/>
      </c>
      <c r="U50" s="1130" t="str">
        <f>'ชื่อ-คะแนน'!DN48</f>
        <v/>
      </c>
      <c r="V50" s="1130" t="str">
        <f>'ชื่อ-คะแนน'!DO48</f>
        <v/>
      </c>
      <c r="W50" s="1130" t="str">
        <f>'ชื่อ-คะแนน'!DP48</f>
        <v/>
      </c>
      <c r="X50" s="1283" t="str">
        <f>'ชื่อ-คะแนน'!DQ48</f>
        <v/>
      </c>
      <c r="Y50" s="1283" t="str">
        <f>'ชื่อ-คะแนน'!DR48</f>
        <v/>
      </c>
      <c r="Z50" s="1268" t="str">
        <f>'ชื่อ-คะแนน'!DS48</f>
        <v/>
      </c>
      <c r="AA50" s="1113" t="str">
        <f>'ชื่อ-คะแนน'!CW48</f>
        <v/>
      </c>
      <c r="AB50" s="1122" t="str">
        <f>'ชื่อ-คะแนน'!CY48</f>
        <v/>
      </c>
      <c r="AC50" s="1115" t="str">
        <f>IF('ชื่อ-คะแนน'!CZ48="","",'ชื่อ-คะแนน'!CZ48)</f>
        <v/>
      </c>
    </row>
    <row r="51" spans="1:29" s="1025" customFormat="1" ht="17.25" customHeight="1" x14ac:dyDescent="0.5">
      <c r="A51" s="1043"/>
      <c r="B51" s="1034" t="str">
        <f>'ชื่อ-คะแนน'!A49</f>
        <v/>
      </c>
      <c r="C51" s="1035">
        <f>'ชื่อ-คะแนน'!B49</f>
        <v>0</v>
      </c>
      <c r="D51" s="1050" t="str">
        <f>'ชื่อ-คะแนน'!DB49</f>
        <v/>
      </c>
      <c r="E51" s="337" t="str">
        <f>'ชื่อ-คะแนน'!D49</f>
        <v/>
      </c>
      <c r="F51" s="791" t="str">
        <f>'ชื่อ-คะแนน'!AB49</f>
        <v/>
      </c>
      <c r="G51" s="791" t="str">
        <f>'ชื่อ-คะแนน'!AW49</f>
        <v/>
      </c>
      <c r="H51" s="792" t="str">
        <f>'ชื่อ-คะแนน'!AY49</f>
        <v/>
      </c>
      <c r="I51" s="782" t="str">
        <f>IF('ชื่อ-คะแนน'!D49="","",IF('ชื่อ-คะแนน'!D49="ออก","-",IF('ชื่อ-คะแนน'!D49="ย้าย","-",IF('ชื่อ-คะแนน'!D49="พัก","-",ROUND(IF('ชื่อ-คะแนน'!AX49/2&gt;50,"เกิน",'ชื่อ-คะแนน'!AX49/2),0)))))</f>
        <v/>
      </c>
      <c r="J51" s="1133" t="str">
        <f>'ชื่อ-คะแนน'!DC49</f>
        <v/>
      </c>
      <c r="K51" s="1133" t="str">
        <f>'ชื่อ-คะแนน'!DD49</f>
        <v/>
      </c>
      <c r="L51" s="1133" t="str">
        <f>'ชื่อ-คะแนน'!DE49</f>
        <v/>
      </c>
      <c r="M51" s="1133" t="str">
        <f>'ชื่อ-คะแนน'!DF49</f>
        <v/>
      </c>
      <c r="N51" s="1133" t="str">
        <f>'ชื่อ-คะแนน'!DG49</f>
        <v/>
      </c>
      <c r="O51" s="1262" t="str">
        <f>'ชื่อ-คะแนน'!DH49</f>
        <v/>
      </c>
      <c r="P51" s="1130" t="str">
        <f>'ชื่อ-คะแนน'!DI49</f>
        <v/>
      </c>
      <c r="Q51" s="1130" t="str">
        <f>'ชื่อ-คะแนน'!DJ49</f>
        <v/>
      </c>
      <c r="R51" s="1130" t="str">
        <f>'ชื่อ-คะแนน'!DK49</f>
        <v/>
      </c>
      <c r="S51" s="1130" t="str">
        <f>'ชื่อ-คะแนน'!DL49</f>
        <v/>
      </c>
      <c r="T51" s="1130" t="str">
        <f>'ชื่อ-คะแนน'!DM49</f>
        <v/>
      </c>
      <c r="U51" s="1130" t="str">
        <f>'ชื่อ-คะแนน'!DN49</f>
        <v/>
      </c>
      <c r="V51" s="1130" t="str">
        <f>'ชื่อ-คะแนน'!DO49</f>
        <v/>
      </c>
      <c r="W51" s="1130" t="str">
        <f>'ชื่อ-คะแนน'!DP49</f>
        <v/>
      </c>
      <c r="X51" s="1283" t="str">
        <f>'ชื่อ-คะแนน'!DQ49</f>
        <v/>
      </c>
      <c r="Y51" s="1283" t="str">
        <f>'ชื่อ-คะแนน'!DR49</f>
        <v/>
      </c>
      <c r="Z51" s="1268" t="str">
        <f>'ชื่อ-คะแนน'!DS49</f>
        <v/>
      </c>
      <c r="AA51" s="1113" t="str">
        <f>'ชื่อ-คะแนน'!CW49</f>
        <v/>
      </c>
      <c r="AB51" s="1122" t="str">
        <f>'ชื่อ-คะแนน'!CY49</f>
        <v/>
      </c>
      <c r="AC51" s="1115" t="str">
        <f>IF('ชื่อ-คะแนน'!CZ49="","",'ชื่อ-คะแนน'!CZ49)</f>
        <v/>
      </c>
    </row>
    <row r="52" spans="1:29" s="1025" customFormat="1" ht="17.25" customHeight="1" thickBot="1" x14ac:dyDescent="0.55000000000000004">
      <c r="A52" s="1043"/>
      <c r="B52" s="1034" t="str">
        <f>'ชื่อ-คะแนน'!A50</f>
        <v/>
      </c>
      <c r="C52" s="1035">
        <f>'ชื่อ-คะแนน'!B50</f>
        <v>0</v>
      </c>
      <c r="D52" s="1050" t="str">
        <f>'ชื่อ-คะแนน'!DB50</f>
        <v/>
      </c>
      <c r="E52" s="346" t="str">
        <f>'ชื่อ-คะแนน'!D50</f>
        <v/>
      </c>
      <c r="F52" s="793" t="str">
        <f>'ชื่อ-คะแนน'!AB50</f>
        <v/>
      </c>
      <c r="G52" s="793" t="str">
        <f>'ชื่อ-คะแนน'!AW50</f>
        <v/>
      </c>
      <c r="H52" s="794" t="str">
        <f>'ชื่อ-คะแนน'!AY50</f>
        <v/>
      </c>
      <c r="I52" s="787" t="str">
        <f>IF('ชื่อ-คะแนน'!D50="","",IF('ชื่อ-คะแนน'!D50="ออก","-",IF('ชื่อ-คะแนน'!D50="ย้าย","-",IF('ชื่อ-คะแนน'!D50="พัก","-",ROUND(IF('ชื่อ-คะแนน'!AX50/2&gt;50,"เกิน",'ชื่อ-คะแนน'!AX50/2),0)))))</f>
        <v/>
      </c>
      <c r="J52" s="1134" t="str">
        <f>'ชื่อ-คะแนน'!DC50</f>
        <v/>
      </c>
      <c r="K52" s="1134" t="str">
        <f>'ชื่อ-คะแนน'!DD50</f>
        <v/>
      </c>
      <c r="L52" s="1134" t="str">
        <f>'ชื่อ-คะแนน'!DE50</f>
        <v/>
      </c>
      <c r="M52" s="1134" t="str">
        <f>'ชื่อ-คะแนน'!DF50</f>
        <v/>
      </c>
      <c r="N52" s="1134" t="str">
        <f>'ชื่อ-คะแนน'!DG50</f>
        <v/>
      </c>
      <c r="O52" s="1263" t="str">
        <f>'ชื่อ-คะแนน'!DH50</f>
        <v/>
      </c>
      <c r="P52" s="1131" t="str">
        <f>'ชื่อ-คะแนน'!DI50</f>
        <v/>
      </c>
      <c r="Q52" s="1131" t="str">
        <f>'ชื่อ-คะแนน'!DJ50</f>
        <v/>
      </c>
      <c r="R52" s="1131" t="str">
        <f>'ชื่อ-คะแนน'!DK50</f>
        <v/>
      </c>
      <c r="S52" s="1131" t="str">
        <f>'ชื่อ-คะแนน'!DL50</f>
        <v/>
      </c>
      <c r="T52" s="1131" t="str">
        <f>'ชื่อ-คะแนน'!DM50</f>
        <v/>
      </c>
      <c r="U52" s="1131" t="str">
        <f>'ชื่อ-คะแนน'!DN50</f>
        <v/>
      </c>
      <c r="V52" s="1131" t="str">
        <f>'ชื่อ-คะแนน'!DO50</f>
        <v/>
      </c>
      <c r="W52" s="1131" t="str">
        <f>'ชื่อ-คะแนน'!DP50</f>
        <v/>
      </c>
      <c r="X52" s="1284" t="str">
        <f>'ชื่อ-คะแนน'!DQ50</f>
        <v/>
      </c>
      <c r="Y52" s="1284" t="str">
        <f>'ชื่อ-คะแนน'!DR50</f>
        <v/>
      </c>
      <c r="Z52" s="1269" t="str">
        <f>'ชื่อ-คะแนน'!DS50</f>
        <v/>
      </c>
      <c r="AA52" s="1119" t="str">
        <f>'ชื่อ-คะแนน'!CW50</f>
        <v/>
      </c>
      <c r="AB52" s="1123" t="str">
        <f>'ชื่อ-คะแนน'!CY50</f>
        <v/>
      </c>
      <c r="AC52" s="1115" t="str">
        <f>IF('ชื่อ-คะแนน'!CZ50="","",'ชื่อ-คะแนน'!CZ50)</f>
        <v/>
      </c>
    </row>
    <row r="53" spans="1:29" s="1025" customFormat="1" ht="17.25" customHeight="1" x14ac:dyDescent="0.5">
      <c r="A53" s="1043"/>
      <c r="B53" s="1031" t="str">
        <f>'ชื่อ-คะแนน'!A51</f>
        <v/>
      </c>
      <c r="C53" s="1032">
        <f>'ชื่อ-คะแนน'!B51</f>
        <v>0</v>
      </c>
      <c r="D53" s="1065" t="str">
        <f>'ชื่อ-คะแนน'!DB51</f>
        <v/>
      </c>
      <c r="E53" s="326" t="str">
        <f>'ชื่อ-คะแนน'!D51</f>
        <v/>
      </c>
      <c r="F53" s="790" t="str">
        <f>'ชื่อ-คะแนน'!AB51</f>
        <v/>
      </c>
      <c r="G53" s="790" t="str">
        <f>'ชื่อ-คะแนน'!AW51</f>
        <v/>
      </c>
      <c r="H53" s="1033" t="str">
        <f>'ชื่อ-คะแนน'!AY51</f>
        <v/>
      </c>
      <c r="I53" s="777" t="str">
        <f>IF('ชื่อ-คะแนน'!D51="","",IF('ชื่อ-คะแนน'!D51="ออก","-",IF('ชื่อ-คะแนน'!D51="ย้าย","-",IF('ชื่อ-คะแนน'!D51="พัก","-",ROUND(IF('ชื่อ-คะแนน'!AX51/2&gt;50,"เกิน",'ชื่อ-คะแนน'!AX51/2),0)))))</f>
        <v/>
      </c>
      <c r="J53" s="1132" t="str">
        <f>'ชื่อ-คะแนน'!DC51</f>
        <v/>
      </c>
      <c r="K53" s="1132" t="str">
        <f>'ชื่อ-คะแนน'!DD51</f>
        <v/>
      </c>
      <c r="L53" s="1132" t="str">
        <f>'ชื่อ-คะแนน'!DE51</f>
        <v/>
      </c>
      <c r="M53" s="1132" t="str">
        <f>'ชื่อ-คะแนน'!DF51</f>
        <v/>
      </c>
      <c r="N53" s="1132" t="str">
        <f>'ชื่อ-คะแนน'!DG51</f>
        <v/>
      </c>
      <c r="O53" s="1261" t="str">
        <f>'ชื่อ-คะแนน'!DH51</f>
        <v/>
      </c>
      <c r="P53" s="1129" t="str">
        <f>'ชื่อ-คะแนน'!DI51</f>
        <v/>
      </c>
      <c r="Q53" s="1129" t="str">
        <f>'ชื่อ-คะแนน'!DJ51</f>
        <v/>
      </c>
      <c r="R53" s="1129" t="str">
        <f>'ชื่อ-คะแนน'!DK51</f>
        <v/>
      </c>
      <c r="S53" s="1129" t="str">
        <f>'ชื่อ-คะแนน'!DL51</f>
        <v/>
      </c>
      <c r="T53" s="1129" t="str">
        <f>'ชื่อ-คะแนน'!DM51</f>
        <v/>
      </c>
      <c r="U53" s="1129" t="str">
        <f>'ชื่อ-คะแนน'!DN51</f>
        <v/>
      </c>
      <c r="V53" s="1129" t="str">
        <f>'ชื่อ-คะแนน'!DO51</f>
        <v/>
      </c>
      <c r="W53" s="1129" t="str">
        <f>'ชื่อ-คะแนน'!DP51</f>
        <v/>
      </c>
      <c r="X53" s="1129" t="str">
        <f>'ชื่อ-คะแนน'!DQ51</f>
        <v/>
      </c>
      <c r="Y53" s="1129" t="str">
        <f>'ชื่อ-คะแนน'!DR51</f>
        <v/>
      </c>
      <c r="Z53" s="1267" t="str">
        <f>'ชื่อ-คะแนน'!DS51</f>
        <v/>
      </c>
      <c r="AA53" s="1107" t="str">
        <f>'ชื่อ-คะแนน'!CW51</f>
        <v/>
      </c>
      <c r="AB53" s="1121" t="str">
        <f>'ชื่อ-คะแนน'!CY51</f>
        <v/>
      </c>
      <c r="AC53" s="1109" t="str">
        <f>IF('ชื่อ-คะแนน'!CZ51="","",'ชื่อ-คะแนน'!CZ51)</f>
        <v/>
      </c>
    </row>
    <row r="54" spans="1:29" s="1025" customFormat="1" ht="17.25" customHeight="1" x14ac:dyDescent="0.5">
      <c r="A54" s="1043"/>
      <c r="B54" s="1034" t="str">
        <f>'ชื่อ-คะแนน'!A52</f>
        <v/>
      </c>
      <c r="C54" s="1035">
        <f>'ชื่อ-คะแนน'!B52</f>
        <v>0</v>
      </c>
      <c r="D54" s="1050" t="str">
        <f>'ชื่อ-คะแนน'!DB52</f>
        <v/>
      </c>
      <c r="E54" s="337" t="str">
        <f>'ชื่อ-คะแนน'!D52</f>
        <v/>
      </c>
      <c r="F54" s="791" t="str">
        <f>'ชื่อ-คะแนน'!AB52</f>
        <v/>
      </c>
      <c r="G54" s="791" t="str">
        <f>'ชื่อ-คะแนน'!AW52</f>
        <v/>
      </c>
      <c r="H54" s="792" t="str">
        <f>'ชื่อ-คะแนน'!AY52</f>
        <v/>
      </c>
      <c r="I54" s="782" t="str">
        <f>IF('ชื่อ-คะแนน'!D52="","",IF('ชื่อ-คะแนน'!D52="ออก","-",IF('ชื่อ-คะแนน'!D52="ย้าย","-",IF('ชื่อ-คะแนน'!D52="พัก","-",ROUND(IF('ชื่อ-คะแนน'!AX52/2&gt;50,"เกิน",'ชื่อ-คะแนน'!AX52/2),0)))))</f>
        <v/>
      </c>
      <c r="J54" s="1133" t="str">
        <f>'ชื่อ-คะแนน'!DC52</f>
        <v/>
      </c>
      <c r="K54" s="1133" t="str">
        <f>'ชื่อ-คะแนน'!DD52</f>
        <v/>
      </c>
      <c r="L54" s="1133" t="str">
        <f>'ชื่อ-คะแนน'!DE52</f>
        <v/>
      </c>
      <c r="M54" s="1133" t="str">
        <f>'ชื่อ-คะแนน'!DF52</f>
        <v/>
      </c>
      <c r="N54" s="1133" t="str">
        <f>'ชื่อ-คะแนน'!DG52</f>
        <v/>
      </c>
      <c r="O54" s="1262" t="str">
        <f>'ชื่อ-คะแนน'!DH52</f>
        <v/>
      </c>
      <c r="P54" s="1130" t="str">
        <f>'ชื่อ-คะแนน'!DI52</f>
        <v/>
      </c>
      <c r="Q54" s="1130" t="str">
        <f>'ชื่อ-คะแนน'!DJ52</f>
        <v/>
      </c>
      <c r="R54" s="1130" t="str">
        <f>'ชื่อ-คะแนน'!DK52</f>
        <v/>
      </c>
      <c r="S54" s="1130" t="str">
        <f>'ชื่อ-คะแนน'!DL52</f>
        <v/>
      </c>
      <c r="T54" s="1130" t="str">
        <f>'ชื่อ-คะแนน'!DM52</f>
        <v/>
      </c>
      <c r="U54" s="1130" t="str">
        <f>'ชื่อ-คะแนน'!DN52</f>
        <v/>
      </c>
      <c r="V54" s="1130" t="str">
        <f>'ชื่อ-คะแนน'!DO52</f>
        <v/>
      </c>
      <c r="W54" s="1130" t="str">
        <f>'ชื่อ-คะแนน'!DP52</f>
        <v/>
      </c>
      <c r="X54" s="1283" t="str">
        <f>'ชื่อ-คะแนน'!DQ52</f>
        <v/>
      </c>
      <c r="Y54" s="1283" t="str">
        <f>'ชื่อ-คะแนน'!DR52</f>
        <v/>
      </c>
      <c r="Z54" s="1268" t="str">
        <f>'ชื่อ-คะแนน'!DS52</f>
        <v/>
      </c>
      <c r="AA54" s="1113" t="str">
        <f>'ชื่อ-คะแนน'!CW52</f>
        <v/>
      </c>
      <c r="AB54" s="1122" t="str">
        <f>'ชื่อ-คะแนน'!CY52</f>
        <v/>
      </c>
      <c r="AC54" s="1115" t="str">
        <f>IF('ชื่อ-คะแนน'!CZ52="","",'ชื่อ-คะแนน'!CZ52)</f>
        <v/>
      </c>
    </row>
    <row r="55" spans="1:29" s="1025" customFormat="1" ht="17.25" customHeight="1" x14ac:dyDescent="0.5">
      <c r="A55" s="1043"/>
      <c r="B55" s="1034" t="str">
        <f>'ชื่อ-คะแนน'!A53</f>
        <v/>
      </c>
      <c r="C55" s="1035">
        <f>'ชื่อ-คะแนน'!B53</f>
        <v>0</v>
      </c>
      <c r="D55" s="1050" t="str">
        <f>'ชื่อ-คะแนน'!DB53</f>
        <v/>
      </c>
      <c r="E55" s="337" t="str">
        <f>'ชื่อ-คะแนน'!D53</f>
        <v/>
      </c>
      <c r="F55" s="791" t="str">
        <f>'ชื่อ-คะแนน'!AB53</f>
        <v/>
      </c>
      <c r="G55" s="791" t="str">
        <f>'ชื่อ-คะแนน'!AW53</f>
        <v/>
      </c>
      <c r="H55" s="792" t="str">
        <f>'ชื่อ-คะแนน'!AY53</f>
        <v/>
      </c>
      <c r="I55" s="782" t="str">
        <f>IF('ชื่อ-คะแนน'!D53="","",IF('ชื่อ-คะแนน'!D53="ออก","-",IF('ชื่อ-คะแนน'!D53="ย้าย","-",IF('ชื่อ-คะแนน'!D53="พัก","-",ROUND(IF('ชื่อ-คะแนน'!AX53/2&gt;50,"เกิน",'ชื่อ-คะแนน'!AX53/2),0)))))</f>
        <v/>
      </c>
      <c r="J55" s="1133" t="str">
        <f>'ชื่อ-คะแนน'!DC53</f>
        <v/>
      </c>
      <c r="K55" s="1133" t="str">
        <f>'ชื่อ-คะแนน'!DD53</f>
        <v/>
      </c>
      <c r="L55" s="1133" t="str">
        <f>'ชื่อ-คะแนน'!DE53</f>
        <v/>
      </c>
      <c r="M55" s="1133" t="str">
        <f>'ชื่อ-คะแนน'!DF53</f>
        <v/>
      </c>
      <c r="N55" s="1133" t="str">
        <f>'ชื่อ-คะแนน'!DG53</f>
        <v/>
      </c>
      <c r="O55" s="1262" t="str">
        <f>'ชื่อ-คะแนน'!DH53</f>
        <v/>
      </c>
      <c r="P55" s="1130" t="str">
        <f>'ชื่อ-คะแนน'!DI53</f>
        <v/>
      </c>
      <c r="Q55" s="1130" t="str">
        <f>'ชื่อ-คะแนน'!DJ53</f>
        <v/>
      </c>
      <c r="R55" s="1130" t="str">
        <f>'ชื่อ-คะแนน'!DK53</f>
        <v/>
      </c>
      <c r="S55" s="1130" t="str">
        <f>'ชื่อ-คะแนน'!DL53</f>
        <v/>
      </c>
      <c r="T55" s="1130" t="str">
        <f>'ชื่อ-คะแนน'!DM53</f>
        <v/>
      </c>
      <c r="U55" s="1130" t="str">
        <f>'ชื่อ-คะแนน'!DN53</f>
        <v/>
      </c>
      <c r="V55" s="1130" t="str">
        <f>'ชื่อ-คะแนน'!DO53</f>
        <v/>
      </c>
      <c r="W55" s="1130" t="str">
        <f>'ชื่อ-คะแนน'!DP53</f>
        <v/>
      </c>
      <c r="X55" s="1283" t="str">
        <f>'ชื่อ-คะแนน'!DQ53</f>
        <v/>
      </c>
      <c r="Y55" s="1283" t="str">
        <f>'ชื่อ-คะแนน'!DR53</f>
        <v/>
      </c>
      <c r="Z55" s="1268" t="str">
        <f>'ชื่อ-คะแนน'!DS53</f>
        <v/>
      </c>
      <c r="AA55" s="1113" t="str">
        <f>'ชื่อ-คะแนน'!CW53</f>
        <v/>
      </c>
      <c r="AB55" s="1122" t="str">
        <f>'ชื่อ-คะแนน'!CY53</f>
        <v/>
      </c>
      <c r="AC55" s="1115" t="str">
        <f>IF('ชื่อ-คะแนน'!CZ53="","",'ชื่อ-คะแนน'!CZ53)</f>
        <v/>
      </c>
    </row>
    <row r="56" spans="1:29" s="1025" customFormat="1" ht="17.25" customHeight="1" x14ac:dyDescent="0.5">
      <c r="A56" s="1043"/>
      <c r="B56" s="1034" t="str">
        <f>'ชื่อ-คะแนน'!A54</f>
        <v/>
      </c>
      <c r="C56" s="1035">
        <f>'ชื่อ-คะแนน'!B54</f>
        <v>0</v>
      </c>
      <c r="D56" s="1050" t="str">
        <f>'ชื่อ-คะแนน'!DB54</f>
        <v/>
      </c>
      <c r="E56" s="337" t="str">
        <f>'ชื่อ-คะแนน'!D54</f>
        <v/>
      </c>
      <c r="F56" s="791" t="str">
        <f>'ชื่อ-คะแนน'!AB54</f>
        <v/>
      </c>
      <c r="G56" s="791" t="str">
        <f>'ชื่อ-คะแนน'!AW54</f>
        <v/>
      </c>
      <c r="H56" s="792" t="str">
        <f>'ชื่อ-คะแนน'!AY54</f>
        <v/>
      </c>
      <c r="I56" s="782" t="str">
        <f>IF('ชื่อ-คะแนน'!D54="","",IF('ชื่อ-คะแนน'!D54="ออก","-",IF('ชื่อ-คะแนน'!D54="ย้าย","-",IF('ชื่อ-คะแนน'!D54="พัก","-",ROUND(IF('ชื่อ-คะแนน'!AX54/2&gt;50,"เกิน",'ชื่อ-คะแนน'!AX54/2),0)))))</f>
        <v/>
      </c>
      <c r="J56" s="1133" t="str">
        <f>'ชื่อ-คะแนน'!DC54</f>
        <v/>
      </c>
      <c r="K56" s="1133" t="str">
        <f>'ชื่อ-คะแนน'!DD54</f>
        <v/>
      </c>
      <c r="L56" s="1133" t="str">
        <f>'ชื่อ-คะแนน'!DE54</f>
        <v/>
      </c>
      <c r="M56" s="1133" t="str">
        <f>'ชื่อ-คะแนน'!DF54</f>
        <v/>
      </c>
      <c r="N56" s="1133" t="str">
        <f>'ชื่อ-คะแนน'!DG54</f>
        <v/>
      </c>
      <c r="O56" s="1262" t="str">
        <f>'ชื่อ-คะแนน'!DH54</f>
        <v/>
      </c>
      <c r="P56" s="1130" t="str">
        <f>'ชื่อ-คะแนน'!DI54</f>
        <v/>
      </c>
      <c r="Q56" s="1130" t="str">
        <f>'ชื่อ-คะแนน'!DJ54</f>
        <v/>
      </c>
      <c r="R56" s="1130" t="str">
        <f>'ชื่อ-คะแนน'!DK54</f>
        <v/>
      </c>
      <c r="S56" s="1130" t="str">
        <f>'ชื่อ-คะแนน'!DL54</f>
        <v/>
      </c>
      <c r="T56" s="1130" t="str">
        <f>'ชื่อ-คะแนน'!DM54</f>
        <v/>
      </c>
      <c r="U56" s="1130" t="str">
        <f>'ชื่อ-คะแนน'!DN54</f>
        <v/>
      </c>
      <c r="V56" s="1130" t="str">
        <f>'ชื่อ-คะแนน'!DO54</f>
        <v/>
      </c>
      <c r="W56" s="1130" t="str">
        <f>'ชื่อ-คะแนน'!DP54</f>
        <v/>
      </c>
      <c r="X56" s="1283" t="str">
        <f>'ชื่อ-คะแนน'!DQ54</f>
        <v/>
      </c>
      <c r="Y56" s="1283" t="str">
        <f>'ชื่อ-คะแนน'!DR54</f>
        <v/>
      </c>
      <c r="Z56" s="1268" t="str">
        <f>'ชื่อ-คะแนน'!DS54</f>
        <v/>
      </c>
      <c r="AA56" s="1113" t="str">
        <f>'ชื่อ-คะแนน'!CW54</f>
        <v/>
      </c>
      <c r="AB56" s="1122" t="str">
        <f>'ชื่อ-คะแนน'!CY54</f>
        <v/>
      </c>
      <c r="AC56" s="1115" t="str">
        <f>IF('ชื่อ-คะแนน'!CZ54="","",'ชื่อ-คะแนน'!CZ54)</f>
        <v/>
      </c>
    </row>
    <row r="57" spans="1:29" s="1025" customFormat="1" ht="17.25" customHeight="1" thickBot="1" x14ac:dyDescent="0.55000000000000004">
      <c r="A57" s="1043"/>
      <c r="B57" s="1036" t="str">
        <f>'ชื่อ-คะแนน'!A55</f>
        <v/>
      </c>
      <c r="C57" s="1037">
        <f>'ชื่อ-คะแนน'!B55</f>
        <v>0</v>
      </c>
      <c r="D57" s="1074" t="str">
        <f>'ชื่อ-คะแนน'!DB55</f>
        <v/>
      </c>
      <c r="E57" s="346" t="str">
        <f>'ชื่อ-คะแนน'!D55</f>
        <v/>
      </c>
      <c r="F57" s="793" t="str">
        <f>'ชื่อ-คะแนน'!AB55</f>
        <v/>
      </c>
      <c r="G57" s="793" t="str">
        <f>'ชื่อ-คะแนน'!AW55</f>
        <v/>
      </c>
      <c r="H57" s="794" t="str">
        <f>'ชื่อ-คะแนน'!AY55</f>
        <v/>
      </c>
      <c r="I57" s="787" t="str">
        <f>IF('ชื่อ-คะแนน'!D55="","",IF('ชื่อ-คะแนน'!D55="ออก","-",IF('ชื่อ-คะแนน'!D55="ย้าย","-",IF('ชื่อ-คะแนน'!D55="พัก","-",ROUND(IF('ชื่อ-คะแนน'!AX55/2&gt;50,"เกิน",'ชื่อ-คะแนน'!AX55/2),0)))))</f>
        <v/>
      </c>
      <c r="J57" s="1134" t="str">
        <f>'ชื่อ-คะแนน'!DC55</f>
        <v/>
      </c>
      <c r="K57" s="1134" t="str">
        <f>'ชื่อ-คะแนน'!DD55</f>
        <v/>
      </c>
      <c r="L57" s="1134" t="str">
        <f>'ชื่อ-คะแนน'!DE55</f>
        <v/>
      </c>
      <c r="M57" s="1134" t="str">
        <f>'ชื่อ-คะแนน'!DF55</f>
        <v/>
      </c>
      <c r="N57" s="1134" t="str">
        <f>'ชื่อ-คะแนน'!DG55</f>
        <v/>
      </c>
      <c r="O57" s="1263" t="str">
        <f>'ชื่อ-คะแนน'!DH55</f>
        <v/>
      </c>
      <c r="P57" s="1131" t="str">
        <f>'ชื่อ-คะแนน'!DI55</f>
        <v/>
      </c>
      <c r="Q57" s="1131" t="str">
        <f>'ชื่อ-คะแนน'!DJ55</f>
        <v/>
      </c>
      <c r="R57" s="1131" t="str">
        <f>'ชื่อ-คะแนน'!DK55</f>
        <v/>
      </c>
      <c r="S57" s="1131" t="str">
        <f>'ชื่อ-คะแนน'!DL55</f>
        <v/>
      </c>
      <c r="T57" s="1131" t="str">
        <f>'ชื่อ-คะแนน'!DM55</f>
        <v/>
      </c>
      <c r="U57" s="1131" t="str">
        <f>'ชื่อ-คะแนน'!DN55</f>
        <v/>
      </c>
      <c r="V57" s="1131" t="str">
        <f>'ชื่อ-คะแนน'!DO55</f>
        <v/>
      </c>
      <c r="W57" s="1131" t="str">
        <f>'ชื่อ-คะแนน'!DP55</f>
        <v/>
      </c>
      <c r="X57" s="1284" t="str">
        <f>'ชื่อ-คะแนน'!DQ55</f>
        <v/>
      </c>
      <c r="Y57" s="1284" t="str">
        <f>'ชื่อ-คะแนน'!DR55</f>
        <v/>
      </c>
      <c r="Z57" s="1269" t="str">
        <f>'ชื่อ-คะแนน'!DS55</f>
        <v/>
      </c>
      <c r="AA57" s="1119" t="str">
        <f>'ชื่อ-คะแนน'!CW55</f>
        <v/>
      </c>
      <c r="AB57" s="1123" t="str">
        <f>'ชื่อ-คะแนน'!CY55</f>
        <v/>
      </c>
      <c r="AC57" s="1115" t="str">
        <f>IF('ชื่อ-คะแนน'!CZ55="","",'ชื่อ-คะแนน'!CZ55)</f>
        <v/>
      </c>
    </row>
  </sheetData>
  <sheetProtection algorithmName="SHA-512" hashValue="L5av8HUZyZW7auAZUx9Gi16URRYe6murxRlUoZUbeciLLl60Yz1jc+nlYzrrFJPOYUCHq8WcouLoqhexpQLC7w==" saltValue="U1valLqh73AnY7pGPVMfTA==" spinCount="100000" sheet="1" objects="1" scenarios="1" formatCells="0"/>
  <mergeCells count="37">
    <mergeCell ref="AC4:AC7"/>
    <mergeCell ref="V5:V7"/>
    <mergeCell ref="W5:W7"/>
    <mergeCell ref="O6:O7"/>
    <mergeCell ref="Z6:Z7"/>
    <mergeCell ref="D4:D7"/>
    <mergeCell ref="E4:E7"/>
    <mergeCell ref="AA4:AA7"/>
    <mergeCell ref="AB4:AB7"/>
    <mergeCell ref="I5:I6"/>
    <mergeCell ref="J5:J7"/>
    <mergeCell ref="M5:M7"/>
    <mergeCell ref="N5:N7"/>
    <mergeCell ref="F5:F6"/>
    <mergeCell ref="G5:G6"/>
    <mergeCell ref="H5:H6"/>
    <mergeCell ref="U5:U7"/>
    <mergeCell ref="K5:K7"/>
    <mergeCell ref="L5:L7"/>
    <mergeCell ref="X5:X7"/>
    <mergeCell ref="Y5:Y7"/>
    <mergeCell ref="B4:B7"/>
    <mergeCell ref="C4:C7"/>
    <mergeCell ref="J1:AC1"/>
    <mergeCell ref="A1:E1"/>
    <mergeCell ref="AA2:AC2"/>
    <mergeCell ref="A3:S3"/>
    <mergeCell ref="P5:P7"/>
    <mergeCell ref="Q5:Q7"/>
    <mergeCell ref="R5:R7"/>
    <mergeCell ref="S5:S7"/>
    <mergeCell ref="T5:T7"/>
    <mergeCell ref="V3:AC3"/>
    <mergeCell ref="J4:O4"/>
    <mergeCell ref="P4:Z4"/>
    <mergeCell ref="A2:J2"/>
    <mergeCell ref="U2:W2"/>
  </mergeCells>
  <conditionalFormatting sqref="Z8:AB57 O8:O57">
    <cfRule type="cellIs" dxfId="34" priority="4" stopIfTrue="1" operator="equal">
      <formula>"0"</formula>
    </cfRule>
    <cfRule type="cellIs" dxfId="33" priority="5" stopIfTrue="1" operator="equal">
      <formula>"ร"</formula>
    </cfRule>
    <cfRule type="cellIs" dxfId="32" priority="6" stopIfTrue="1" operator="equal">
      <formula>"มส"</formula>
    </cfRule>
  </conditionalFormatting>
  <conditionalFormatting sqref="E8:H57">
    <cfRule type="cellIs" dxfId="31" priority="9" stopIfTrue="1" operator="equal">
      <formula>"ออก"</formula>
    </cfRule>
    <cfRule type="cellIs" dxfId="30" priority="10" stopIfTrue="1" operator="equal">
      <formula>"ย้าย"</formula>
    </cfRule>
    <cfRule type="cellIs" dxfId="29" priority="11" stopIfTrue="1" operator="equal">
      <formula>"ร"</formula>
    </cfRule>
  </conditionalFormatting>
  <conditionalFormatting sqref="M8:M57 P8:Y57">
    <cfRule type="cellIs" dxfId="28" priority="1" stopIfTrue="1" operator="equal">
      <formula>"ออก"</formula>
    </cfRule>
    <cfRule type="cellIs" dxfId="27" priority="2" stopIfTrue="1" operator="equal">
      <formula>"ย้าย"</formula>
    </cfRule>
    <cfRule type="cellIs" dxfId="26" priority="3" stopIfTrue="1" operator="equal">
      <formula>"ร"</formula>
    </cfRule>
  </conditionalFormatting>
  <printOptions horizontalCentered="1"/>
  <pageMargins left="0.35433070866141736" right="0.35433070866141736" top="0.19685039370078741" bottom="0.19685039370078741" header="0.51181102362204722" footer="0.51181102362204722"/>
  <pageSetup paperSize="9" scale="85" orientation="portrait" blackAndWhite="1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เวิร์กชีต</vt:lpstr>
      </vt:variant>
      <vt:variant>
        <vt:i4>16</vt:i4>
      </vt:variant>
      <vt:variant>
        <vt:lpstr>ช่วงที่มีชื่อ</vt:lpstr>
      </vt:variant>
      <vt:variant>
        <vt:i4>36</vt:i4>
      </vt:variant>
    </vt:vector>
  </HeadingPairs>
  <TitlesOfParts>
    <vt:vector size="52" baseType="lpstr">
      <vt:lpstr>ปก</vt:lpstr>
      <vt:lpstr>ชื่อ-คะแนน</vt:lpstr>
      <vt:lpstr>เวลา1</vt:lpstr>
      <vt:lpstr>เวลา2</vt:lpstr>
      <vt:lpstr>ตัวชี้วัด</vt:lpstr>
      <vt:lpstr>แจ้งผล_1</vt:lpstr>
      <vt:lpstr>แจ้งผล_2</vt:lpstr>
      <vt:lpstr>อัตราส่วน</vt:lpstr>
      <vt:lpstr>สรุปอ่าน-คุณ</vt:lpstr>
      <vt:lpstr>แบบสรุป</vt:lpstr>
      <vt:lpstr>KPA</vt:lpstr>
      <vt:lpstr>แบบแยกห้อง</vt:lpstr>
      <vt:lpstr>ร้อยละ 80</vt:lpstr>
      <vt:lpstr>แจ้ง 0-ร</vt:lpstr>
      <vt:lpstr>พิมพ์ชื่อ</vt:lpstr>
      <vt:lpstr>ข้อแนะนำ</vt:lpstr>
      <vt:lpstr>_1._</vt:lpstr>
      <vt:lpstr>ตัวชี้วัด!_Toc416634680</vt:lpstr>
      <vt:lpstr>ตัวชี้วัด!_Toc416634681</vt:lpstr>
      <vt:lpstr>ตัวชี้วัด!_Toc416796127</vt:lpstr>
      <vt:lpstr>Down</vt:lpstr>
      <vt:lpstr>KPA!Print_Area</vt:lpstr>
      <vt:lpstr>ข้อแนะนำ!Print_Area</vt:lpstr>
      <vt:lpstr>'แจ้ง 0-ร'!Print_Area</vt:lpstr>
      <vt:lpstr>แจ้งผล_1!Print_Area</vt:lpstr>
      <vt:lpstr>แจ้งผล_2!Print_Area</vt:lpstr>
      <vt:lpstr>'ชื่อ-คะแนน'!Print_Area</vt:lpstr>
      <vt:lpstr>ตัวชี้วัด!Print_Area</vt:lpstr>
      <vt:lpstr>แบบแยกห้อง!Print_Area</vt:lpstr>
      <vt:lpstr>แบบสรุป!Print_Area</vt:lpstr>
      <vt:lpstr>ปก!Print_Area</vt:lpstr>
      <vt:lpstr>พิมพ์ชื่อ!Print_Area</vt:lpstr>
      <vt:lpstr>'ร้อยละ 80'!Print_Area</vt:lpstr>
      <vt:lpstr>เวลา1!Print_Area</vt:lpstr>
      <vt:lpstr>เวลา2!Print_Area</vt:lpstr>
      <vt:lpstr>'สรุปอ่าน-คุณ'!Print_Area</vt:lpstr>
      <vt:lpstr>อัตราส่วน!Print_Area</vt:lpstr>
      <vt:lpstr>'แจ้ง 0-ร'!Print_Titles</vt:lpstr>
      <vt:lpstr>แบบแยกห้อง!Print_Titles</vt:lpstr>
      <vt:lpstr>'ร้อยละ 80'!Print_Titles</vt:lpstr>
      <vt:lpstr>เวลา1!Print_Titles</vt:lpstr>
      <vt:lpstr>เวลา2!Print_Titles</vt:lpstr>
      <vt:lpstr>การเช็คเวลา</vt:lpstr>
      <vt:lpstr>การประเมินอ่านเขียน</vt:lpstr>
      <vt:lpstr>การเพิ่มจำนวนนักเรียน</vt:lpstr>
      <vt:lpstr>ข้อแนะนำในการใช้งาน</vt:lpstr>
      <vt:lpstr>ชม_เต็ม</vt:lpstr>
      <vt:lpstr>ชม_สัปดาห์1</vt:lpstr>
      <vt:lpstr>แบบแยกห้อง</vt:lpstr>
      <vt:lpstr>แบบร้อยละ_80</vt:lpstr>
      <vt:lpstr>พิมพ์ชื่อ</vt:lpstr>
      <vt:lpstr>ร_มส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leader</dc:creator>
  <cp:lastModifiedBy>artandmusic</cp:lastModifiedBy>
  <cp:lastPrinted>2019-04-30T12:36:42Z</cp:lastPrinted>
  <dcterms:created xsi:type="dcterms:W3CDTF">2004-01-08T06:02:45Z</dcterms:created>
  <dcterms:modified xsi:type="dcterms:W3CDTF">2023-06-22T07:46:24Z</dcterms:modified>
</cp:coreProperties>
</file>