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900" tabRatio="874"/>
  </bookViews>
  <sheets>
    <sheet name="เกณฑ์ กคศ." sheetId="92" r:id="rId1"/>
    <sheet name="มาตรฐานวิชาเอกประถม" sheetId="96" r:id="rId2"/>
    <sheet name="มาตรฐานวิชาเอกมัธยม" sheetId="99" r:id="rId3"/>
    <sheet name="โรงเรียนคิดเกณฑ์พิเศษ" sheetId="86" r:id="rId4"/>
    <sheet name="แบบเรียนร่วม" sheetId="77" r:id="rId5"/>
    <sheet name="แบบ ม.พิเศษ" sheetId="59" r:id="rId6"/>
    <sheet name="แบบ สศศ." sheetId="63" r:id="rId7"/>
    <sheet name="รร.ปกติ" sheetId="100" r:id="rId8"/>
    <sheet name="ครูตาม จ.18" sheetId="102" r:id="rId9"/>
    <sheet name="เมนู" sheetId="97" state="hidden" r:id="rId10"/>
    <sheet name="สำหรับเขตพื้นที่" sheetId="101" r:id="rId11"/>
  </sheets>
  <externalReferences>
    <externalReference r:id="rId12"/>
  </externalReferences>
  <definedNames>
    <definedName name="Location" localSheetId="8">[1]เมนู!$C$2:$C$7</definedName>
    <definedName name="Location">เมนู!$C$2:$C$7</definedName>
    <definedName name="name">#REF!</definedName>
    <definedName name="_xlnm.Print_Area" localSheetId="5">'แบบ ม.พิเศษ'!$A$1:$J$19</definedName>
    <definedName name="_xlnm.Print_Area" localSheetId="6">'แบบ สศศ.'!$A$1:$Q$27</definedName>
    <definedName name="_xlnm.Print_Area" localSheetId="7">รร.ปกติ!$A$1:$L$56</definedName>
    <definedName name="_xlnm.Print_Area" localSheetId="3">โรงเรียนคิดเกณฑ์พิเศษ!$A$1:$E$57</definedName>
    <definedName name="_xlnm.Print_Titles" localSheetId="3">โรงเรียนคิดเกณฑ์พิเศษ!$2:$4</definedName>
    <definedName name="Special" localSheetId="8">[1]เมนู!$E$2:$E$11</definedName>
    <definedName name="Special">เมนู!$E$2:$E$11</definedName>
    <definedName name="tee">#REF!</definedName>
    <definedName name="test" localSheetId="8">#REF!</definedName>
    <definedName name="test">#REF!</definedName>
    <definedName name="Type" localSheetId="8">[1]เมนู!$A$2:$A$5</definedName>
    <definedName name="Type">เมนู!$A$2:$A$5</definedName>
    <definedName name="สพท">เมนู!$H$1:$H$226</definedName>
  </definedNames>
  <calcPr calcId="144525"/>
</workbook>
</file>

<file path=xl/calcChain.xml><?xml version="1.0" encoding="utf-8"?>
<calcChain xmlns="http://schemas.openxmlformats.org/spreadsheetml/2006/main">
  <c r="BA21" i="102" l="1"/>
  <c r="AV20" i="102"/>
  <c r="K28" i="100" l="1"/>
  <c r="N8" i="63"/>
  <c r="E9" i="63"/>
  <c r="E18" i="59" l="1"/>
  <c r="AS5" i="101" l="1"/>
  <c r="AR5" i="101"/>
  <c r="AV12" i="102" l="1"/>
  <c r="D27" i="100"/>
  <c r="AU19" i="102"/>
  <c r="AT19" i="102"/>
  <c r="AS19" i="102"/>
  <c r="AR19" i="102"/>
  <c r="AQ19" i="102"/>
  <c r="AP19" i="102"/>
  <c r="AO19" i="102"/>
  <c r="AN19" i="102"/>
  <c r="AM19" i="102"/>
  <c r="AL19" i="102"/>
  <c r="AK19" i="102"/>
  <c r="AJ19" i="102"/>
  <c r="AI19" i="102"/>
  <c r="AH19" i="102"/>
  <c r="AG19" i="102"/>
  <c r="AF19" i="102"/>
  <c r="AE19" i="102"/>
  <c r="AD19" i="102"/>
  <c r="AC19" i="102"/>
  <c r="AB19" i="102"/>
  <c r="AA19" i="102"/>
  <c r="Z19" i="102"/>
  <c r="Y19" i="102"/>
  <c r="X19" i="102"/>
  <c r="W19" i="102"/>
  <c r="V19" i="102"/>
  <c r="U19" i="102"/>
  <c r="T19" i="102"/>
  <c r="S19" i="102"/>
  <c r="R19" i="102"/>
  <c r="Q19" i="102"/>
  <c r="P19" i="102"/>
  <c r="O19" i="102"/>
  <c r="N19" i="102"/>
  <c r="M19" i="102"/>
  <c r="L19" i="102"/>
  <c r="K19" i="102"/>
  <c r="J19" i="102"/>
  <c r="I19" i="102"/>
  <c r="H19" i="102"/>
  <c r="G19" i="102"/>
  <c r="F19" i="102"/>
  <c r="E19" i="102"/>
  <c r="D19" i="102"/>
  <c r="C19" i="102"/>
  <c r="B19" i="102"/>
  <c r="AV18" i="102"/>
  <c r="AV19" i="102" l="1"/>
  <c r="AU14" i="102" l="1"/>
  <c r="AT14" i="102" l="1"/>
  <c r="V3" i="102" l="1"/>
  <c r="AR2" i="102"/>
  <c r="AG2" i="102"/>
  <c r="X2" i="102"/>
  <c r="O2" i="102"/>
  <c r="E2" i="102"/>
  <c r="AV22" i="102" l="1"/>
  <c r="AV21" i="102"/>
  <c r="BG20" i="102"/>
  <c r="AV17" i="102"/>
  <c r="AV16" i="102"/>
  <c r="AS14" i="102"/>
  <c r="AR14" i="102"/>
  <c r="AQ14" i="102"/>
  <c r="AP14" i="102"/>
  <c r="AO14" i="102"/>
  <c r="AN14" i="102"/>
  <c r="AM14" i="102"/>
  <c r="AL14" i="102"/>
  <c r="AK14" i="102"/>
  <c r="AJ14" i="102"/>
  <c r="AI14" i="102"/>
  <c r="AH14" i="102"/>
  <c r="AG14" i="102"/>
  <c r="AF14" i="102"/>
  <c r="AE14" i="102"/>
  <c r="AD14" i="102"/>
  <c r="AC14" i="102"/>
  <c r="AB14" i="102"/>
  <c r="AA14" i="102"/>
  <c r="Z14" i="102"/>
  <c r="Y14" i="102"/>
  <c r="X14" i="102"/>
  <c r="W14" i="102"/>
  <c r="V14" i="102"/>
  <c r="U14" i="102"/>
  <c r="T14" i="102"/>
  <c r="S14" i="102"/>
  <c r="R14" i="102"/>
  <c r="Q14" i="102"/>
  <c r="P14" i="102"/>
  <c r="O14" i="102"/>
  <c r="N14" i="102"/>
  <c r="M14" i="102"/>
  <c r="L14" i="102"/>
  <c r="K14" i="102"/>
  <c r="J14" i="102"/>
  <c r="I14" i="102"/>
  <c r="H14" i="102"/>
  <c r="G14" i="102"/>
  <c r="F14" i="102"/>
  <c r="E14" i="102"/>
  <c r="D14" i="102"/>
  <c r="C14" i="102"/>
  <c r="B14" i="102"/>
  <c r="AV13" i="102"/>
  <c r="AV11" i="102"/>
  <c r="AV14" i="102" l="1"/>
  <c r="AT5" i="101"/>
  <c r="AN5" i="101" l="1"/>
  <c r="AL5" i="101"/>
  <c r="AJ5" i="101"/>
  <c r="AH5" i="101"/>
  <c r="AF5" i="101"/>
  <c r="AD5" i="101"/>
  <c r="AB5" i="101"/>
  <c r="Z5" i="101"/>
  <c r="X5" i="101"/>
  <c r="V5" i="101"/>
  <c r="T5" i="101"/>
  <c r="R5" i="101"/>
  <c r="P5" i="101"/>
  <c r="N5" i="101"/>
  <c r="L5" i="101"/>
  <c r="K5" i="101"/>
  <c r="J5" i="101"/>
  <c r="I5" i="101"/>
  <c r="G5" i="101"/>
  <c r="H5" i="101"/>
  <c r="F5" i="101"/>
  <c r="E5" i="101"/>
  <c r="D5" i="101"/>
  <c r="B5" i="101"/>
  <c r="C5" i="101"/>
  <c r="K27" i="100" l="1"/>
  <c r="K26" i="100"/>
  <c r="BJ5" i="101" s="1"/>
  <c r="K25" i="100"/>
  <c r="BI5" i="101" s="1"/>
  <c r="I22" i="100"/>
  <c r="J22" i="100"/>
  <c r="H22" i="100"/>
  <c r="K21" i="100"/>
  <c r="BA17" i="102" s="1"/>
  <c r="K17" i="100"/>
  <c r="BA19" i="102" s="1"/>
  <c r="D34" i="100"/>
  <c r="D20" i="100"/>
  <c r="E33" i="100"/>
  <c r="AO5" i="101" s="1"/>
  <c r="E32" i="100"/>
  <c r="AM5" i="101" s="1"/>
  <c r="E31" i="100"/>
  <c r="AK5" i="101" s="1"/>
  <c r="E30" i="100"/>
  <c r="AI5" i="101" s="1"/>
  <c r="E29" i="100"/>
  <c r="AG5" i="101" s="1"/>
  <c r="E28" i="100"/>
  <c r="AE5" i="101" s="1"/>
  <c r="E22" i="100"/>
  <c r="U5" i="101" s="1"/>
  <c r="E26" i="100"/>
  <c r="AC5" i="101" s="1"/>
  <c r="E25" i="100"/>
  <c r="AA5" i="101" s="1"/>
  <c r="E24" i="100"/>
  <c r="Y5" i="101" s="1"/>
  <c r="E23" i="100"/>
  <c r="W5" i="101" s="1"/>
  <c r="E21" i="100"/>
  <c r="S5" i="101" s="1"/>
  <c r="E18" i="100"/>
  <c r="O5" i="101" s="1"/>
  <c r="E19" i="100"/>
  <c r="Q5" i="101" s="1"/>
  <c r="E17" i="100"/>
  <c r="M5" i="101" s="1"/>
  <c r="BA12" i="102" l="1"/>
  <c r="BB12" i="102" s="1"/>
  <c r="BL5" i="101"/>
  <c r="BA22" i="102"/>
  <c r="BB22" i="102" s="1"/>
  <c r="BK5" i="101"/>
  <c r="BB21" i="102"/>
  <c r="BA14" i="102"/>
  <c r="D35" i="100"/>
  <c r="BE5" i="101"/>
  <c r="BB17" i="102"/>
  <c r="K22" i="100"/>
  <c r="E34" i="100"/>
  <c r="E27" i="100"/>
  <c r="E20" i="100"/>
  <c r="J18" i="100" l="1"/>
  <c r="AX5" i="101" s="1"/>
  <c r="BB5" i="101" s="1"/>
  <c r="H18" i="100"/>
  <c r="I18" i="100" s="1"/>
  <c r="AP5" i="101"/>
  <c r="D10" i="100"/>
  <c r="E35" i="100"/>
  <c r="AQ5" i="101" s="1"/>
  <c r="AW5" i="101" l="1"/>
  <c r="BA5" i="101" s="1"/>
  <c r="I19" i="100"/>
  <c r="I20" i="100" s="1"/>
  <c r="AV5" i="101"/>
  <c r="H19" i="100"/>
  <c r="H20" i="100" s="1"/>
  <c r="H23" i="100"/>
  <c r="H24" i="100" s="1"/>
  <c r="K18" i="100"/>
  <c r="I23" i="100"/>
  <c r="I24" i="100" s="1"/>
  <c r="J19" i="100"/>
  <c r="J20" i="100" s="1"/>
  <c r="J23" i="100"/>
  <c r="J24" i="100" s="1"/>
  <c r="BB14" i="102" l="1"/>
  <c r="K23" i="100"/>
  <c r="BA20" i="102" s="1"/>
  <c r="BB20" i="102" s="1"/>
  <c r="AZ5" i="101"/>
  <c r="AU5" i="101"/>
  <c r="BF5" i="101" s="1"/>
  <c r="K19" i="100"/>
  <c r="AY5" i="101"/>
  <c r="BG5" i="101" l="1"/>
  <c r="BH5" i="101" s="1"/>
  <c r="BJ20" i="102"/>
  <c r="BK20" i="102" s="1"/>
  <c r="K24" i="100"/>
  <c r="BB19" i="102"/>
  <c r="K20" i="100"/>
  <c r="BC5" i="101"/>
  <c r="BD5" i="101" s="1"/>
  <c r="F9" i="63" l="1"/>
  <c r="G9" i="63"/>
  <c r="H9" i="63"/>
  <c r="F9" i="77"/>
  <c r="P9" i="77" s="1"/>
  <c r="G9" i="77"/>
  <c r="H9" i="77"/>
  <c r="I9" i="77"/>
  <c r="J9" i="77"/>
  <c r="I8" i="77"/>
  <c r="I10" i="77"/>
  <c r="I11" i="77"/>
  <c r="I12" i="77"/>
  <c r="I13" i="77"/>
  <c r="I14" i="77"/>
  <c r="I15" i="77"/>
  <c r="I16" i="77"/>
  <c r="I17" i="77"/>
  <c r="I18" i="77"/>
  <c r="I19" i="77"/>
  <c r="I20" i="77"/>
  <c r="I21" i="77"/>
  <c r="I22" i="77"/>
  <c r="L9" i="77"/>
  <c r="M9" i="77"/>
  <c r="N9" i="77"/>
  <c r="D23" i="63"/>
  <c r="C23" i="63"/>
  <c r="B23" i="63"/>
  <c r="H22" i="63"/>
  <c r="G22" i="63"/>
  <c r="F22" i="63"/>
  <c r="F8" i="63"/>
  <c r="F10" i="63"/>
  <c r="F11" i="63"/>
  <c r="F12" i="63"/>
  <c r="I12" i="63" s="1"/>
  <c r="J12" i="63" s="1"/>
  <c r="F13" i="63"/>
  <c r="F14" i="63"/>
  <c r="F15" i="63"/>
  <c r="F16" i="63"/>
  <c r="I16" i="63" s="1"/>
  <c r="J16" i="63" s="1"/>
  <c r="F17" i="63"/>
  <c r="F18" i="63"/>
  <c r="F19" i="63"/>
  <c r="F20" i="63"/>
  <c r="F21" i="63"/>
  <c r="E22" i="63"/>
  <c r="M20" i="63"/>
  <c r="H21" i="63"/>
  <c r="G21" i="63"/>
  <c r="E21" i="63"/>
  <c r="N19" i="63"/>
  <c r="O19" i="63" s="1"/>
  <c r="H20" i="63"/>
  <c r="G20" i="63"/>
  <c r="E20" i="63"/>
  <c r="N18" i="63"/>
  <c r="O18" i="63" s="1"/>
  <c r="H19" i="63"/>
  <c r="G19" i="63"/>
  <c r="E19" i="63"/>
  <c r="N17" i="63"/>
  <c r="O17" i="63" s="1"/>
  <c r="H18" i="63"/>
  <c r="G18" i="63"/>
  <c r="E18" i="63"/>
  <c r="N16" i="63"/>
  <c r="O16" i="63" s="1"/>
  <c r="H17" i="63"/>
  <c r="G17" i="63"/>
  <c r="E17" i="63"/>
  <c r="N15" i="63"/>
  <c r="O15" i="63" s="1"/>
  <c r="H16" i="63"/>
  <c r="G16" i="63"/>
  <c r="E16" i="63"/>
  <c r="N14" i="63"/>
  <c r="O14" i="63" s="1"/>
  <c r="H15" i="63"/>
  <c r="G15" i="63"/>
  <c r="E15" i="63"/>
  <c r="N13" i="63"/>
  <c r="O13" i="63"/>
  <c r="H14" i="63"/>
  <c r="G14" i="63"/>
  <c r="E14" i="63"/>
  <c r="N12" i="63"/>
  <c r="O12" i="63" s="1"/>
  <c r="H13" i="63"/>
  <c r="G13" i="63"/>
  <c r="E13" i="63"/>
  <c r="N11" i="63"/>
  <c r="O11" i="63" s="1"/>
  <c r="H12" i="63"/>
  <c r="G12" i="63"/>
  <c r="E12" i="63"/>
  <c r="N10" i="63"/>
  <c r="O10" i="63" s="1"/>
  <c r="H11" i="63"/>
  <c r="G11" i="63"/>
  <c r="E11" i="63"/>
  <c r="N9" i="63"/>
  <c r="O9" i="63" s="1"/>
  <c r="H10" i="63"/>
  <c r="G10" i="63"/>
  <c r="E10" i="63"/>
  <c r="O8" i="63"/>
  <c r="H8" i="63"/>
  <c r="G8" i="63"/>
  <c r="E8" i="63"/>
  <c r="C14" i="59"/>
  <c r="B14" i="59"/>
  <c r="E13" i="59"/>
  <c r="H13" i="59" s="1"/>
  <c r="D13" i="59"/>
  <c r="G13" i="59" s="1"/>
  <c r="F13" i="59" s="1"/>
  <c r="I13" i="59" s="1"/>
  <c r="E12" i="59"/>
  <c r="H12" i="59" s="1"/>
  <c r="D12" i="59"/>
  <c r="G12" i="59" s="1"/>
  <c r="E11" i="59"/>
  <c r="H11" i="59" s="1"/>
  <c r="D11" i="59"/>
  <c r="G11" i="59" s="1"/>
  <c r="E10" i="59"/>
  <c r="D10" i="59"/>
  <c r="G10" i="59" s="1"/>
  <c r="E9" i="59"/>
  <c r="H9" i="59" s="1"/>
  <c r="D9" i="59"/>
  <c r="G9" i="59" s="1"/>
  <c r="E8" i="59"/>
  <c r="H8" i="59" s="1"/>
  <c r="D8" i="59"/>
  <c r="E23" i="77"/>
  <c r="D23" i="77"/>
  <c r="C23" i="77"/>
  <c r="B23" i="77"/>
  <c r="N22" i="77"/>
  <c r="M22" i="77"/>
  <c r="L22" i="77"/>
  <c r="J22" i="77"/>
  <c r="H22" i="77"/>
  <c r="G22" i="77"/>
  <c r="F22" i="77"/>
  <c r="P22" i="77" s="1"/>
  <c r="N21" i="77"/>
  <c r="M21" i="77"/>
  <c r="L21" i="77"/>
  <c r="J21" i="77"/>
  <c r="H21" i="77"/>
  <c r="G21" i="77"/>
  <c r="F21" i="77"/>
  <c r="P21" i="77"/>
  <c r="N20" i="77"/>
  <c r="M20" i="77"/>
  <c r="L20" i="77"/>
  <c r="J20" i="77"/>
  <c r="H20" i="77"/>
  <c r="G20" i="77"/>
  <c r="F20" i="77"/>
  <c r="P20" i="77"/>
  <c r="N19" i="77"/>
  <c r="M19" i="77"/>
  <c r="L19" i="77"/>
  <c r="J19" i="77"/>
  <c r="H19" i="77"/>
  <c r="G19" i="77"/>
  <c r="F19" i="77"/>
  <c r="P19" i="77" s="1"/>
  <c r="N18" i="77"/>
  <c r="M18" i="77"/>
  <c r="L18" i="77"/>
  <c r="J18" i="77"/>
  <c r="H18" i="77"/>
  <c r="G18" i="77"/>
  <c r="F18" i="77"/>
  <c r="P18" i="77" s="1"/>
  <c r="N17" i="77"/>
  <c r="M17" i="77"/>
  <c r="L17" i="77"/>
  <c r="J17" i="77"/>
  <c r="H17" i="77"/>
  <c r="G17" i="77"/>
  <c r="F17" i="77"/>
  <c r="P17" i="77" s="1"/>
  <c r="N16" i="77"/>
  <c r="M16" i="77"/>
  <c r="L16" i="77"/>
  <c r="J16" i="77"/>
  <c r="H16" i="77"/>
  <c r="G16" i="77"/>
  <c r="F16" i="77"/>
  <c r="P16" i="77" s="1"/>
  <c r="N15" i="77"/>
  <c r="M15" i="77"/>
  <c r="L15" i="77"/>
  <c r="J15" i="77"/>
  <c r="H15" i="77"/>
  <c r="G15" i="77"/>
  <c r="F15" i="77"/>
  <c r="P15" i="77" s="1"/>
  <c r="N14" i="77"/>
  <c r="M14" i="77"/>
  <c r="L14" i="77"/>
  <c r="J14" i="77"/>
  <c r="H14" i="77"/>
  <c r="G14" i="77"/>
  <c r="F14" i="77"/>
  <c r="P14" i="77"/>
  <c r="N13" i="77"/>
  <c r="M13" i="77"/>
  <c r="L13" i="77"/>
  <c r="J13" i="77"/>
  <c r="H13" i="77"/>
  <c r="K13" i="77" s="1"/>
  <c r="G13" i="77"/>
  <c r="F13" i="77"/>
  <c r="P13" i="77"/>
  <c r="N12" i="77"/>
  <c r="M12" i="77"/>
  <c r="L12" i="77"/>
  <c r="J12" i="77"/>
  <c r="J8" i="77"/>
  <c r="J10" i="77"/>
  <c r="J11" i="77"/>
  <c r="H12" i="77"/>
  <c r="G12" i="77"/>
  <c r="F12" i="77"/>
  <c r="P12" i="77" s="1"/>
  <c r="N11" i="77"/>
  <c r="M11" i="77"/>
  <c r="L11" i="77"/>
  <c r="H11" i="77"/>
  <c r="G11" i="77"/>
  <c r="F11" i="77"/>
  <c r="P11" i="77" s="1"/>
  <c r="N10" i="77"/>
  <c r="M10" i="77"/>
  <c r="M8" i="77"/>
  <c r="L10" i="77"/>
  <c r="H10" i="77"/>
  <c r="G10" i="77"/>
  <c r="F10" i="77"/>
  <c r="P10" i="77"/>
  <c r="N8" i="77"/>
  <c r="L8" i="77"/>
  <c r="H8" i="77"/>
  <c r="G8" i="77"/>
  <c r="K8" i="77" s="1"/>
  <c r="F8" i="77"/>
  <c r="P8" i="77" s="1"/>
  <c r="H10" i="59"/>
  <c r="M23" i="77" l="1"/>
  <c r="I22" i="63"/>
  <c r="J22" i="63" s="1"/>
  <c r="F12" i="59"/>
  <c r="I12" i="59" s="1"/>
  <c r="I11" i="63"/>
  <c r="J11" i="63" s="1"/>
  <c r="I15" i="63"/>
  <c r="J15" i="63" s="1"/>
  <c r="I20" i="63"/>
  <c r="J20" i="63" s="1"/>
  <c r="D14" i="59"/>
  <c r="I9" i="63"/>
  <c r="J9" i="63" s="1"/>
  <c r="K18" i="77"/>
  <c r="K21" i="77"/>
  <c r="I17" i="63"/>
  <c r="J17" i="63" s="1"/>
  <c r="N23" i="77"/>
  <c r="K10" i="77"/>
  <c r="F9" i="59"/>
  <c r="I9" i="59" s="1"/>
  <c r="J9" i="59" s="1"/>
  <c r="H23" i="77"/>
  <c r="K16" i="77"/>
  <c r="K20" i="77"/>
  <c r="I10" i="63"/>
  <c r="J10" i="63" s="1"/>
  <c r="I19" i="63"/>
  <c r="J19" i="63" s="1"/>
  <c r="I13" i="63"/>
  <c r="J13" i="63" s="1"/>
  <c r="L23" i="77"/>
  <c r="K15" i="77"/>
  <c r="H23" i="63"/>
  <c r="E23" i="63"/>
  <c r="K12" i="77"/>
  <c r="I21" i="63"/>
  <c r="J21" i="63" s="1"/>
  <c r="F23" i="63"/>
  <c r="G8" i="59"/>
  <c r="F8" i="59" s="1"/>
  <c r="K14" i="77"/>
  <c r="K17" i="77"/>
  <c r="K19" i="77"/>
  <c r="K22" i="77"/>
  <c r="F10" i="59"/>
  <c r="I10" i="59" s="1"/>
  <c r="J10" i="59" s="1"/>
  <c r="I14" i="63"/>
  <c r="J14" i="63" s="1"/>
  <c r="I18" i="63"/>
  <c r="J18" i="63" s="1"/>
  <c r="I23" i="77"/>
  <c r="J13" i="59"/>
  <c r="F11" i="59"/>
  <c r="I11" i="59" s="1"/>
  <c r="J11" i="59" s="1"/>
  <c r="P23" i="77"/>
  <c r="E28" i="77" s="1"/>
  <c r="J12" i="59"/>
  <c r="J23" i="77"/>
  <c r="G23" i="63"/>
  <c r="N20" i="63"/>
  <c r="K11" i="77"/>
  <c r="I8" i="63"/>
  <c r="K9" i="77"/>
  <c r="G23" i="77"/>
  <c r="F23" i="77"/>
  <c r="E14" i="59"/>
  <c r="H14" i="59" s="1"/>
  <c r="O23" i="77" l="1"/>
  <c r="O26" i="77" s="1"/>
  <c r="G14" i="59"/>
  <c r="B18" i="59" s="1"/>
  <c r="K23" i="77"/>
  <c r="E25" i="77" s="1"/>
  <c r="B29" i="77"/>
  <c r="Q23" i="77"/>
  <c r="G29" i="77" s="1"/>
  <c r="B26" i="77"/>
  <c r="O20" i="63"/>
  <c r="M24" i="63"/>
  <c r="I8" i="59"/>
  <c r="J8" i="59" s="1"/>
  <c r="F14" i="59"/>
  <c r="I14" i="59" s="1"/>
  <c r="J14" i="59" s="1"/>
  <c r="H18" i="59" s="1"/>
  <c r="I23" i="63"/>
  <c r="B27" i="63" s="1"/>
  <c r="J8" i="63"/>
  <c r="J23" i="63" s="1"/>
  <c r="G26" i="77" l="1"/>
  <c r="O29" i="77"/>
  <c r="F27" i="63"/>
  <c r="J27" i="63" s="1"/>
  <c r="O24" i="63"/>
  <c r="Q24" i="63" s="1"/>
</calcChain>
</file>

<file path=xl/sharedStrings.xml><?xml version="1.0" encoding="utf-8"?>
<sst xmlns="http://schemas.openxmlformats.org/spreadsheetml/2006/main" count="1130" uniqueCount="756">
  <si>
    <t>สูตรการคำนวณอัตรากำลังข้าราชการครูตามเกณฑ์ ก.ค.ศ.</t>
  </si>
  <si>
    <t>แบบ 1 โรงเรียนประถมศึกษาที่มีนักเรียน 120 คน ลงมาและจัดการเรียนการสอน อ.1-ป.6 หรือ ป.1-ป.6</t>
  </si>
  <si>
    <t xml:space="preserve">    -  นักเรียน  1 -20 คน       มีผู้บริหารได้  1  คน       มีครูผู้สอนได้   1  คน    </t>
  </si>
  <si>
    <t xml:space="preserve">    -  นักเรียน 21 -40 คน      มีผู้บริหารได้  1  คน       มีครูผู้สอนได้   2  คน    </t>
  </si>
  <si>
    <t xml:space="preserve">    -  นักเรียน 41 -60 คน      มีผู้บริหารได้  1  คน       มีครูผู้สอนได้   3  คน    </t>
  </si>
  <si>
    <t xml:space="preserve">    -  นักเรียน 61 -80 คน      มีผู้บริหารได้  1  คน       มีครูผู้สอนได้   4  คน    </t>
  </si>
  <si>
    <t xml:space="preserve">    -  นักเรียน 81 -100 คน    มีผู้บริหารได้  1  คน       มีครูผู้สอนได้   5  คน    </t>
  </si>
  <si>
    <t xml:space="preserve">    -  นักเรียน 101 -120 คน  มีผู้บริหารได้  1  คน       มีครูผู้สอนได้   6  คน    </t>
  </si>
  <si>
    <t>แบบ 2  โรงเรียนประถมศึกษาที่มีนักเรียน 121 คนขึ้นไป และจัดการเรียนการสอน อ.1-ป.6 หรือ ป.1-ป.6</t>
  </si>
  <si>
    <t xml:space="preserve">อัตราส่วน (อนุบาล)    ครู : นักเรียน              </t>
  </si>
  <si>
    <t>=       1  : 25</t>
  </si>
  <si>
    <t xml:space="preserve">                            จำนวนนักเรียน   :   ห้อง            </t>
  </si>
  <si>
    <t>=       30  : 1</t>
  </si>
  <si>
    <t xml:space="preserve">อัตราส่วน (ประถม)    ครู : นักเรียน              </t>
  </si>
  <si>
    <t>=       40  : 1</t>
  </si>
  <si>
    <t>จำนวนครูปฏิบัติการสอน  รวม  =  จำนวนครูสอนอนุบาล  + จำนวนครูสอนประถม</t>
  </si>
  <si>
    <t xml:space="preserve">   ครูสอน รวม  = [(ห้องอนุบาล x นร. : ห้อง)+นักเรียนอนุบาล]  +  [(ห้องประถม xนร.: ห้อง)+นักเรียนประถม]</t>
  </si>
  <si>
    <t xml:space="preserve">                              ครู : นักเรียน</t>
  </si>
  <si>
    <t xml:space="preserve"> ครู : นักเรียน</t>
  </si>
  <si>
    <t xml:space="preserve">           ครูสอน รวม        =   (ห้องอนุบาล x 30 + นร.อนุบาล) +  (ห้องประถม x 40 + นร.ประถม)</t>
  </si>
  <si>
    <t xml:space="preserve">          50</t>
  </si>
  <si>
    <t>จำนวนบุคลากรสายบริหาร</t>
  </si>
  <si>
    <t xml:space="preserve">    -  นักเรียน  121 - 359 คน           มีผู้บริหารได้  1  ตำแหน่ง</t>
  </si>
  <si>
    <t xml:space="preserve">    -  นักเรียน  360 - 719 คน           มีผู้บริหารได้  1  ตำแหน่ง    มีผู้ช่วยได้   1  ตำแหน่ง</t>
  </si>
  <si>
    <t xml:space="preserve">    -  นักเรียน  720 - 1,079 คน        มีผู้บริหารได้  1  ตำแหน่ง    มีผู้ช่วยได้   2  ตำแหน่ง</t>
  </si>
  <si>
    <t xml:space="preserve">    -  นักเรียน  1,080 - 1,679 คน     มีผู้บริหารได้  1  ตำแหน่ง    มีผู้ช่วยได้   3  ตำแหน่ง</t>
  </si>
  <si>
    <t xml:space="preserve">    -  นักเรียน  1,680 คนขึ้นไป         มีผู้บริหารได้  1  ตำแหน่ง    มีผู้ช่วยได้   4  ตำแหน่ง  </t>
  </si>
  <si>
    <r>
      <t>เงื่อนไข</t>
    </r>
    <r>
      <rPr>
        <sz val="14"/>
        <rFont val="Cordia New"/>
        <family val="2"/>
        <charset val="222"/>
      </rPr>
      <t xml:space="preserve">  -  การคิดจำนวนห้องเรียน (โดยใช้จำนวนนักเรียน : ห้อง หารจำนวนนักเรียน)  แต่ละชั้น </t>
    </r>
  </si>
  <si>
    <t xml:space="preserve">                   หากมีเศษตั้งแต่ 10 คนขึ้นไป ให้เพิ่มอีก 1 ห้อง</t>
  </si>
  <si>
    <t xml:space="preserve">                -  การคิดจำนวนครูให้ปัดเศษตามหลักคณิตศาสตร์  (0.5ขึ้นไปปัดเป็น 1 , ไม่ถึง 0.5 ปัดทิ้ง)</t>
  </si>
  <si>
    <t>แบบ 3  โรงเรียนประถมศึกษาที่มีนักเรียน 120 คนลงมา และจัดการเรียนการสอน อ.1-ม.3/ม.6 หรือ ป.1-ม.3/ม.6</t>
  </si>
  <si>
    <t>=    1  : 25</t>
  </si>
  <si>
    <t>=    30  : 1</t>
  </si>
  <si>
    <t>=    40  : 1</t>
  </si>
  <si>
    <t xml:space="preserve">อัตราส่วน (มัธยม)     ครู : นักเรียน              </t>
  </si>
  <si>
    <t>=    1  : 20</t>
  </si>
  <si>
    <t>จำนวนครูปฏิบัติการสอน รวม  =  จำนวนครูสอนอนุบาล  + จำนวนครูสอนประถม + จำนวนครูสอนมัธยม</t>
  </si>
  <si>
    <t xml:space="preserve">                 หากมีเศษตั้งแต่ 10 คนขึ้นไป ให้เพิ่มอีก 1 ห้อง</t>
  </si>
  <si>
    <t xml:space="preserve">              -  การคิดจำนวนครูให้ปัดเศษตามหลักคณิตศาสตร์  (0.5ขึ้นไปปัดเป็น 1 , ไม่ถึง 0.5 ปัดทิ้ง)</t>
  </si>
  <si>
    <t>แบบ 4  โรงเรียนประถมศึกษาที่มีนักเรียน 121 คนขึ้นไป และจัดการเรียนการสอน อ.1-ม.3/ม.6 หรือ ป.1-ม.3/ม.6</t>
  </si>
  <si>
    <t xml:space="preserve">      ครูสอน รวม   =   (ห้องอนุบาล x 30 + นร.อนุบาล) +  (ห้องประถม x 40 + นร.ประถม) + (ห้องมัธยม x 2)</t>
  </si>
  <si>
    <t xml:space="preserve">                                      50</t>
  </si>
  <si>
    <t xml:space="preserve">                               50</t>
  </si>
  <si>
    <t>แบบ 5 โรงเรียนมัธยมศึกษา (ปกติ)</t>
  </si>
  <si>
    <t>อัตราส่วน (มัธยม)      ครู : นักเรียน               =     1  : 20</t>
  </si>
  <si>
    <t xml:space="preserve">                 จำนวนนักเรียน   :   ห้อง            =    40  : 1</t>
  </si>
  <si>
    <t>จำนวนครูปฏิบัติการสอน     =      จำนวนห้องเรียน x (จำนวนนักเรียน : ห้อง)</t>
  </si>
  <si>
    <t xml:space="preserve">                                               จำนวนครู : นักเรียน </t>
  </si>
  <si>
    <t xml:space="preserve">           ครูสอนรวม             =     จำนวนห้องเรียน x  2</t>
  </si>
  <si>
    <t xml:space="preserve">               -  การคิดจำนวนครูให้ปัดเศษตามหลักคณิตศาสตร์  (0.5ขึ้นไปปัดเป็น 1 , ไม่ถึง 0.5 ปัดทิ้ง)</t>
  </si>
  <si>
    <t>แบบ 6 โรงเรียนมัธยมศึกษาในโครงการพิเศษต่าง ๆ (กรณีที่มีนักเรียนประจำบางส่วน หรือ นักเรียนประจำทั้งหมด)</t>
  </si>
  <si>
    <t>อัตราส่วน          ครู : นักเรียนประจำ                   =     1  : 12</t>
  </si>
  <si>
    <t xml:space="preserve">                        ครู : นักเรียนไป-กลับ                  =     1  : 20</t>
  </si>
  <si>
    <t xml:space="preserve">                        จำนวนนักเรียน   :   ห้อง             =    40  : 1</t>
  </si>
  <si>
    <t>การคำนวณห้องเรียน</t>
  </si>
  <si>
    <t xml:space="preserve">    -  ห้องเรียนของ นร.ทั้งหมด   =   จำนวน นร.รายชั้น ÷  40 (นร.: ห้อง)   เศษ 10 คนขึ้น (0.25) ไปปัดเป็น 1 ห้องเรียน</t>
  </si>
  <si>
    <t xml:space="preserve">    -  ห้องเรียนของ นร.ประจำ    =   จำนวน นร.ประจำรายชั้น ÷  40 (นร.: ห้อง)   เศษ 10 คนขึ้น (0.25) ไปปัดเป็น 1 ห้องเรียน</t>
  </si>
  <si>
    <t xml:space="preserve">    -  ห้องเรียนของ นร.ไป-กลับ    =   จำนวนห้องเรียนทั้งหมด - ห้องเรียนนักเรียนประจำ </t>
  </si>
  <si>
    <t>การคำนวณครู</t>
  </si>
  <si>
    <t xml:space="preserve">   -  จำนวนครูรวม นร.ประจำ     =      จำนวนห้องเรียน นร.ประจำ x (จำนวนนักเรียน : ห้อง)           </t>
  </si>
  <si>
    <t xml:space="preserve">       หรือ       จำนวนห้องเรียน X  40</t>
  </si>
  <si>
    <t xml:space="preserve">                                                                      จำนวนครู : นักเรียน </t>
  </si>
  <si>
    <t xml:space="preserve">   -  จำนวนครูรวม นร.ไป-กลับ    =      จำนวนห้องเรียน นร.ไป-กลับ x (จำนวนนักเรียน : ห้อง)    </t>
  </si>
  <si>
    <t xml:space="preserve">       หรือ       จำนวนห้องเรียน X  2</t>
  </si>
  <si>
    <t>จำนวนครูรวม                       =      จำนวนครูรวม นร.ประจำ  +  จำนวนครูรวม นร.ไป-กลับ</t>
  </si>
  <si>
    <t>จำนวนครูปฏิบัติการสอน        =      จำนวนครูรวม   - จำนวนครูสายบริหาร</t>
  </si>
  <si>
    <t xml:space="preserve">    -    1 - 2    ห้องเรียน                      มีผู้บริหารได้  1  ตำแหน่ง</t>
  </si>
  <si>
    <t xml:space="preserve">    -    3 - 6   ห้องเรียน                       มีผู้บริหารได้  1  ตำแหน่ง    มีผู้ช่วยได้   1  ตำแหน่ง</t>
  </si>
  <si>
    <t xml:space="preserve">    -    7 - 14  ห้องเรียน                      มีผู้บริหารได้  1  ตำแหน่ง    มีผู้ช่วยได้   2  ตำแหน่ง</t>
  </si>
  <si>
    <t xml:space="preserve">    -   15 - 23  ห้องเรียน                     มีผู้บริหารได้  1  ตำแหน่ง    มีผู้ช่วยได้   3  ตำแหน่ง</t>
  </si>
  <si>
    <t xml:space="preserve">    -    24  ห้องเรียนขึ้นไป                  มีผู้บริหารได้  1  ตำแหน่ง    มีผู้ช่วยได้   4  ตำแหน่ง</t>
  </si>
  <si>
    <t>แบบ 7  การคำนวณอัตรากำลังข้าราชการครูโรงเรียนศึกษาพิเศษ  จำแนกตามประเภทความพิการ</t>
  </si>
  <si>
    <t xml:space="preserve"> -  ประเภท หูหนวก ตาบอด พิการแขนขา</t>
  </si>
  <si>
    <t>อัตราส่วน     นักเรียน  :  ห้อง          =       10  : 1</t>
  </si>
  <si>
    <t xml:space="preserve">                      นักเรียน  :  ครู            =         5  : 1</t>
  </si>
  <si>
    <t xml:space="preserve"> -  ประเภท ปัญญาอ่อน พิการซ้อน</t>
  </si>
  <si>
    <t>อัตราส่วน     นักเรียน  :  ห้อง          =        8  : 1</t>
  </si>
  <si>
    <t xml:space="preserve">                      นักเรียน  :  ครู            =        4  : 1</t>
  </si>
  <si>
    <t xml:space="preserve"> -  ประเภท ออทิสติกส์</t>
  </si>
  <si>
    <t>อัตราส่วน     นักเรียน  :  ห้อง          =        6  : 1</t>
  </si>
  <si>
    <t xml:space="preserve">                      นักเรียน  :  ครู            =        3  : 1</t>
  </si>
  <si>
    <t xml:space="preserve">   -  จำนวนครูรวม     =      จำนวนห้องเรียน x  (จำนวนนักเรียน : ห้อง) </t>
  </si>
  <si>
    <t xml:space="preserve">                                    จำนวนนักเรียน : ครู </t>
  </si>
  <si>
    <t xml:space="preserve">     ครูรวม            =     จำนวนห้องเรียน x  2</t>
  </si>
  <si>
    <t>จำนวนครูปฏิบัติการสอน   =  จำนวนครูรวม - จำนวนบุคลากรสายบริหาร</t>
  </si>
  <si>
    <t xml:space="preserve">             1 - 5    ห้องเรียน         มีผู้บริหารได้  1 คน</t>
  </si>
  <si>
    <t xml:space="preserve">             6 - 13  ห้องเรียน         มีผู้บริหารได้  1 คน  มีผู้ช่วยผู้บริหารได้  1  คน</t>
  </si>
  <si>
    <t xml:space="preserve">           14 - 21  ห้องเรียน        มีผู้บริหารได้  1 คน  มีผู้ช่วยผู้บริหารได้  2  คน</t>
  </si>
  <si>
    <t xml:space="preserve">           22 - 29  ห้องเรียน        มีผู้บริหารได้  1 คน  มีผู้ช่วยผู้บริหารได้  3  คน</t>
  </si>
  <si>
    <t xml:space="preserve">           30 ห้องเรียนขึ้นไป       มีผู้บริหารได้  1 คน  มีผู้ช่วยผู้บริหารได้  4  คน</t>
  </si>
  <si>
    <r>
      <t>หมายเหตุ</t>
    </r>
    <r>
      <rPr>
        <sz val="14"/>
        <rFont val="Cordia New"/>
        <family val="2"/>
        <charset val="222"/>
      </rPr>
      <t xml:space="preserve">   การคิดจำนวนครูให้ปัดเศษตามหลักคณิตศาสตร์  (0.5ขึ้นไปปัดเป็น 1 , ไม่ถึง 0.5 ปัดทิ้ง)</t>
    </r>
  </si>
  <si>
    <t>แบบ 8  การคำนวณอัตรากำลังข้าราชการครูโรงเรียนศึกษาสงเคราะห์</t>
  </si>
  <si>
    <t>อัตราส่วน     ครู : นักเรียน                          =       1  : 12</t>
  </si>
  <si>
    <t xml:space="preserve">                 จำนวนนักเรียน   :   ห้อง            =     35  : 1</t>
  </si>
  <si>
    <t>จำนวนครูรวม               =         จำนวนห้องเรียน x (จำนวนนักเรียน : ห้อง)</t>
  </si>
  <si>
    <t xml:space="preserve">         ครูรวม               =          จำนวนห้องเรียน   x   35</t>
  </si>
  <si>
    <t xml:space="preserve">             1 - 2 ห้องเรียน         มีผู้บริหารได้  1 คน</t>
  </si>
  <si>
    <t xml:space="preserve">             3 - 6 ห้องเรียน         มีผู้บริหารได้  1 คน  มีผู้ช่วยผู้บริหารได้  1  คน</t>
  </si>
  <si>
    <t xml:space="preserve">             7 - 14 ห้องเรียน       มีผู้บริหารได้  1 คน  มีผู้ช่วยผู้บริหารได้  2 คน</t>
  </si>
  <si>
    <t xml:space="preserve">            15 - 23 ห้องเรียน      มีผู้บริหารได้  1 คน  มีผู้ช่วยผู้บริหารได้  3  คน</t>
  </si>
  <si>
    <t xml:space="preserve">            24 ห้องเรียนขึ้นไป     มีผู้บริหารได้  1 คน  มีผู้ช่วยผู้บริหารได้  4  คน</t>
  </si>
  <si>
    <r>
      <t>หมายเหตุ</t>
    </r>
    <r>
      <rPr>
        <sz val="14"/>
        <rFont val="Cordia New"/>
        <family val="2"/>
        <charset val="222"/>
      </rPr>
      <t xml:space="preserve">   ในการคำนวณตามสูตรหากมีเศษตั้งแต่  0.5 ขึ้นไปให้ปัดเป็น 1</t>
    </r>
  </si>
  <si>
    <t xml:space="preserve">         การคิดจำนวนครูให้ปัดเศษตามหลักคณิตศาสตร์  (0.5ขึ้นไปปัดเป็น 1 , ไม่ถึง 0.5 ปัดทิ้ง)</t>
  </si>
  <si>
    <t>ข้อมูล กผอ./สพร./สพฐ.</t>
  </si>
  <si>
    <t xml:space="preserve">              </t>
  </si>
  <si>
    <t>ตารางแสดงเกณฑ์มาตรฐานวิชาเอกที่กำหนดให้มีในสถานศึกษาระดับประถมศึกษา สังกัดสำนักงานคณะกรรมการการศึกษาขั้นพื้นฐาน</t>
  </si>
  <si>
    <t>จำนวนนักเรียน</t>
  </si>
  <si>
    <t>จำนวนครู
ตามเกณฑ์ ก.ค.ศ.</t>
  </si>
  <si>
    <t>สาขาวิชาเอกของครูผู้สอน ตามที่ สพฐ.กำหนด (อัตราที่)</t>
  </si>
  <si>
    <t xml:space="preserve">7 - 8 ขึ้นไป
</t>
  </si>
  <si>
    <t>&lt; 20    คน</t>
  </si>
  <si>
    <t>ประถม</t>
  </si>
  <si>
    <t>21 – 40 คน</t>
  </si>
  <si>
    <t>ปฐมวัย</t>
  </si>
  <si>
    <t>ไทย</t>
  </si>
  <si>
    <t>41 – 60 คน</t>
  </si>
  <si>
    <t>คณิต</t>
  </si>
  <si>
    <t xml:space="preserve"> </t>
  </si>
  <si>
    <t>61 – 80 คน</t>
  </si>
  <si>
    <t>อังกฤษ</t>
  </si>
  <si>
    <t>81 – 100 คน</t>
  </si>
  <si>
    <t>สังคม</t>
  </si>
  <si>
    <t>101 – 120 คน</t>
  </si>
  <si>
    <t>วิทยาศาสตร์</t>
  </si>
  <si>
    <t>นักเรียนรวม 121  ขึ้นไป</t>
  </si>
  <si>
    <t>ก่อนประถม - ป.6</t>
  </si>
  <si>
    <t>คำนวณตามเกณฑ์ ก.ค.ศ.</t>
  </si>
  <si>
    <t>เพิ่มเติม</t>
  </si>
  <si>
    <t>ขยายโอกาส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</si>
  <si>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1. สาขาวิชาเอกของอัตราที่ 2  (ปฐมวัย) หากจำนวนนักเรียนระดับปฐมวัยไม่ถึง 10 คน ให้กำหนดสาขาวิชาเอกในลำดับถัดไปตามตารางนี้ มากำหนดเป็นสาขาวิชาเอก</t>
    </r>
  </si>
  <si>
    <t xml:space="preserve">                (ยกเว้นสถานศึกษาที่จัดรวมชั้น ตามหลักเกณฑ์ที่ ก.ค.ศ. กำหนด หากรวมชั้นแล้ว จำนวนนักเรียนไม่ถึง 10 คน ก็สามารถกำหนดสาขาวิชาเอกปฐมวัยได้)</t>
  </si>
  <si>
    <t xml:space="preserve">            2. สาขาวิชาเอกเพิ่มเติม สามารถกำหนดตามกรอบโครงสร้างเวลาเรียน ตามหลักสูตรแกนกลางฯ และหลักสูตรสถานศึกษา  เช่น พลศึกษา, ศิลปะ, ดนตรี เป็นต้น</t>
  </si>
  <si>
    <t xml:space="preserve">               โดยจะต้องกำหนดจำนวนสาขาวิชาเอกให้เท่ากับจำนวนครูตามเกณฑ์ ก.ค.ศ.กำหนด</t>
  </si>
  <si>
    <t>โรงเรียนที่มีการคำนวณครูตามเกณฑ์ต่างจากเกณฑ์ปกติ (51 โรง/28 เขต)</t>
  </si>
  <si>
    <t>(สพท. ต้องเข้าไปกรอกข้อมูลของโรงเรียนเป็นรายโรงในการคำนวณครูตามเกณฑ์ที่ถูกต้องก่อนที่จะลงข้อมูลตามแบบ)</t>
  </si>
  <si>
    <t>ที่</t>
  </si>
  <si>
    <t>ชื่อสถานศึกษา</t>
  </si>
  <si>
    <t>จังหวัด</t>
  </si>
  <si>
    <t>สพท.</t>
  </si>
  <si>
    <t>คำนวณครูเกณฑ์</t>
  </si>
  <si>
    <t xml:space="preserve">วัดหงษ์รัตนาราม </t>
  </si>
  <si>
    <t>กทม.</t>
  </si>
  <si>
    <t>สพป.กทม.</t>
  </si>
  <si>
    <t>พิการเรียนร่วม</t>
  </si>
  <si>
    <t xml:space="preserve">วัดอุทัยธาราม </t>
  </si>
  <si>
    <t xml:space="preserve">วัดโสมนัส </t>
  </si>
  <si>
    <t xml:space="preserve">วัดมหาบุศย์ฯ </t>
  </si>
  <si>
    <t xml:space="preserve">วัดช่างเหล็ก </t>
  </si>
  <si>
    <t xml:space="preserve">ราชวินิตประถมบางแค </t>
  </si>
  <si>
    <t xml:space="preserve">วัดหนัง </t>
  </si>
  <si>
    <t xml:space="preserve">สายน้ำทิพย์ </t>
  </si>
  <si>
    <t xml:space="preserve">อนุบาลพิบูลเวศน์ </t>
  </si>
  <si>
    <t xml:space="preserve">พญาไท </t>
  </si>
  <si>
    <t xml:space="preserve">พระตำหนักสวนกุหลาบ </t>
  </si>
  <si>
    <t>วัดจันทนาราม</t>
  </si>
  <si>
    <t>จันทบุรี</t>
  </si>
  <si>
    <t>สพป.จันทบุรี เขต 1</t>
  </si>
  <si>
    <t>วัดนาพร้าว</t>
  </si>
  <si>
    <t>ชลบุรี</t>
  </si>
  <si>
    <t>สพป.ชลบุรี เขต 3</t>
  </si>
  <si>
    <t>วัดบ้านนา</t>
  </si>
  <si>
    <t>เขายายศรี</t>
  </si>
  <si>
    <t>มัธยมสังคีตวิทยา ปทุมธานี</t>
  </si>
  <si>
    <t>ปทุมธานี</t>
  </si>
  <si>
    <t>สพม. 4</t>
  </si>
  <si>
    <t>ม.พิเศษ</t>
  </si>
  <si>
    <t>โรงเรียนจุฬาภรณราชวิทยาลัย</t>
  </si>
  <si>
    <t>กรอบครู 5-60-65</t>
  </si>
  <si>
    <t>เฉลิมพระเกียรติสมเด็จพระศรีนครินทร์</t>
  </si>
  <si>
    <t>ลพบุรี</t>
  </si>
  <si>
    <t>สพม. 5</t>
  </si>
  <si>
    <t>กาญจนภิเษกวิทยาลัย</t>
  </si>
  <si>
    <t>ฉะเชิงเทรา</t>
  </si>
  <si>
    <t>สพม. 6</t>
  </si>
  <si>
    <t>กาญจนบุรี</t>
  </si>
  <si>
    <t>สพม. 8</t>
  </si>
  <si>
    <t>บรมราชินีนาถวิทยาลัย  ราชบุรี</t>
  </si>
  <si>
    <t>ราชบุรี</t>
  </si>
  <si>
    <t>สุพรรณบุรี</t>
  </si>
  <si>
    <t>สพม. 9</t>
  </si>
  <si>
    <t>นครปฐม</t>
  </si>
  <si>
    <t>สมุทรสาคร</t>
  </si>
  <si>
    <t>สพม. 10</t>
  </si>
  <si>
    <t>เพชรบุรี</t>
  </si>
  <si>
    <t>สุราษฎร์ธานี</t>
  </si>
  <si>
    <t>สพม. 11</t>
  </si>
  <si>
    <t>นครศรีธรรมราช</t>
  </si>
  <si>
    <t>สพม. 12</t>
  </si>
  <si>
    <t>กระบี่</t>
  </si>
  <si>
    <t>สพม. 13</t>
  </si>
  <si>
    <t>ตรัง</t>
  </si>
  <si>
    <t>ยะลา</t>
  </si>
  <si>
    <t>สพม. 15</t>
  </si>
  <si>
    <t>สตูล</t>
  </si>
  <si>
    <t>สพม. 16</t>
  </si>
  <si>
    <t>ระยอง</t>
  </si>
  <si>
    <t>สพม. 18</t>
  </si>
  <si>
    <t>มกุฏเมืองราชวิทยาลัย ระยอง</t>
  </si>
  <si>
    <t>หนองบัวลำภู</t>
  </si>
  <si>
    <t>สพม. 19</t>
  </si>
  <si>
    <t>เลย</t>
  </si>
  <si>
    <t>มุกดาหาร</t>
  </si>
  <si>
    <t>สพม. 22</t>
  </si>
  <si>
    <t>กาฬสินธุ์</t>
  </si>
  <si>
    <t>สพม. 24</t>
  </si>
  <si>
    <t>ร้อยเอ็ด</t>
  </si>
  <si>
    <t>สพม. 27</t>
  </si>
  <si>
    <t>ศรีสะเกษ</t>
  </si>
  <si>
    <t>สพม. 28</t>
  </si>
  <si>
    <t>ชัยภูมิ</t>
  </si>
  <si>
    <t>สพม. 30</t>
  </si>
  <si>
    <t>บุรีรัมย์</t>
  </si>
  <si>
    <t>สพม. 32</t>
  </si>
  <si>
    <t>สุรินทร์ราชมงคล สุรินทร์</t>
  </si>
  <si>
    <t>สุรินทร์</t>
  </si>
  <si>
    <t>สพม. 33</t>
  </si>
  <si>
    <t>พะเยา</t>
  </si>
  <si>
    <t>สพม. 36</t>
  </si>
  <si>
    <t>เชียงราย</t>
  </si>
  <si>
    <t>พิษณุโลก</t>
  </si>
  <si>
    <t>สพม. 39</t>
  </si>
  <si>
    <t>เพชรบูรณ์</t>
  </si>
  <si>
    <t>สพม. 40</t>
  </si>
  <si>
    <t>กำแพงเพชร</t>
  </si>
  <si>
    <t>สพม. 41</t>
  </si>
  <si>
    <t>อุทัยธานี</t>
  </si>
  <si>
    <t>สพม. 42</t>
  </si>
  <si>
    <t xml:space="preserve">แบบคำนวณอัตรากำลังข้าราชการครูตามเกณฑ์ ก.ค.ศ. ของโรงเรียนที่มีนักเรียนเรียนร่วม / ปกติ </t>
  </si>
  <si>
    <t>1. โรงเรียน ..............................................  ตำบล .............................. อำเภอ ............................. จังหวัด .......................   สพป./สพม. ............................</t>
  </si>
  <si>
    <t>2. จำนวนนักเรียน ห้องเรียน แยกประเภทความพิการ</t>
  </si>
  <si>
    <t>ชั้นเรียน</t>
  </si>
  <si>
    <t>จำนวนห้องเรียน</t>
  </si>
  <si>
    <t>จำนวนครูจำแนกตามประเภทพิการ</t>
  </si>
  <si>
    <t>เกณฑ์ครูสอนเรียนร่วม</t>
  </si>
  <si>
    <t>หากคิดเกณฑ์ปกติ</t>
  </si>
  <si>
    <t>ปกติ</t>
  </si>
  <si>
    <t>หูหนวก/ตาบอด/พิการแขนขา</t>
  </si>
  <si>
    <t>ปัญญาอ่อน พิการซ้อน</t>
  </si>
  <si>
    <t>ออทิสติก</t>
  </si>
  <si>
    <t>รวม</t>
  </si>
  <si>
    <t>ห้องปกติ</t>
  </si>
  <si>
    <t>ครูสอนเกณฑ์ปกติ</t>
  </si>
  <si>
    <t>อนุบาล 3 ขวบ</t>
  </si>
  <si>
    <t>อนุบาล ปีที่ 1</t>
  </si>
  <si>
    <t>อนุบาล ปีที่ 2</t>
  </si>
  <si>
    <t>ประถมศึกษา ปีที่ 1</t>
  </si>
  <si>
    <t>ประถมศึกษา ปีที่ 2</t>
  </si>
  <si>
    <t>ประถมศึกษา ปีที่ 3</t>
  </si>
  <si>
    <t>ประถมศึกษา ปีที่ 4</t>
  </si>
  <si>
    <t>ประถมศึกษา ปีที่ 5</t>
  </si>
  <si>
    <t>ประถมศึกษา ปีที่ 6</t>
  </si>
  <si>
    <t>มัธยมศึกษา ปีที่ 1</t>
  </si>
  <si>
    <t>มัธยมศึกษา ปีที่ 2</t>
  </si>
  <si>
    <t>มัธยมศึกษา ปีที่ 3</t>
  </si>
  <si>
    <t>มัธยมศึกษา ปีที่ 4</t>
  </si>
  <si>
    <t>มัธยมศึกษา ปีที่ 5</t>
  </si>
  <si>
    <t>มัธยมศึกษา ปีที่ 6</t>
  </si>
  <si>
    <t>รวมทั้งสิ้น</t>
  </si>
  <si>
    <t>3. จำนวนครูตามเกณฑ์ ก.ค.ศ. (เรียนร่วม)</t>
  </si>
  <si>
    <t xml:space="preserve">     3.1 ผู้บริหาร</t>
  </si>
  <si>
    <t xml:space="preserve">     3.2 ครูผู้สอน</t>
  </si>
  <si>
    <t xml:space="preserve">     3.3 ครูรวม</t>
  </si>
  <si>
    <t>4. จำนวนครูตามเกณฑ์ ก.ค.ศ. (ปกติ)</t>
  </si>
  <si>
    <t xml:space="preserve">  (ใช้ในกรณีที่คำนวณแบบเรียนร่วมแล้ว ได้ครูตามเกณฑ์น้อยกว่าคิดตามเกณฑ์ปกติ)</t>
  </si>
  <si>
    <t>แบบคำนวณอัตรากำลังข้าราชการครูตามเกณฑ์ ก.ค.ศ. ของโรงเรียนที่มีวัตถุประสงค์พิเศษต่าง ๆ</t>
  </si>
  <si>
    <t>2. จำนวนนักเรียน ห้องเรียน แยกประจำ/ไปกลับ</t>
  </si>
  <si>
    <t>ครูรวม (เกณฑ์ ก.ค.ศ.)</t>
  </si>
  <si>
    <t>ประจำ</t>
  </si>
  <si>
    <t>ไป-กลับ</t>
  </si>
  <si>
    <t>ครูรวม นร.ประจำ</t>
  </si>
  <si>
    <t>ครูรวม นร.ไป-กลับ</t>
  </si>
  <si>
    <t>ครูรวม</t>
  </si>
  <si>
    <t xml:space="preserve">3. จำนวนครูตามเกณฑ์ ก.ค.ศ. </t>
  </si>
  <si>
    <t>หมายเหตุ   กรอกข้อมูลเฉพาะจำนวนนักเรียนประจำ, ไป-กลับ รายชั้นเท่านั้น (แถบสูตรสีเหลืองห้ามแก้-ห้ามลบ)</t>
  </si>
  <si>
    <t>ใช้เฉพาะโรงเรียนที่มีวัตถุประสงค์พิเศษเท่านั้น รายชื่อสถานศึกษา 24  โรง ดังนี้</t>
  </si>
  <si>
    <t>1. กาญจนาภิเษกวิทยาลัย (8 โรง)/ สุราษฎร์ธานี, กระบี่, สุพรรณบุรี, อุทัยธานี, เพชรบูรณ์, กาฬสินธุ์, ชัยภูมิ และ ฉะเชิงเทรา</t>
  </si>
  <si>
    <t xml:space="preserve">2. เฉลิมพระเกียรติสมเด็จพระศรีนครินทร์ (11 โรง)/ สมุทรสาคร, ยะลา, กาญจนบุรี, ลพบุรี, กำแพงเพชร, พะเยา, หนองบัวลำภู, ร้อยเอ็ด, </t>
  </si>
  <si>
    <t xml:space="preserve">    ศรีสะเกษ, ระยอง และ นครศรีธรรมราช</t>
  </si>
  <si>
    <t>3. มกุฏเมืองราชวิทยาลัย ระยอง</t>
  </si>
  <si>
    <t>4. มัธยมสังคีตวิทยา ปทุมธานี</t>
  </si>
  <si>
    <t>5. บรมราชินีนาถวิทยาลัย  ราชบุรี</t>
  </si>
  <si>
    <t>6. กาญจนาภิเษกวิทยาลัย นครปฐม</t>
  </si>
  <si>
    <t>7. สุรินทร์ราชมงคล สุรินทร์</t>
  </si>
  <si>
    <t>สำหรับโรงเรียนจุฬาภรณราชวิทยาลัยทั้ง 12 แห่ง ให้กำหนดเป็นกรอบอัตรากำลังแทน จำนวนผู้บริหาร 5 ตำแหน่ง/ ครูผู้สอน 60 ตำแหน่ง และสายสนับสนุน 62 ตำแหน่ง</t>
  </si>
  <si>
    <t>แบบคำนวณอัตรากำลังข้าราชการครูตามเกณฑ์ ก.ค.ศ. ของโรงเรียนการศึกษาพิเศษ</t>
  </si>
  <si>
    <t>แบบคำนวณอัตรากำลังข้าราชการครูตามเกณฑ์ก.ค.ศ. ของโรงเรียนการศึกษาสงเคราะห์</t>
  </si>
  <si>
    <t xml:space="preserve">1. โรงเรียน .....................................  ตำบล .......................... อำเภอ ........................... จังหวัด .......................   </t>
  </si>
  <si>
    <t xml:space="preserve">2. จำนวนนักเรียน ห้องเรียน </t>
  </si>
  <si>
    <t>จำนวนนักเรียนจำแนกประเภทความพิการ</t>
  </si>
  <si>
    <t>จำนวนห้อง</t>
  </si>
  <si>
    <t>เกณฑ์ครู</t>
  </si>
  <si>
    <t>จำนวน</t>
  </si>
  <si>
    <t>นักเรียน</t>
  </si>
  <si>
    <t>ห้องเรียน</t>
  </si>
  <si>
    <t>3. จำนวนครูตามเกณฑ์ ก.ค.ศ. (ศึกษาพิเศษ)</t>
  </si>
  <si>
    <t>คน</t>
  </si>
  <si>
    <t>กิโลเมตร</t>
  </si>
  <si>
    <t>ปริมาณงานของสถานศึกษา</t>
  </si>
  <si>
    <t>จำนวนครู</t>
  </si>
  <si>
    <t>จำนวนครู
- ขาด, +เกิน</t>
  </si>
  <si>
    <t xml:space="preserve"> -ขาด,
+เกิน
ร้อยละ</t>
  </si>
  <si>
    <t>เกษียณ
ปี 61
(บร.+ครู)</t>
  </si>
  <si>
    <t>ครูไป
ช่วย
ราชการ</t>
  </si>
  <si>
    <t>ครูมา
ช่วย
ราชการ</t>
  </si>
  <si>
    <t>พรก.
(ผู้สอน)</t>
  </si>
  <si>
    <t>ลูกจ้าง
(ผู้สอน)</t>
  </si>
  <si>
    <t>อนุบาล 1</t>
  </si>
  <si>
    <t>อนุบาล 2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</si>
  <si>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</si>
  <si>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</si>
  <si>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</si>
  <si>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</si>
  <si>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</si>
  <si>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</si>
  <si>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</si>
  <si>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</si>
  <si>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</si>
  <si>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</si>
  <si>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</si>
  <si>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</si>
  <si>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ตาม จ.18</t>
  </si>
  <si>
    <t>ตามเกณฑ์ ก.ค.ศ.</t>
  </si>
  <si>
    <t>นร.</t>
  </si>
  <si>
    <t>ห้อง</t>
  </si>
  <si>
    <t>ครู</t>
  </si>
  <si>
    <t>ร้อยละ</t>
  </si>
  <si>
    <t>คำชี้แจง</t>
  </si>
  <si>
    <t>รายการ</t>
  </si>
  <si>
    <t>ผู้บริหาร</t>
  </si>
  <si>
    <t>ผอ.สถานศึกษา</t>
  </si>
  <si>
    <t>รอง ผอ.สถานศึกษา</t>
  </si>
  <si>
    <t>ประถมศึกษา</t>
  </si>
  <si>
    <t>ภาษาไทย</t>
  </si>
  <si>
    <t>คณิตศาสตร์</t>
  </si>
  <si>
    <t>วิทยาศาสตร์(ทั่วไป)</t>
  </si>
  <si>
    <t>เคมี</t>
  </si>
  <si>
    <t>ชีววิทยา</t>
  </si>
  <si>
    <t>ฟิสิกส์</t>
  </si>
  <si>
    <t>สังคมศึกษา</t>
  </si>
  <si>
    <t>สุขศึกษา</t>
  </si>
  <si>
    <t>พลศึกษา</t>
  </si>
  <si>
    <t>ศิลปศึกษา</t>
  </si>
  <si>
    <t>ทัศนศิลป์</t>
  </si>
  <si>
    <t>ดนตรีศึกษา</t>
  </si>
  <si>
    <t>ดนตรีสากล</t>
  </si>
  <si>
    <t>ดนตรีไทย</t>
  </si>
  <si>
    <t>ดุริยางคศิลป์</t>
  </si>
  <si>
    <t>นาฏศิลป์</t>
  </si>
  <si>
    <t>คอมพิวเตอร์</t>
  </si>
  <si>
    <t>เกษตรกรรม</t>
  </si>
  <si>
    <t>คหกรรมศาสตร์</t>
  </si>
  <si>
    <t>อุตสาหกรรมศิลป์</t>
  </si>
  <si>
    <t>ภาษาอังกฤษ</t>
  </si>
  <si>
    <t>ภาษาฝรั่งเศส</t>
  </si>
  <si>
    <t>ภาษาเยอรมัน</t>
  </si>
  <si>
    <t>ภาษาสเปน</t>
  </si>
  <si>
    <t>ภาษารัสเซีย</t>
  </si>
  <si>
    <t>ภาษาจีน</t>
  </si>
  <si>
    <t>ภาษาเกาหลี</t>
  </si>
  <si>
    <t>ภาษาญี่ปุ่น</t>
  </si>
  <si>
    <t>ภาษามลายู</t>
  </si>
  <si>
    <t>ภาษาเมียนมาร์</t>
  </si>
  <si>
    <t>ภาษาเวียดนาม</t>
  </si>
  <si>
    <t>ภาษาเขมร</t>
  </si>
  <si>
    <t>การศึกษาพิเศษ</t>
  </si>
  <si>
    <t>การงานพื้นฐานอาชีพ</t>
  </si>
  <si>
    <t>จิตวิทยาแนะแนว</t>
  </si>
  <si>
    <t>บรรณารักษ์</t>
  </si>
  <si>
    <t>การเงิน/บัญชี</t>
  </si>
  <si>
    <t>โสตทัศนศึกษา</t>
  </si>
  <si>
    <t>เทคโนโลยีทางการศึกษา</t>
  </si>
  <si>
    <t xml:space="preserve">อื่น ๆ </t>
  </si>
  <si>
    <t>check</t>
  </si>
  <si>
    <t>1. ช่องสีทึบไม่ต้องกรอกข้อมูล</t>
  </si>
  <si>
    <t xml:space="preserve"> โดยให้พิจารณาตามมาตรฐานวิชาเอกที่ สพฐ.กำหนด</t>
  </si>
  <si>
    <t>พรก. ตามวิชาที่สอน</t>
  </si>
  <si>
    <t>ลูกจ้าง ตามวิชาที่สอน</t>
  </si>
  <si>
    <t xml:space="preserve"> ประเภทสถานศึกษา (ตามประกาศจัดตั้งของกระทรวงศึกษาธิการ)</t>
  </si>
  <si>
    <t xml:space="preserve"> ร.ร.ตั้งอยู่ในพื้นที่ </t>
  </si>
  <si>
    <t xml:space="preserve">ร.ร.มีลักษณะพิเศษ </t>
  </si>
  <si>
    <t>คลิกเลือกประเภทสถานศึกษา</t>
  </si>
  <si>
    <t>อำเภอ</t>
  </si>
  <si>
    <t>ตำบล</t>
  </si>
  <si>
    <t>อำเภอ/
กิ่งอำเภอ</t>
  </si>
  <si>
    <t xml:space="preserve">ประเภทสถานศึกษา </t>
  </si>
  <si>
    <t>พื้นที่ตั้ง
(ตัวเลข)</t>
  </si>
  <si>
    <t>ร.ร. ที่มี
ลักษณะพิเศษ
(ตัวอักษร)</t>
  </si>
  <si>
    <t>1.เทศบาลตำบล</t>
  </si>
  <si>
    <t>2.เทศบาลเมือง</t>
  </si>
  <si>
    <t>3.เทศบาลนคร</t>
  </si>
  <si>
    <t>4.อบต.</t>
  </si>
  <si>
    <t>5.กทม.</t>
  </si>
  <si>
    <t>ป.ปกติ</t>
  </si>
  <si>
    <t>ก.กันดาร</t>
  </si>
  <si>
    <t>น.ชนกลุ่มน้อย</t>
  </si>
  <si>
    <t>ช.ชายแดน</t>
  </si>
  <si>
    <t>ร.พระราชดำริ</t>
  </si>
  <si>
    <t>ภ.ภูเขา</t>
  </si>
  <si>
    <t>บ.บนเกาะ</t>
  </si>
  <si>
    <t>ส.เสี่ยงภัย</t>
  </si>
  <si>
    <t>ตารางแสดงเกณฑ์มาตรฐานวิชาเอกที่กำหนดให้มีในสถานศึกษาระดับมัธยมศึกษา สังกัดสำนักงานคณะกรรมการการศึกษาขั้นพื้นฐาน</t>
  </si>
  <si>
    <t xml:space="preserve">จำนวนครูผู้สอนและสาขาวิชาเอก ตามที่ สพฐ. กำหนด </t>
  </si>
  <si>
    <t>จำนวนครูผู้สอน</t>
  </si>
  <si>
    <t>ม.ต้น (วิทยาศาสตร์)</t>
  </si>
  <si>
    <t>ศิลปศึกษา/</t>
  </si>
  <si>
    <t>การงานอาชีพ/เทคโนโลยี</t>
  </si>
  <si>
    <t>ม.ปลาย (วิทย์ทั่วไป, ฟิสิกส์,</t>
  </si>
  <si>
    <t>พลศึกษา/สุขศึกษา</t>
  </si>
  <si>
    <t>ดนตรี/ นาฎศิลป์</t>
  </si>
  <si>
    <t>(คอมพิวเตอร์, คหกรรม</t>
  </si>
  <si>
    <t>วิชาเอกเพิ่มเติม</t>
  </si>
  <si>
    <t>(อัตรา)</t>
  </si>
  <si>
    <t xml:space="preserve"> เคมี, ชีววิทยา)</t>
  </si>
  <si>
    <t>เกษตรกรรม,อุตสาหกรรม)</t>
  </si>
  <si>
    <t>หมายเหตุ</t>
  </si>
  <si>
    <t xml:space="preserve">  - วิชาเอกเพิ่มเติมให้สถานศึกษากำหนดวิชาเอกตามกรอบโครงสร้างเวลาเรียนตามหลักสูตรแกนกลางการศึกษาขั้นพื้นฐานและหลักสูตรสถานศึกษา </t>
  </si>
  <si>
    <t xml:space="preserve">  - การกำหนดจำนวนครูผู้สอนตามมาตรฐานวิชาเอกในสถานศึกษา  ให้กำหนดจำนวนตามเกณฑ์ที่ ก.ค.ศ. กำหนด</t>
  </si>
  <si>
    <r>
      <rPr>
        <b/>
        <u/>
        <sz val="16"/>
        <color rgb="FFFF0000"/>
        <rFont val="TH SarabunPSK"/>
        <family val="2"/>
      </rPr>
      <t>หมายเหตุ</t>
    </r>
    <r>
      <rPr>
        <b/>
        <sz val="16"/>
        <rFont val="TH SarabunPSK"/>
        <family val="2"/>
      </rPr>
      <t xml:space="preserve"> ให้ตรวจสอบความถูกต้องโดย </t>
    </r>
    <r>
      <rPr>
        <b/>
        <sz val="16"/>
        <color rgb="FFFF0000"/>
        <rFont val="TH SarabunPSK"/>
        <family val="2"/>
      </rPr>
      <t>คอลัมภ์ BA จะต้องปรากฎคำว่า "ถูกต้อง"</t>
    </r>
    <r>
      <rPr>
        <b/>
        <sz val="16"/>
        <rFont val="TH SarabunPSK"/>
        <family val="2"/>
      </rPr>
      <t xml:space="preserve"> หากปรากฎว่า "ไม่ถูกต้อง" ให้แก้ไขข้อมูลให้ถูกต้อง </t>
    </r>
  </si>
  <si>
    <t>ป.ประถมศึกษา</t>
  </si>
  <si>
    <t>ข.ขยายโอกาส</t>
  </si>
  <si>
    <t>ม.มัธยมศึกษา</t>
  </si>
  <si>
    <t>ลำดับที่</t>
  </si>
  <si>
    <t>ขาด/เกิน</t>
  </si>
  <si>
    <t>พ.พื้นที่พิเศษตามประกาศกระทรวงการคลัง</t>
  </si>
  <si>
    <t>สังกัด</t>
  </si>
  <si>
    <t>ประเภทสถานศึกษา</t>
  </si>
  <si>
    <t>องค์กรปกครอง</t>
  </si>
  <si>
    <t>ลักษณะพื้นที่ตั้ง</t>
  </si>
  <si>
    <t>ระยะทางจากสถานศึกษาถึง สพท.</t>
  </si>
  <si>
    <t>จำนวนนักเรียนรวม</t>
  </si>
  <si>
    <t>อนุบาล</t>
  </si>
  <si>
    <t>ระดับ</t>
  </si>
  <si>
    <t>ชั้น</t>
  </si>
  <si>
    <t>มัธยมศึกษาตอนต้น</t>
  </si>
  <si>
    <t>มัธยมศึกษาตอนปลาย</t>
  </si>
  <si>
    <t>ตำแหน่ง</t>
  </si>
  <si>
    <t>ผอ.รร.</t>
  </si>
  <si>
    <t>รอง ผอ.รร.</t>
  </si>
  <si>
    <t>อัตราคงเหลือหลังเกษียณฯ</t>
  </si>
  <si>
    <t>จำนวนตำแหน่ง</t>
  </si>
  <si>
    <t>ขาด/เกินจากเกณฑ์ฯ</t>
  </si>
  <si>
    <t>ไปช่วยราชการ</t>
  </si>
  <si>
    <t>มาช่วยราชการ</t>
  </si>
  <si>
    <t>พนักงานราชการ (ครูผู้สอน)</t>
  </si>
  <si>
    <t>ลูกจ้าง (ครูผู้สอน)</t>
  </si>
  <si>
    <t>รวมทั้งหมด</t>
  </si>
  <si>
    <t>รวมประถมศึกษา</t>
  </si>
  <si>
    <t>รวมมัธยมศึกษา</t>
  </si>
  <si>
    <t>รวมอนุบาล</t>
  </si>
  <si>
    <t>ขาด/เกินจากเกณฑ์ฯ หลังเกษียณฯ</t>
  </si>
  <si>
    <t>ขาด/เกินฯ หลังเกษียณฯ ร้อยละ</t>
  </si>
  <si>
    <t>ขาด/เกินฯ ร้อยละ</t>
  </si>
  <si>
    <t>ส่วนที่ 1 ข้อมูลพื้นฐานของสถานศึกษา</t>
  </si>
  <si>
    <t>ส่วนที่ 2 ข้อมูลปริมาณงาน</t>
  </si>
  <si>
    <t>ส่วนที่ 3 ข้อมูลอัตรากำลัง</t>
  </si>
  <si>
    <t>ตั้งอยู่ที่       ตำบล</t>
  </si>
  <si>
    <t>สังกัด สพท.</t>
  </si>
  <si>
    <r>
      <t>(กรอกข้อมูลระยะทางเป็นตัวเลข</t>
    </r>
    <r>
      <rPr>
        <sz val="16"/>
        <rFont val="TH SarabunPSK"/>
        <family val="2"/>
      </rPr>
      <t>)</t>
    </r>
  </si>
  <si>
    <t>(คลิกเลือกประเภทสถานศึกษาตามประกาศจัดตั้งของกระทรวงศึกษาธิการ)</t>
  </si>
  <si>
    <t>(คลิกเลือกลักษณะพื้นที่/พื้นที่พิเศษของสถานศึกษา)</t>
  </si>
  <si>
    <t>ชื่อ-สกุล ผู้รายงานข้อมูล</t>
  </si>
  <si>
    <t>โทรศัพท์.............................</t>
  </si>
  <si>
    <t>E-mail ..............................</t>
  </si>
  <si>
    <t>สพป.กระบี่</t>
  </si>
  <si>
    <t>สพป.กรุงเทพมหานคร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</si>
  <si>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</si>
  <si>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</si>
  <si>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</si>
  <si>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</si>
  <si>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สพป.กาฬสินธุ์ เขต 1</t>
  </si>
  <si>
    <t>สพป.กาฬสินธุ์ เขต 2</t>
  </si>
  <si>
    <t>สพป.กาฬสินธุ์ เขต 3</t>
  </si>
  <si>
    <t>สพป.กำแพงเพชร เขต 1</t>
  </si>
  <si>
    <t>สพป.กำแพงเพชร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</si>
  <si>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</si>
  <si>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</si>
  <si>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</si>
  <si>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</si>
  <si>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</si>
  <si>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สพป.จันทบุรี เขต 2</t>
  </si>
  <si>
    <t>สพป.ฉะเชิงเทรา เขต 1</t>
  </si>
  <si>
    <t>สพป.ฉะเชิงเทรา เขต 2</t>
  </si>
  <si>
    <t>สพป.ชลบุรี เขต 1</t>
  </si>
  <si>
    <t>สพป.ชลบุรี เขต 2</t>
  </si>
  <si>
    <t>สพป.ชัยนาท</t>
  </si>
  <si>
    <t>สพป.ชัยภูมิ เขต 1</t>
  </si>
  <si>
    <t>สพป.ชัยภูมิ เขต 2</t>
  </si>
  <si>
    <t>สพป.ชัยภูมิ เขต 3</t>
  </si>
  <si>
    <t>สพป.ชุมพร เขต 1</t>
  </si>
  <si>
    <t>สพป.ชุมพร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</si>
  <si>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</si>
  <si>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</si>
  <si>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</si>
  <si>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</si>
  <si>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</si>
  <si>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</si>
  <si>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</si>
  <si>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</si>
  <si>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</si>
  <si>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</si>
  <si>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สพป.ตรัง เขต 1</t>
  </si>
  <si>
    <t>สพป.ตรัง เขต 2</t>
  </si>
  <si>
    <t>สพป.ตราด</t>
  </si>
  <si>
    <t>สพป.ตาก เขต 1</t>
  </si>
  <si>
    <t>สพป.ตาก เขต 2</t>
  </si>
  <si>
    <t>สพป.นครนายก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</si>
  <si>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</si>
  <si>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</si>
  <si>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</si>
  <si>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</si>
  <si>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</si>
  <si>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</si>
  <si>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</si>
  <si>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</si>
  <si>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</si>
  <si>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</si>
  <si>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</si>
  <si>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</si>
  <si>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</si>
  <si>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</si>
  <si>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</si>
  <si>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สพป.นครสวรรค์ เขต 1</t>
  </si>
  <si>
    <t>สพป.นครสวรรค์ เขต 2</t>
  </si>
  <si>
    <t>สพป.นครสวรรค์ เขต 3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</si>
  <si>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</si>
  <si>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</si>
  <si>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</si>
  <si>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</si>
  <si>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สพป.นราธิวาส เขต 3</t>
  </si>
  <si>
    <t>สพป.น่าน เขต 1</t>
  </si>
  <si>
    <t>สพป.น่าน เขต 2</t>
  </si>
  <si>
    <t>สพป.บึงกาฬ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</si>
  <si>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</si>
  <si>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</si>
  <si>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</si>
  <si>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</si>
  <si>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</si>
  <si>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</si>
  <si>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</si>
  <si>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</si>
  <si>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สพป.ปราจีนบุรี เขต 1</t>
  </si>
  <si>
    <t>สพป.ปราจีนบุรี เขต 2</t>
  </si>
  <si>
    <t>สพป.ปัตตานี เขต 1</t>
  </si>
  <si>
    <t>สพป.ปัตตานี เขต 2</t>
  </si>
  <si>
    <t>สพป.ปัตตานี เขต 3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</si>
  <si>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</si>
  <si>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</si>
  <si>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</si>
  <si>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</si>
  <si>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สพป.พังงา</t>
  </si>
  <si>
    <t>สพป.พัทลุง เขต 1</t>
  </si>
  <si>
    <t>สพป.พัทลุง เขต 2</t>
  </si>
  <si>
    <t>สพป.พิจิตร เขต 1</t>
  </si>
  <si>
    <t>สพป.พิจิตร เขต 2</t>
  </si>
  <si>
    <t>สพป.พิษณุโลก เขต 1</t>
  </si>
  <si>
    <t>สพป.พิษณุโลก เขต 2</t>
  </si>
  <si>
    <t>สพป.พิษณุโลก เขต 3</t>
  </si>
  <si>
    <t>สพป.เพชรบุรี เขต 1</t>
  </si>
  <si>
    <t>สพป.เพชรบุรี เขต 2</t>
  </si>
  <si>
    <t>สพป.เพชรบูรณ์ เขต 1</t>
  </si>
  <si>
    <t>สพป.เพชรบูรณ์ เขต 2</t>
  </si>
  <si>
    <t>สพป.เพชรบูรณ์ เขต 3</t>
  </si>
  <si>
    <t>สพป.แพร่ เขต 1</t>
  </si>
  <si>
    <t>สพป.แพร่ เขต 2</t>
  </si>
  <si>
    <t>สพป.ภูเก็ต</t>
  </si>
  <si>
    <t>สพป.มหาสารคาม เขต 1</t>
  </si>
  <si>
    <t>สพป.มหาสารคาม เขต 2</t>
  </si>
  <si>
    <t>สพป.มหาสารคาม เขต 3</t>
  </si>
  <si>
    <t>สพป.มุกดาหาร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</si>
  <si>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</si>
  <si>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</si>
  <si>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</si>
  <si>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</si>
  <si>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</si>
  <si>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</si>
  <si>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สพป.ยะลา เขต 3</t>
  </si>
  <si>
    <t>สพป.ร้อยเอ็ด เขต 1</t>
  </si>
  <si>
    <t>สพป.ร้อยเอ็ด เขต 2</t>
  </si>
  <si>
    <t>สพป.ร้อยเอ็ด เขต 3</t>
  </si>
  <si>
    <t>สพป.ระนอง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</si>
  <si>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</si>
  <si>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</si>
  <si>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</si>
  <si>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</si>
  <si>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</si>
  <si>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</si>
  <si>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สพป.ลำปาง เขต 1</t>
  </si>
  <si>
    <t>สพป.ลำปาง เขต 2</t>
  </si>
  <si>
    <t>สพป.ลำปาง เขต 3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</si>
  <si>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</si>
  <si>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</si>
  <si>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</si>
  <si>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</si>
  <si>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สพป.เลย เขต 3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</si>
  <si>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</si>
  <si>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</si>
  <si>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</si>
  <si>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</si>
  <si>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</si>
  <si>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</si>
  <si>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</si>
  <si>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</si>
  <si>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</si>
  <si>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</si>
  <si>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</si>
  <si>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สพป.สมุทรปราการ เขต 1</t>
  </si>
  <si>
    <t>สพป.สมุทรปราการ เขต 2</t>
  </si>
  <si>
    <t>สพป.สมุทรสงคราม</t>
  </si>
  <si>
    <t>สพป.สมุทรสาคร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</si>
  <si>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</si>
  <si>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</si>
  <si>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</si>
  <si>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</si>
  <si>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สพป.สิงห์บุรี</t>
  </si>
  <si>
    <t>สพป.สุโขทัย เขต 1</t>
  </si>
  <si>
    <t>สพป.สุโขทัย เขต 2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</si>
  <si>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</si>
  <si>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</si>
  <si>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</si>
  <si>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</si>
  <si>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</si>
  <si>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</si>
  <si>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</si>
  <si>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</si>
  <si>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</si>
  <si>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</si>
  <si>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</si>
  <si>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สพป.หนองบัวลำภู เขต 1</t>
  </si>
  <si>
    <t>สพป.หนองบัวลำภู เขต 2</t>
  </si>
  <si>
    <t>สพป.อ่างทอง</t>
  </si>
  <si>
    <t>สพป.อำนาจเจริญ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</si>
  <si>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</si>
  <si>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</si>
  <si>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</si>
  <si>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</si>
  <si>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สพป.อุตรดิตถ์ เขต 1</t>
  </si>
  <si>
    <t>สพป.อุตรดิตถ์ เขต 2</t>
  </si>
  <si>
    <t>สพป.อุทัยธานี เขต 1</t>
  </si>
  <si>
    <t>สพป.อุทัยธานี เขต 2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</si>
  <si>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</si>
  <si>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</si>
  <si>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</si>
  <si>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</si>
  <si>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</si>
  <si>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สพม. เขต 1</t>
  </si>
  <si>
    <t>สพม. เขต 2</t>
  </si>
  <si>
    <t>สพม. เขต 3</t>
  </si>
  <si>
    <t>สพม. เขต 4</t>
  </si>
  <si>
    <t>สพม. เขต 5</t>
  </si>
  <si>
    <t>สพม. เขต 6</t>
  </si>
  <si>
    <t>สพม. เขต 7</t>
  </si>
  <si>
    <t>สพม. เขต 8</t>
  </si>
  <si>
    <t>สพม. เขต 9</t>
  </si>
  <si>
    <t>สพม. เขต 10</t>
  </si>
  <si>
    <t>สพม. เขต 11</t>
  </si>
  <si>
    <t>สพม. เขต 12</t>
  </si>
  <si>
    <t>สพม. เขต 13</t>
  </si>
  <si>
    <t>สพม. เขต 14</t>
  </si>
  <si>
    <t>สพม. เขต 15</t>
  </si>
  <si>
    <t>สพม. เขต 16</t>
  </si>
  <si>
    <t>สพม. เขต 17</t>
  </si>
  <si>
    <t>สพม. เขต 18</t>
  </si>
  <si>
    <t>สพม. เขต 19</t>
  </si>
  <si>
    <t>สพม. เขต 20</t>
  </si>
  <si>
    <t>สพม. เขต 21</t>
  </si>
  <si>
    <t>สพม. เขต 22</t>
  </si>
  <si>
    <t>สพม. เขต 23</t>
  </si>
  <si>
    <t>สพม. เขต 24</t>
  </si>
  <si>
    <t>สพม. เขต 25</t>
  </si>
  <si>
    <t>สพม. เขต 26</t>
  </si>
  <si>
    <t>สพม. เขต 27</t>
  </si>
  <si>
    <t>สพม. เขต 28</t>
  </si>
  <si>
    <t>สพม. เขต 29</t>
  </si>
  <si>
    <t>สพม. เขต 30</t>
  </si>
  <si>
    <t>สพม. เขต 31</t>
  </si>
  <si>
    <t>สพม. เขต 32</t>
  </si>
  <si>
    <t>สพม. เขต 33</t>
  </si>
  <si>
    <t>สพม. เขต 34</t>
  </si>
  <si>
    <t>สพม. เขต 35</t>
  </si>
  <si>
    <t>สพม. เขต 36</t>
  </si>
  <si>
    <t>สพม. เขต 37</t>
  </si>
  <si>
    <t>สพม. เขต 38</t>
  </si>
  <si>
    <t>สพม. เขต 39</t>
  </si>
  <si>
    <t>สพม. เขต 40</t>
  </si>
  <si>
    <t>สพม. เขต 41</t>
  </si>
  <si>
    <t>สพม. เขต 42</t>
  </si>
  <si>
    <t>คลิกเลือก สพท.</t>
  </si>
  <si>
    <t>ระยะทาง
รร. ถึง สพท.
(กม.)</t>
  </si>
  <si>
    <t>คลิกเลือกองค์กรปกครอง</t>
  </si>
  <si>
    <t>(คลิกเลือกองค์กรปกครองในพื้นที่ของสถานศึกษา)</t>
  </si>
  <si>
    <t>คลิกเลือกลักษณะพื้นที่สถานศึกษา</t>
  </si>
  <si>
    <t>ผอ.</t>
  </si>
  <si>
    <t>รอง</t>
  </si>
  <si>
    <t>สภาพอัตรากำลัง
หลังเกษียณ 61 (1 ต.ค.61)</t>
  </si>
  <si>
    <t xml:space="preserve">ตำแหน่งว่าง </t>
  </si>
  <si>
    <t>ทดแทนความต้องการ</t>
  </si>
  <si>
    <t xml:space="preserve">2. สาขาวิชาที่จบการศึกษา หมายถึง กลุ่มวิชา หรือทาง หรือสาขาวิชาเอก ตามที่ได้รับการบรรจุแต่งตั้ง กรณีวุฒิต่ำกว่าปริญญาตรีให้ระบุสาขาวิชาที่สอน </t>
  </si>
  <si>
    <t>(กรอกชื่อโรงเรียน....................)</t>
  </si>
  <si>
    <t>(กรอกชื่อตำบล)</t>
  </si>
  <si>
    <t>(กรอกชื่ออำเภอ)</t>
  </si>
  <si>
    <t>(กรอกชื่อจังหวัด)</t>
  </si>
  <si>
    <t>(คลิกเลือก สพท. ต้นสังกัด)</t>
  </si>
  <si>
    <t>(ไม่ต้องกรอกข้อมูล - ใช้สูตรคำนวณแล้ว)</t>
  </si>
  <si>
    <t>กรอกข้อมูลเฉพาะในช่องเซลสีเหลืองและสีเขียว</t>
  </si>
  <si>
    <t>1.1 ช่องสีเหลือง</t>
  </si>
  <si>
    <t>กรอกข้อมูลโดยการพิมพ์ด้วยคีย์บอร์ด</t>
  </si>
  <si>
    <t>1.2 ช่องสีเขียว</t>
  </si>
  <si>
    <t>กรอกข้อมูลโดยคลิกเลือกรายการที่กำหนด/พิมพ์ข้อมูลตามตัวเลือกที่กำหนด</t>
  </si>
  <si>
    <t>1.3 ช่องสีขาว/สีทึบ</t>
  </si>
  <si>
    <t>ไม่ต้องกรอกข้อมูล/ห้ามลบหรือแก้ไขข้อมูลในช่องนี้</t>
  </si>
  <si>
    <t>(ข้อมูลนักเรียนที่รายงานผ่านระบบข้อมูลนักเรียนรายบุคคล Data Management Center : DMC ของ สนผ.สพฐ.)</t>
  </si>
  <si>
    <t xml:space="preserve">จำนวนตำแหน่งตาม จ.18 หมายถึง  จำนวนตำแหน่งที่มีผู้ครองและตำแหน่งว่างที่มีอัตราเงินเดือน </t>
  </si>
  <si>
    <t>จำนวนตำแหน่งตามเกณฑ์ ก.ค.ศ. ให้คำนวณจำนวนครูตามเกณฑ์ที่ ก.ค.ศ.กำหนด (ใช้สูตรคำนวณให้แล้ว)</t>
  </si>
  <si>
    <t>จำนวนตำแหน่ง -ขาด,เกิน จากเกณฑ์  คำนวณจาก จำนวนตาม จ.18 ลบด้วยจำนวนตามเกณฑ์ ก.ค.ศ. (ใช้สูตรคำนวณให้แล้ว)</t>
  </si>
  <si>
    <t>จำนวนตำแหน่ง - ขาด,เกิน จากเกณฑ์ ร้อยละ คำนวณจาก จำนวนขาด/เกิน หารด้วยเกณฑ์ ก.ค.ศ. คูณด้วย 100 (ใช้สูตรคำนวณให้แล้ว)</t>
  </si>
  <si>
    <t>ไปช่วยราชการ คือ จำนวนข้าราชการครูตาม จ. 18 ที่ไปช่วยราชการที่อื่น ทั้งภายในเขตพื้นที่การศึกษา และต่างเขตพื้นที่การศึกษา</t>
  </si>
  <si>
    <t>มาช่วยราชการ คือ จำนวนข้าราชการครูที่มาช่วยราชการจากที่อื่น ทั้งภายในเขตพื้นที่การศึกษาและต่างเขตพื้นที่การศึกษา ซึ่งไม่อยู่ตาม จ.18</t>
  </si>
  <si>
    <t>โรงเรียนที่มีสาขาฯ ให้นำข้อมูลของโรงเรียนสาขามารวมกับโรงเรียนต้นสังกัด (คิดเป็นโรงเดียวกัน)</t>
  </si>
  <si>
    <t xml:space="preserve">พนักงานราชการ (ครูผู้สอน) และลูกจ้าง (ครูผู้สอน) ให้กรอกจำนวนพนักงานราชการและลูกจ้างชั่วคราว เฉพาะที่ทำหน้าที่สอน </t>
  </si>
  <si>
    <t>โดยนำข้อมูลมาจากแบบเก็บข้อมูลพนักงานราชการและลูกจ้าง ชีท "แบบฟอร์ม" คอลัมภ์ D (พนักงานราชการ ตำแหน่งครูผู้สอน) และ คอลัมภ์ E (ลูกจ้างชั่วคราว (ครูผู้สอน))</t>
  </si>
  <si>
    <t>ตำแหน่งว่าง (ทุกกรณี)</t>
  </si>
  <si>
    <t xml:space="preserve">   อัตราว่างที่ต้องเกลี่ยคืนให้ สพฐ. เพื่อตัดโอนให้ สพท. อื่น ซึ่งยังไม่มีมติตัดโอนจาก ก.ค.ศ.</t>
  </si>
  <si>
    <t xml:space="preserve">การกรอกข้อมูล แบ่งเป็น 2 ส่วน  คือ ส่วนที่ 1 สาขาวิชาที่จบการศึกษา และส่วนที่ 2 สาขาวิชาที่สอน     </t>
  </si>
  <si>
    <r>
      <t xml:space="preserve">โดย  </t>
    </r>
    <r>
      <rPr>
        <b/>
        <u/>
        <sz val="16"/>
        <rFont val="TH SarabunPSK"/>
        <family val="2"/>
      </rPr>
      <t>ตำแหน่งผู้บริหาร</t>
    </r>
    <r>
      <rPr>
        <b/>
        <sz val="16"/>
        <rFont val="TH SarabunPSK"/>
        <family val="2"/>
      </rPr>
      <t xml:space="preserve"> ให้ระบุจำนวนในช่องผู้บริหาร     </t>
    </r>
    <r>
      <rPr>
        <b/>
        <u/>
        <sz val="16"/>
        <rFont val="TH SarabunPSK"/>
        <family val="2"/>
      </rPr>
      <t>ตำแหน่งครูผู้สอน</t>
    </r>
    <r>
      <rPr>
        <b/>
        <sz val="16"/>
        <rFont val="TH SarabunPSK"/>
        <family val="2"/>
      </rPr>
      <t xml:space="preserve">   ให้ระบุในช่องสาขาที่กำหนด  </t>
    </r>
  </si>
  <si>
    <t xml:space="preserve">(กรณีสาขาวิชาที่สอน หากสอนมากกว่า 1 วิชาให้ระบุวิชาที่สอนมากที่สุดเพียงวิชาเดียว กรณีสอนประจำชั้นให้ระบุสาขาวิชาเอก </t>
  </si>
  <si>
    <r>
      <t xml:space="preserve">5. </t>
    </r>
    <r>
      <rPr>
        <b/>
        <u/>
        <sz val="16"/>
        <rFont val="TH SarabunPSK"/>
        <family val="2"/>
      </rPr>
      <t>ตำแหน่งว่าง (ทุกกรณี)</t>
    </r>
    <r>
      <rPr>
        <b/>
        <sz val="16"/>
        <rFont val="TH SarabunPSK"/>
        <family val="2"/>
      </rPr>
      <t xml:space="preserve"> หมายถึง อัตราว่างที่ว่างจาก การตาย การลาออก ออกด้วยเหตุทางวินัย  อัตราว่างรอการสรรหา</t>
    </r>
  </si>
  <si>
    <t>โรงเรียน</t>
  </si>
  <si>
    <t>รหัสโรงเรียน (DMC)</t>
  </si>
  <si>
    <t>สังกัดสำนักงานเขตพื้นที่การศึกษา</t>
  </si>
  <si>
    <r>
      <t xml:space="preserve">8. </t>
    </r>
    <r>
      <rPr>
        <b/>
        <u/>
        <sz val="16"/>
        <rFont val="TH SarabunPSK"/>
        <family val="2"/>
      </rPr>
      <t>พนักงานราชการ (พรก.) ลูกจ้างชั่วคราว ตามวิชาที่สอน</t>
    </r>
    <r>
      <rPr>
        <b/>
        <sz val="16"/>
        <rFont val="TH SarabunPSK"/>
        <family val="2"/>
      </rPr>
      <t xml:space="preserve"> หากสอนมากกว่า 1 วิชาให้ระบุวิชาที่สอนมากที่สุดเพียงวิชาเดียว กรณีสอนประจำชั้นให้ระบุสาขาวิชาเอก </t>
    </r>
  </si>
  <si>
    <r>
      <t>ครู จ.18 จำแนกตามสาขา</t>
    </r>
    <r>
      <rPr>
        <b/>
        <u/>
        <sz val="16"/>
        <rFont val="TH SarabunPSK"/>
        <family val="2"/>
      </rPr>
      <t>วิชาที่สอน</t>
    </r>
  </si>
  <si>
    <r>
      <t>ครู จ.18 จำแนกตามสาขา</t>
    </r>
    <r>
      <rPr>
        <b/>
        <u/>
        <sz val="16"/>
        <rFont val="TH SarabunPSK"/>
        <family val="2"/>
      </rPr>
      <t>วิชาที่จบการศึกษา</t>
    </r>
  </si>
  <si>
    <t>รวมครูตาม จ.18 จบ</t>
  </si>
  <si>
    <t>รวมครูตาม จ.18 สอน</t>
  </si>
  <si>
    <r>
      <rPr>
        <b/>
        <sz val="18"/>
        <rFont val="TH SarabunPSK"/>
        <family val="2"/>
      </rPr>
      <t xml:space="preserve">ให้คัดลอก แถวที่ 5 คอลัมภ์ A ถึง คอลัมภ์ BL ไปวางในแบบ สพท. 10 มิ.ย.61 ชีท ปริมาณงาน คอลัมภ์ A ถึงคอลัมภ์ BL  </t>
    </r>
    <r>
      <rPr>
        <b/>
        <sz val="18"/>
        <color rgb="FFFF0000"/>
        <rFont val="TH SarabunPSK"/>
        <family val="2"/>
      </rPr>
      <t>(โดยการวางแบบพิเศษ &gt; วางค่า)</t>
    </r>
  </si>
  <si>
    <t>แบบรายงานข้อมูลนักเรียน ณ วันที่ 10 มิถุนายน 2562</t>
  </si>
  <si>
    <t>ให้กรอกข้อมูลพื้นฐาน (ส่วนที่ 1) และข้อมูลปริมาณงาน (ส่วนที่ 2) โดยใช้ข้อมูล ณ วันที่  10 มิถุนายน 2562</t>
  </si>
  <si>
    <t>อัตราเกษียณฯ 2562 ให้กรอกจำนวนตำแหน่งเกษียณฯ เมื่อสิ้นปีงบประมาณ 2562</t>
  </si>
  <si>
    <t xml:space="preserve">แบบแสดงจำนวนครูตาม จ. 18 ข้อมูล ณ วันที่ 10 มิถุนายน 2562 </t>
  </si>
  <si>
    <t>ตำแหน่งคนครอง (ไม่รวมเกษียณ 62)</t>
  </si>
  <si>
    <t>ผู้เกษียณปี 2562 (จบ)</t>
  </si>
  <si>
    <t>ผู้เกษียณปี 2562 (สอน)</t>
  </si>
  <si>
    <r>
      <t xml:space="preserve">3. ครูตามจ.18 หมายถึง  ตำแหน่งคนครอง  </t>
    </r>
    <r>
      <rPr>
        <b/>
        <u/>
        <sz val="16"/>
        <rFont val="TH SarabunPSK"/>
        <family val="2"/>
      </rPr>
      <t xml:space="preserve">บวก </t>
    </r>
    <r>
      <rPr>
        <b/>
        <sz val="16"/>
        <rFont val="TH SarabunPSK"/>
        <family val="2"/>
      </rPr>
      <t xml:space="preserve"> ตำแหน่งเกษียณอายุ ปี 62 </t>
    </r>
    <r>
      <rPr>
        <b/>
        <u/>
        <sz val="16"/>
        <rFont val="TH SarabunPSK"/>
        <family val="2"/>
      </rPr>
      <t xml:space="preserve">บวก </t>
    </r>
    <r>
      <rPr>
        <b/>
        <sz val="16"/>
        <rFont val="TH SarabunPSK"/>
        <family val="2"/>
      </rPr>
      <t>ตำแหน่งว่าง (ทุกกรณี)</t>
    </r>
  </si>
  <si>
    <r>
      <t xml:space="preserve">4. </t>
    </r>
    <r>
      <rPr>
        <b/>
        <u/>
        <sz val="16"/>
        <rFont val="TH SarabunPSK"/>
        <family val="2"/>
      </rPr>
      <t>ตำแหน่งมีคนครอง</t>
    </r>
    <r>
      <rPr>
        <b/>
        <sz val="16"/>
        <rFont val="TH SarabunPSK"/>
        <family val="2"/>
      </rPr>
      <t xml:space="preserve"> หมายถึง จำนวนครูตาม จ.18  (นับครูไปช่วยราชการ) </t>
    </r>
    <r>
      <rPr>
        <b/>
        <u/>
        <sz val="16"/>
        <rFont val="TH SarabunPSK"/>
        <family val="2"/>
      </rPr>
      <t xml:space="preserve">ไม่นับรวม </t>
    </r>
    <r>
      <rPr>
        <b/>
        <sz val="16"/>
        <rFont val="TH SarabunPSK"/>
        <family val="2"/>
      </rPr>
      <t>ครูเกษียณอายุปี 62</t>
    </r>
  </si>
  <si>
    <r>
      <t xml:space="preserve">7. </t>
    </r>
    <r>
      <rPr>
        <b/>
        <u/>
        <sz val="16"/>
        <rFont val="TH SarabunPSK"/>
        <family val="2"/>
      </rPr>
      <t>ทดแทนความต้องการ</t>
    </r>
    <r>
      <rPr>
        <b/>
        <sz val="16"/>
        <rFont val="TH SarabunPSK"/>
        <family val="2"/>
      </rPr>
      <t xml:space="preserve">   กรอกข้อมูลเฉพาะโรงเรียนที่ขาดเกณฑ์ ก.ค.ศ.  ณ  1 ต.ค.62 </t>
    </r>
  </si>
  <si>
    <t>ตัวอย่างเช่น โรงเรียนมีสภาพอัตรากำลังเกินเกณฑ์ ก.ค.ศ. 1 อัตรา มีผู้เกษียณอายุในปี 62 จำนวน 3 อัตรา ให้ทดแทนได้ 2 อัตรา</t>
  </si>
  <si>
    <t>หรือ โรงเรียนมีสภาพอัตรากำลังขาดเกณฑ์ ก.ค.ศ. 1 อัตรา มีผู้เกษียณอายุในปี 62 จำนวน 1 อัตรา ให้ทดแทนได้ 2 อัตรา</t>
  </si>
  <si>
    <r>
      <t xml:space="preserve">6. </t>
    </r>
    <r>
      <rPr>
        <b/>
        <u/>
        <sz val="16"/>
        <rFont val="TH SarabunPSK"/>
        <family val="2"/>
      </rPr>
      <t xml:space="preserve">ผู้เกษียณปี 62 </t>
    </r>
    <r>
      <rPr>
        <b/>
        <sz val="16"/>
        <rFont val="TH SarabunPSK"/>
        <family val="2"/>
      </rPr>
      <t xml:space="preserve">หมายถึง จำนวนครูตาม จ.18  ที่เกษียณอายุราชการ </t>
    </r>
    <r>
      <rPr>
        <b/>
        <sz val="16"/>
        <color rgb="FFFF0000"/>
        <rFont val="TH SarabunPSK"/>
        <family val="2"/>
      </rPr>
      <t>วันที่ 30 กันยายน 2562</t>
    </r>
  </si>
  <si>
    <t>อัตราเกษียณฯ 2562</t>
  </si>
  <si>
    <t>1. รหัสโรงเรียน (DMC 8 หลัก)……………………...โรงเรียน ..............................................  ตำบล .............................. อำเภอ ............................. จังหวัด .......................   สพป./สพม. ............................</t>
  </si>
  <si>
    <t xml:space="preserve"> DMC</t>
  </si>
  <si>
    <t>รหัสสถานศึกษา</t>
  </si>
  <si>
    <t xml:space="preserve"> หมายถึง ให้กรอกข้อมูลในช่องสีเหลือง</t>
  </si>
  <si>
    <t xml:space="preserve"> หมายถึง ให้คลิกเลือกข้อมูลในช่องสีเขียว</t>
  </si>
  <si>
    <t>( 8 หลัก )</t>
  </si>
  <si>
    <t>รหัสโรงเรียน 8 หลัก (DMC)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</si>
</sst>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\(0\)"/>
    <numFmt numFmtId="188" formatCode="#,##0.0"/>
  </numFmts>
  <fonts count="4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Cordia New"/>
      <family val="2"/>
    </font>
    <font>
      <b/>
      <sz val="14"/>
      <name val="Cordia New"/>
      <family val="2"/>
    </font>
    <font>
      <sz val="10"/>
      <name val="Arial"/>
      <family val="2"/>
    </font>
    <font>
      <b/>
      <u/>
      <sz val="20"/>
      <name val="Cordia New"/>
      <family val="2"/>
      <charset val="222"/>
    </font>
    <font>
      <sz val="16"/>
      <name val="Cordia New"/>
      <family val="2"/>
      <charset val="222"/>
    </font>
    <font>
      <b/>
      <u/>
      <sz val="14"/>
      <name val="Cordia New"/>
      <family val="2"/>
      <charset val="222"/>
    </font>
    <font>
      <b/>
      <i/>
      <sz val="14"/>
      <name val="Cordia New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3" tint="-0.249977111117893"/>
      <name val="TH SarabunPSK"/>
      <family val="2"/>
    </font>
    <font>
      <b/>
      <i/>
      <sz val="16"/>
      <name val="TH SarabunPSK"/>
      <family val="2"/>
    </font>
    <font>
      <b/>
      <sz val="18"/>
      <color theme="3" tint="-0.249977111117893"/>
      <name val="TH SarabunPSK"/>
      <family val="2"/>
    </font>
    <font>
      <b/>
      <i/>
      <sz val="18"/>
      <name val="TH SarabunPSK"/>
      <family val="2"/>
    </font>
    <font>
      <b/>
      <sz val="18"/>
      <color rgb="FF002060"/>
      <name val="TH SarabunPSK"/>
      <family val="2"/>
    </font>
    <font>
      <b/>
      <sz val="16"/>
      <color rgb="FF2603BD"/>
      <name val="TH SarabunPSK"/>
      <family val="2"/>
    </font>
    <font>
      <sz val="16"/>
      <color rgb="FFFFFF00"/>
      <name val="TH SarabunPSK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CC"/>
      <name val="TH SarabunPSK"/>
      <family val="2"/>
    </font>
    <font>
      <sz val="16"/>
      <color rgb="FF0000FF"/>
      <name val="TH SarabunPSK"/>
      <family val="2"/>
    </font>
    <font>
      <b/>
      <sz val="16"/>
      <color theme="1"/>
      <name val="TH SarabunPSK"/>
      <family val="2"/>
    </font>
    <font>
      <sz val="12"/>
      <name val="TH SarabunPSK"/>
      <family val="2"/>
    </font>
    <font>
      <b/>
      <u/>
      <sz val="16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u/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u/>
      <sz val="1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lightDown">
        <bgColor auto="1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4" fillId="0" borderId="0"/>
    <xf numFmtId="0" fontId="27" fillId="0" borderId="0"/>
    <xf numFmtId="0" fontId="1" fillId="0" borderId="0"/>
  </cellStyleXfs>
  <cellXfs count="528">
    <xf numFmtId="0" fontId="0" fillId="0" borderId="0" xfId="0"/>
    <xf numFmtId="0" fontId="8" fillId="0" borderId="0" xfId="2" applyFont="1"/>
    <xf numFmtId="0" fontId="9" fillId="0" borderId="2" xfId="2" applyFont="1" applyBorder="1"/>
    <xf numFmtId="0" fontId="3" fillId="0" borderId="1" xfId="2" applyFont="1" applyBorder="1"/>
    <xf numFmtId="0" fontId="3" fillId="0" borderId="4" xfId="2" applyFont="1" applyBorder="1"/>
    <xf numFmtId="0" fontId="3" fillId="0" borderId="0" xfId="2" applyFont="1"/>
    <xf numFmtId="0" fontId="9" fillId="0" borderId="5" xfId="2" applyFont="1" applyBorder="1"/>
    <xf numFmtId="0" fontId="3" fillId="0" borderId="0" xfId="2" applyFont="1" applyBorder="1"/>
    <xf numFmtId="0" fontId="3" fillId="0" borderId="7" xfId="2" applyFont="1" applyBorder="1"/>
    <xf numFmtId="0" fontId="3" fillId="0" borderId="5" xfId="2" applyFont="1" applyBorder="1"/>
    <xf numFmtId="0" fontId="3" fillId="0" borderId="8" xfId="2" applyFont="1" applyBorder="1"/>
    <xf numFmtId="0" fontId="3" fillId="0" borderId="10" xfId="2" applyFont="1" applyBorder="1"/>
    <xf numFmtId="0" fontId="3" fillId="0" borderId="12" xfId="2" applyFont="1" applyBorder="1"/>
    <xf numFmtId="0" fontId="2" fillId="0" borderId="5" xfId="2" applyFont="1" applyBorder="1"/>
    <xf numFmtId="0" fontId="2" fillId="0" borderId="0" xfId="2" quotePrefix="1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0" xfId="2" applyFont="1"/>
    <xf numFmtId="0" fontId="2" fillId="0" borderId="0" xfId="2" applyFont="1" applyBorder="1" applyAlignment="1">
      <alignment horizontal="left"/>
    </xf>
    <xf numFmtId="0" fontId="2" fillId="0" borderId="0" xfId="2" applyFont="1" applyBorder="1" applyAlignment="1">
      <alignment horizontal="center"/>
    </xf>
    <xf numFmtId="0" fontId="2" fillId="3" borderId="13" xfId="2" applyFont="1" applyFill="1" applyBorder="1"/>
    <xf numFmtId="0" fontId="2" fillId="3" borderId="14" xfId="2" applyFont="1" applyFill="1" applyBorder="1"/>
    <xf numFmtId="0" fontId="2" fillId="3" borderId="15" xfId="2" applyFont="1" applyFill="1" applyBorder="1"/>
    <xf numFmtId="0" fontId="2" fillId="3" borderId="16" xfId="2" applyFont="1" applyFill="1" applyBorder="1"/>
    <xf numFmtId="0" fontId="2" fillId="3" borderId="17" xfId="2" quotePrefix="1" applyFont="1" applyFill="1" applyBorder="1" applyAlignment="1">
      <alignment horizontal="left"/>
    </xf>
    <xf numFmtId="0" fontId="2" fillId="3" borderId="18" xfId="2" applyFont="1" applyFill="1" applyBorder="1"/>
    <xf numFmtId="0" fontId="5" fillId="0" borderId="0" xfId="2" applyFont="1" applyBorder="1"/>
    <xf numFmtId="0" fontId="2" fillId="3" borderId="19" xfId="2" applyFont="1" applyFill="1" applyBorder="1"/>
    <xf numFmtId="0" fontId="2" fillId="0" borderId="20" xfId="2" applyFont="1" applyBorder="1"/>
    <xf numFmtId="0" fontId="2" fillId="3" borderId="21" xfId="2" applyFont="1" applyFill="1" applyBorder="1"/>
    <xf numFmtId="0" fontId="2" fillId="3" borderId="17" xfId="2" quotePrefix="1" applyFont="1" applyFill="1" applyBorder="1"/>
    <xf numFmtId="0" fontId="3" fillId="0" borderId="0" xfId="2" applyFont="1" applyAlignment="1">
      <alignment vertical="center"/>
    </xf>
    <xf numFmtId="0" fontId="2" fillId="3" borderId="25" xfId="2" applyFont="1" applyFill="1" applyBorder="1" applyAlignment="1">
      <alignment vertical="center"/>
    </xf>
    <xf numFmtId="0" fontId="3" fillId="3" borderId="26" xfId="2" applyFont="1" applyFill="1" applyBorder="1" applyAlignment="1">
      <alignment vertical="center"/>
    </xf>
    <xf numFmtId="0" fontId="3" fillId="3" borderId="27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4" fillId="0" borderId="0" xfId="2" applyFont="1"/>
    <xf numFmtId="0" fontId="4" fillId="0" borderId="5" xfId="2" applyFont="1" applyBorder="1"/>
    <xf numFmtId="0" fontId="4" fillId="0" borderId="0" xfId="2" applyFont="1" applyBorder="1"/>
    <xf numFmtId="0" fontId="4" fillId="0" borderId="7" xfId="2" applyFont="1" applyBorder="1"/>
    <xf numFmtId="0" fontId="5" fillId="3" borderId="2" xfId="2" applyFont="1" applyFill="1" applyBorder="1"/>
    <xf numFmtId="0" fontId="5" fillId="3" borderId="1" xfId="2" applyFont="1" applyFill="1" applyBorder="1"/>
    <xf numFmtId="0" fontId="5" fillId="3" borderId="4" xfId="2" applyFont="1" applyFill="1" applyBorder="1"/>
    <xf numFmtId="0" fontId="5" fillId="3" borderId="8" xfId="2" applyFont="1" applyFill="1" applyBorder="1"/>
    <xf numFmtId="0" fontId="5" fillId="3" borderId="10" xfId="2" applyFont="1" applyFill="1" applyBorder="1" applyAlignment="1">
      <alignment horizontal="right"/>
    </xf>
    <xf numFmtId="0" fontId="5" fillId="3" borderId="12" xfId="2" applyFont="1" applyFill="1" applyBorder="1"/>
    <xf numFmtId="0" fontId="5" fillId="3" borderId="25" xfId="2" applyFont="1" applyFill="1" applyBorder="1"/>
    <xf numFmtId="0" fontId="4" fillId="3" borderId="26" xfId="2" applyFont="1" applyFill="1" applyBorder="1"/>
    <xf numFmtId="0" fontId="4" fillId="3" borderId="27" xfId="2" applyFont="1" applyFill="1" applyBorder="1"/>
    <xf numFmtId="0" fontId="3" fillId="0" borderId="0" xfId="2" applyFont="1" applyBorder="1" applyAlignment="1">
      <alignment horizontal="center"/>
    </xf>
    <xf numFmtId="0" fontId="2" fillId="9" borderId="2" xfId="2" applyFont="1" applyFill="1" applyBorder="1"/>
    <xf numFmtId="0" fontId="3" fillId="9" borderId="1" xfId="2" applyFont="1" applyFill="1" applyBorder="1"/>
    <xf numFmtId="0" fontId="3" fillId="9" borderId="4" xfId="2" applyFont="1" applyFill="1" applyBorder="1"/>
    <xf numFmtId="0" fontId="2" fillId="3" borderId="25" xfId="2" applyFont="1" applyFill="1" applyBorder="1"/>
    <xf numFmtId="0" fontId="3" fillId="3" borderId="26" xfId="2" applyFont="1" applyFill="1" applyBorder="1"/>
    <xf numFmtId="0" fontId="3" fillId="3" borderId="27" xfId="2" applyFont="1" applyFill="1" applyBorder="1"/>
    <xf numFmtId="0" fontId="2" fillId="9" borderId="25" xfId="2" applyFont="1" applyFill="1" applyBorder="1" applyAlignment="1">
      <alignment vertical="center"/>
    </xf>
    <xf numFmtId="0" fontId="3" fillId="9" borderId="26" xfId="2" applyFont="1" applyFill="1" applyBorder="1" applyAlignment="1">
      <alignment vertical="center"/>
    </xf>
    <xf numFmtId="0" fontId="3" fillId="9" borderId="27" xfId="2" applyFont="1" applyFill="1" applyBorder="1" applyAlignment="1">
      <alignment vertical="center"/>
    </xf>
    <xf numFmtId="0" fontId="2" fillId="0" borderId="8" xfId="2" applyFont="1" applyBorder="1"/>
    <xf numFmtId="0" fontId="3" fillId="9" borderId="8" xfId="2" applyFont="1" applyFill="1" applyBorder="1"/>
    <xf numFmtId="0" fontId="5" fillId="9" borderId="10" xfId="2" applyFont="1" applyFill="1" applyBorder="1"/>
    <xf numFmtId="0" fontId="3" fillId="9" borderId="12" xfId="2" applyFont="1" applyFill="1" applyBorder="1"/>
    <xf numFmtId="0" fontId="8" fillId="0" borderId="0" xfId="2" applyFont="1" applyBorder="1"/>
    <xf numFmtId="0" fontId="8" fillId="0" borderId="7" xfId="2" applyFont="1" applyBorder="1"/>
    <xf numFmtId="0" fontId="8" fillId="0" borderId="10" xfId="2" applyFont="1" applyBorder="1"/>
    <xf numFmtId="0" fontId="8" fillId="0" borderId="12" xfId="2" applyFont="1" applyBorder="1"/>
    <xf numFmtId="0" fontId="4" fillId="0" borderId="0" xfId="2" applyFont="1" applyAlignment="1">
      <alignment horizontal="right"/>
    </xf>
    <xf numFmtId="0" fontId="10" fillId="0" borderId="0" xfId="2" applyFont="1" applyAlignment="1">
      <alignment horizontal="right"/>
    </xf>
    <xf numFmtId="0" fontId="11" fillId="3" borderId="11" xfId="0" applyFont="1" applyFill="1" applyBorder="1" applyAlignment="1">
      <alignment horizontal="center" vertical="center" shrinkToFit="1"/>
    </xf>
    <xf numFmtId="0" fontId="11" fillId="0" borderId="0" xfId="2" applyFont="1" applyFill="1"/>
    <xf numFmtId="0" fontId="13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/>
    <xf numFmtId="0" fontId="15" fillId="0" borderId="0" xfId="2" applyFont="1"/>
    <xf numFmtId="0" fontId="15" fillId="0" borderId="0" xfId="2" applyFont="1" applyFill="1" applyBorder="1" applyAlignment="1">
      <alignment horizontal="center" vertical="center" shrinkToFit="1"/>
    </xf>
    <xf numFmtId="0" fontId="11" fillId="0" borderId="0" xfId="2" applyFont="1" applyFill="1" applyBorder="1" applyAlignment="1">
      <alignment horizontal="center" textRotation="90"/>
    </xf>
    <xf numFmtId="0" fontId="17" fillId="0" borderId="11" xfId="2" applyFont="1" applyFill="1" applyBorder="1" applyAlignment="1">
      <alignment horizontal="center"/>
    </xf>
    <xf numFmtId="0" fontId="17" fillId="21" borderId="11" xfId="2" applyFont="1" applyFill="1" applyBorder="1" applyAlignment="1">
      <alignment horizontal="center"/>
    </xf>
    <xf numFmtId="0" fontId="17" fillId="7" borderId="11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6" fillId="3" borderId="11" xfId="2" applyFont="1" applyFill="1" applyBorder="1" applyAlignment="1">
      <alignment horizontal="center"/>
    </xf>
    <xf numFmtId="0" fontId="18" fillId="0" borderId="0" xfId="2" applyFont="1" applyFill="1"/>
    <xf numFmtId="0" fontId="15" fillId="0" borderId="0" xfId="0" applyFont="1" applyAlignment="1"/>
    <xf numFmtId="0" fontId="20" fillId="0" borderId="0" xfId="0" applyFont="1" applyFill="1" applyAlignment="1"/>
    <xf numFmtId="0" fontId="11" fillId="0" borderId="0" xfId="0" applyFont="1"/>
    <xf numFmtId="0" fontId="15" fillId="0" borderId="0" xfId="0" applyFont="1"/>
    <xf numFmtId="0" fontId="15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 wrapText="1" shrinkToFit="1"/>
    </xf>
    <xf numFmtId="0" fontId="15" fillId="8" borderId="8" xfId="0" applyFont="1" applyFill="1" applyBorder="1" applyAlignment="1">
      <alignment horizontal="center" vertical="center" wrapText="1" shrinkToFit="1"/>
    </xf>
    <xf numFmtId="0" fontId="15" fillId="8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1" fontId="11" fillId="3" borderId="22" xfId="0" applyNumberFormat="1" applyFont="1" applyFill="1" applyBorder="1" applyAlignment="1">
      <alignment horizontal="center"/>
    </xf>
    <xf numFmtId="1" fontId="11" fillId="0" borderId="22" xfId="0" applyNumberFormat="1" applyFont="1" applyFill="1" applyBorder="1" applyAlignment="1">
      <alignment horizontal="center" shrinkToFit="1"/>
    </xf>
    <xf numFmtId="0" fontId="11" fillId="0" borderId="2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1" fontId="11" fillId="4" borderId="28" xfId="0" applyNumberFormat="1" applyFont="1" applyFill="1" applyBorder="1" applyAlignment="1">
      <alignment horizontal="center"/>
    </xf>
    <xf numFmtId="2" fontId="11" fillId="4" borderId="33" xfId="0" applyNumberFormat="1" applyFont="1" applyFill="1" applyBorder="1" applyAlignment="1">
      <alignment horizontal="center"/>
    </xf>
    <xf numFmtId="2" fontId="11" fillId="0" borderId="0" xfId="0" applyNumberFormat="1" applyFont="1"/>
    <xf numFmtId="0" fontId="11" fillId="3" borderId="23" xfId="0" applyFont="1" applyFill="1" applyBorder="1" applyAlignment="1">
      <alignment horizontal="center"/>
    </xf>
    <xf numFmtId="1" fontId="11" fillId="3" borderId="23" xfId="0" applyNumberFormat="1" applyFont="1" applyFill="1" applyBorder="1" applyAlignment="1">
      <alignment horizontal="center"/>
    </xf>
    <xf numFmtId="1" fontId="11" fillId="0" borderId="23" xfId="0" applyNumberFormat="1" applyFont="1" applyFill="1" applyBorder="1" applyAlignment="1">
      <alignment horizontal="center" shrinkToFit="1"/>
    </xf>
    <xf numFmtId="0" fontId="11" fillId="0" borderId="28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2" fontId="11" fillId="4" borderId="7" xfId="0" applyNumberFormat="1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1" fontId="15" fillId="4" borderId="11" xfId="0" applyNumberFormat="1" applyFont="1" applyFill="1" applyBorder="1" applyAlignment="1">
      <alignment horizontal="center" vertical="center"/>
    </xf>
    <xf numFmtId="1" fontId="19" fillId="4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15" fillId="3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9" fillId="5" borderId="11" xfId="0" applyFont="1" applyFill="1" applyBorder="1" applyAlignment="1">
      <alignment horizontal="center"/>
    </xf>
    <xf numFmtId="1" fontId="19" fillId="10" borderId="11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center" vertical="center"/>
    </xf>
    <xf numFmtId="0" fontId="11" fillId="0" borderId="0" xfId="0" applyFont="1" applyFill="1"/>
    <xf numFmtId="0" fontId="15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0" fontId="12" fillId="0" borderId="0" xfId="0" applyFont="1" applyBorder="1"/>
    <xf numFmtId="0" fontId="12" fillId="0" borderId="0" xfId="0" quotePrefix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1" fontId="12" fillId="3" borderId="22" xfId="0" applyNumberFormat="1" applyFont="1" applyFill="1" applyBorder="1" applyAlignment="1">
      <alignment horizontal="center"/>
    </xf>
    <xf numFmtId="1" fontId="13" fillId="3" borderId="22" xfId="0" applyNumberFormat="1" applyFont="1" applyFill="1" applyBorder="1" applyAlignment="1">
      <alignment horizontal="center"/>
    </xf>
    <xf numFmtId="0" fontId="12" fillId="0" borderId="0" xfId="0" applyFont="1" applyAlignment="1"/>
    <xf numFmtId="0" fontId="12" fillId="0" borderId="23" xfId="0" applyFont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1" fontId="12" fillId="3" borderId="23" xfId="0" applyNumberFormat="1" applyFont="1" applyFill="1" applyBorder="1" applyAlignment="1">
      <alignment horizontal="center"/>
    </xf>
    <xf numFmtId="1" fontId="13" fillId="3" borderId="23" xfId="0" applyNumberFormat="1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1" fontId="12" fillId="3" borderId="24" xfId="0" applyNumberFormat="1" applyFont="1" applyFill="1" applyBorder="1" applyAlignment="1">
      <alignment horizontal="center"/>
    </xf>
    <xf numFmtId="1" fontId="13" fillId="3" borderId="24" xfId="0" applyNumberFormat="1" applyFont="1" applyFill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1" fontId="13" fillId="3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/>
    <xf numFmtId="0" fontId="1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5" borderId="11" xfId="0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2" fillId="0" borderId="0" xfId="0" applyFont="1" applyFill="1"/>
    <xf numFmtId="0" fontId="14" fillId="0" borderId="0" xfId="0" applyFont="1"/>
    <xf numFmtId="0" fontId="24" fillId="0" borderId="0" xfId="0" applyFont="1"/>
    <xf numFmtId="0" fontId="15" fillId="12" borderId="0" xfId="0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center" vertical="center"/>
    </xf>
    <xf numFmtId="1" fontId="11" fillId="15" borderId="22" xfId="0" applyNumberFormat="1" applyFont="1" applyFill="1" applyBorder="1" applyAlignment="1">
      <alignment horizontal="center"/>
    </xf>
    <xf numFmtId="1" fontId="11" fillId="13" borderId="30" xfId="0" applyNumberFormat="1" applyFont="1" applyFill="1" applyBorder="1" applyAlignment="1">
      <alignment horizontal="center" shrinkToFit="1"/>
    </xf>
    <xf numFmtId="1" fontId="11" fillId="12" borderId="30" xfId="0" applyNumberFormat="1" applyFont="1" applyFill="1" applyBorder="1" applyAlignment="1">
      <alignment horizontal="center"/>
    </xf>
    <xf numFmtId="1" fontId="11" fillId="12" borderId="22" xfId="0" applyNumberFormat="1" applyFont="1" applyFill="1" applyBorder="1" applyAlignment="1">
      <alignment horizontal="center" shrinkToFit="1"/>
    </xf>
    <xf numFmtId="1" fontId="11" fillId="13" borderId="31" xfId="0" applyNumberFormat="1" applyFont="1" applyFill="1" applyBorder="1" applyAlignment="1">
      <alignment horizontal="center" shrinkToFit="1"/>
    </xf>
    <xf numFmtId="1" fontId="11" fillId="12" borderId="31" xfId="0" applyNumberFormat="1" applyFont="1" applyFill="1" applyBorder="1" applyAlignment="1">
      <alignment horizontal="center"/>
    </xf>
    <xf numFmtId="1" fontId="11" fillId="12" borderId="28" xfId="0" applyNumberFormat="1" applyFont="1" applyFill="1" applyBorder="1" applyAlignment="1">
      <alignment horizontal="center" shrinkToFit="1"/>
    </xf>
    <xf numFmtId="1" fontId="11" fillId="12" borderId="23" xfId="0" applyNumberFormat="1" applyFont="1" applyFill="1" applyBorder="1" applyAlignment="1">
      <alignment horizontal="center" shrinkToFit="1"/>
    </xf>
    <xf numFmtId="0" fontId="11" fillId="0" borderId="29" xfId="0" applyFont="1" applyBorder="1" applyAlignment="1">
      <alignment horizontal="center"/>
    </xf>
    <xf numFmtId="1" fontId="11" fillId="13" borderId="32" xfId="0" applyNumberFormat="1" applyFont="1" applyFill="1" applyBorder="1" applyAlignment="1">
      <alignment horizontal="center" shrinkToFit="1"/>
    </xf>
    <xf numFmtId="1" fontId="11" fillId="12" borderId="29" xfId="0" applyNumberFormat="1" applyFont="1" applyFill="1" applyBorder="1" applyAlignment="1">
      <alignment horizontal="center" shrinkToFit="1"/>
    </xf>
    <xf numFmtId="0" fontId="15" fillId="0" borderId="11" xfId="0" applyFont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1" fontId="15" fillId="15" borderId="11" xfId="0" applyNumberFormat="1" applyFont="1" applyFill="1" applyBorder="1" applyAlignment="1">
      <alignment horizontal="center"/>
    </xf>
    <xf numFmtId="1" fontId="15" fillId="14" borderId="11" xfId="0" applyNumberFormat="1" applyFont="1" applyFill="1" applyBorder="1" applyAlignment="1">
      <alignment horizontal="center" shrinkToFit="1"/>
    </xf>
    <xf numFmtId="1" fontId="15" fillId="12" borderId="11" xfId="0" applyNumberFormat="1" applyFont="1" applyFill="1" applyBorder="1" applyAlignment="1">
      <alignment horizontal="center"/>
    </xf>
    <xf numFmtId="1" fontId="15" fillId="12" borderId="11" xfId="0" applyNumberFormat="1" applyFont="1" applyFill="1" applyBorder="1" applyAlignment="1">
      <alignment horizontal="center" shrinkToFit="1"/>
    </xf>
    <xf numFmtId="0" fontId="19" fillId="9" borderId="11" xfId="0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9" fillId="11" borderId="11" xfId="0" applyFont="1" applyFill="1" applyBorder="1" applyAlignment="1">
      <alignment horizontal="center" vertical="center"/>
    </xf>
    <xf numFmtId="1" fontId="19" fillId="11" borderId="11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15" fillId="12" borderId="2" xfId="0" applyFont="1" applyFill="1" applyBorder="1"/>
    <xf numFmtId="0" fontId="15" fillId="12" borderId="1" xfId="0" applyFont="1" applyFill="1" applyBorder="1"/>
    <xf numFmtId="0" fontId="15" fillId="12" borderId="1" xfId="0" applyFont="1" applyFill="1" applyBorder="1" applyAlignment="1">
      <alignment horizontal="right"/>
    </xf>
    <xf numFmtId="1" fontId="25" fillId="8" borderId="11" xfId="0" applyNumberFormat="1" applyFont="1" applyFill="1" applyBorder="1" applyAlignment="1">
      <alignment horizontal="center"/>
    </xf>
    <xf numFmtId="0" fontId="11" fillId="12" borderId="1" xfId="0" applyFont="1" applyFill="1" applyBorder="1"/>
    <xf numFmtId="0" fontId="11" fillId="12" borderId="1" xfId="1" applyFont="1" applyFill="1" applyBorder="1" applyAlignment="1">
      <alignment horizontal="center"/>
    </xf>
    <xf numFmtId="0" fontId="11" fillId="12" borderId="4" xfId="0" applyFont="1" applyFill="1" applyBorder="1"/>
    <xf numFmtId="0" fontId="15" fillId="12" borderId="5" xfId="0" applyFont="1" applyFill="1" applyBorder="1" applyAlignment="1">
      <alignment horizontal="right"/>
    </xf>
    <xf numFmtId="0" fontId="25" fillId="8" borderId="11" xfId="0" applyFont="1" applyFill="1" applyBorder="1" applyAlignment="1">
      <alignment horizontal="center" vertical="center"/>
    </xf>
    <xf numFmtId="0" fontId="19" fillId="12" borderId="0" xfId="0" applyFont="1" applyFill="1" applyBorder="1" applyAlignment="1">
      <alignment horizontal="center"/>
    </xf>
    <xf numFmtId="0" fontId="11" fillId="12" borderId="0" xfId="0" applyFont="1" applyFill="1" applyBorder="1"/>
    <xf numFmtId="0" fontId="15" fillId="12" borderId="0" xfId="0" applyFont="1" applyFill="1" applyBorder="1" applyAlignment="1">
      <alignment horizontal="right"/>
    </xf>
    <xf numFmtId="1" fontId="25" fillId="8" borderId="11" xfId="0" applyNumberFormat="1" applyFont="1" applyFill="1" applyBorder="1" applyAlignment="1">
      <alignment horizontal="center" vertical="center"/>
    </xf>
    <xf numFmtId="0" fontId="11" fillId="12" borderId="7" xfId="0" applyFont="1" applyFill="1" applyBorder="1"/>
    <xf numFmtId="0" fontId="19" fillId="12" borderId="8" xfId="0" applyFont="1" applyFill="1" applyBorder="1"/>
    <xf numFmtId="0" fontId="11" fillId="12" borderId="10" xfId="0" applyFont="1" applyFill="1" applyBorder="1"/>
    <xf numFmtId="0" fontId="11" fillId="12" borderId="12" xfId="0" applyFont="1" applyFill="1" applyBorder="1"/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3" borderId="22" xfId="0" applyFont="1" applyFill="1" applyBorder="1" applyAlignment="1">
      <alignment horizontal="center" vertical="center" shrinkToFit="1"/>
    </xf>
    <xf numFmtId="0" fontId="11" fillId="3" borderId="22" xfId="0" applyFont="1" applyFill="1" applyBorder="1" applyAlignment="1">
      <alignment vertical="center"/>
    </xf>
    <xf numFmtId="0" fontId="11" fillId="3" borderId="22" xfId="0" applyFont="1" applyFill="1" applyBorder="1" applyAlignment="1">
      <alignment vertical="center" shrinkToFit="1"/>
    </xf>
    <xf numFmtId="0" fontId="11" fillId="3" borderId="24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vertical="center" shrinkToFit="1"/>
    </xf>
    <xf numFmtId="0" fontId="11" fillId="3" borderId="24" xfId="0" applyFont="1" applyFill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3" borderId="11" xfId="0" applyFont="1" applyFill="1" applyBorder="1" applyAlignment="1">
      <alignment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29" xfId="0" applyFont="1" applyBorder="1" applyAlignment="1">
      <alignment vertical="center" shrinkToFit="1"/>
    </xf>
    <xf numFmtId="0" fontId="11" fillId="3" borderId="22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 shrinkToFit="1"/>
    </xf>
    <xf numFmtId="0" fontId="11" fillId="0" borderId="23" xfId="0" applyFont="1" applyBorder="1" applyAlignment="1">
      <alignment vertical="center" shrinkToFit="1"/>
    </xf>
    <xf numFmtId="0" fontId="11" fillId="3" borderId="24" xfId="0" applyFont="1" applyFill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26" fillId="6" borderId="11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7" fillId="0" borderId="0" xfId="2" applyFont="1" applyFill="1" applyBorder="1" applyAlignment="1"/>
    <xf numFmtId="0" fontId="18" fillId="0" borderId="0" xfId="2" applyFont="1" applyFill="1" applyAlignment="1">
      <alignment horizontal="center"/>
    </xf>
    <xf numFmtId="0" fontId="19" fillId="0" borderId="0" xfId="2" applyFont="1" applyFill="1"/>
    <xf numFmtId="0" fontId="11" fillId="0" borderId="0" xfId="2" applyFont="1" applyFill="1" applyAlignment="1">
      <alignment horizontal="center"/>
    </xf>
    <xf numFmtId="1" fontId="15" fillId="3" borderId="11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6" fillId="0" borderId="11" xfId="2" applyFont="1" applyFill="1" applyBorder="1" applyAlignment="1">
      <alignment horizontal="center"/>
    </xf>
    <xf numFmtId="0" fontId="16" fillId="21" borderId="11" xfId="2" applyFont="1" applyFill="1" applyBorder="1" applyAlignment="1">
      <alignment horizontal="center"/>
    </xf>
    <xf numFmtId="0" fontId="17" fillId="3" borderId="11" xfId="2" applyFont="1" applyFill="1" applyBorder="1" applyAlignment="1">
      <alignment horizontal="center"/>
    </xf>
    <xf numFmtId="0" fontId="29" fillId="0" borderId="0" xfId="3" applyFont="1" applyFill="1"/>
    <xf numFmtId="0" fontId="29" fillId="0" borderId="0" xfId="3" applyFont="1"/>
    <xf numFmtId="0" fontId="29" fillId="0" borderId="11" xfId="3" applyFont="1" applyBorder="1" applyAlignment="1">
      <alignment horizontal="center" vertical="center" shrinkToFit="1"/>
    </xf>
    <xf numFmtId="0" fontId="29" fillId="23" borderId="9" xfId="3" applyFont="1" applyFill="1" applyBorder="1" applyAlignment="1">
      <alignment horizontal="center" vertical="center" shrinkToFit="1"/>
    </xf>
    <xf numFmtId="0" fontId="29" fillId="0" borderId="0" xfId="3" applyFont="1" applyFill="1" applyBorder="1"/>
    <xf numFmtId="0" fontId="29" fillId="0" borderId="0" xfId="3" applyFont="1" applyBorder="1"/>
    <xf numFmtId="0" fontId="29" fillId="23" borderId="11" xfId="3" applyFont="1" applyFill="1" applyBorder="1" applyAlignment="1">
      <alignment horizontal="center" vertical="center" shrinkToFit="1"/>
    </xf>
    <xf numFmtId="0" fontId="18" fillId="23" borderId="11" xfId="3" applyFont="1" applyFill="1" applyBorder="1" applyAlignment="1">
      <alignment horizontal="center" vertical="center" shrinkToFit="1"/>
    </xf>
    <xf numFmtId="0" fontId="30" fillId="23" borderId="11" xfId="3" applyFont="1" applyFill="1" applyBorder="1" applyAlignment="1">
      <alignment horizontal="center"/>
    </xf>
    <xf numFmtId="0" fontId="11" fillId="23" borderId="11" xfId="3" applyFont="1" applyFill="1" applyBorder="1" applyAlignment="1">
      <alignment horizontal="center" vertical="center" shrinkToFit="1"/>
    </xf>
    <xf numFmtId="0" fontId="29" fillId="23" borderId="3" xfId="3" applyFont="1" applyFill="1" applyBorder="1" applyAlignment="1">
      <alignment horizontal="center" vertical="center" shrinkToFit="1"/>
    </xf>
    <xf numFmtId="0" fontId="18" fillId="23" borderId="3" xfId="3" applyFont="1" applyFill="1" applyBorder="1" applyAlignment="1">
      <alignment horizontal="center" vertical="center" shrinkToFit="1"/>
    </xf>
    <xf numFmtId="0" fontId="11" fillId="23" borderId="3" xfId="3" applyFont="1" applyFill="1" applyBorder="1" applyAlignment="1">
      <alignment horizontal="center" vertical="center" shrinkToFit="1"/>
    </xf>
    <xf numFmtId="0" fontId="30" fillId="23" borderId="3" xfId="3" applyFont="1" applyFill="1" applyBorder="1" applyAlignment="1">
      <alignment horizontal="center"/>
    </xf>
    <xf numFmtId="0" fontId="18" fillId="0" borderId="0" xfId="3" applyFont="1" applyFill="1" applyBorder="1" applyAlignment="1">
      <alignment horizontal="left" vertical="center"/>
    </xf>
    <xf numFmtId="0" fontId="31" fillId="0" borderId="0" xfId="3" applyFont="1" applyFill="1" applyBorder="1" applyAlignment="1">
      <alignment horizontal="center" vertical="center" shrinkToFit="1"/>
    </xf>
    <xf numFmtId="0" fontId="29" fillId="0" borderId="0" xfId="3" applyFont="1" applyAlignment="1">
      <alignment vertical="center"/>
    </xf>
    <xf numFmtId="0" fontId="29" fillId="0" borderId="0" xfId="3" applyFont="1" applyAlignment="1">
      <alignment horizontal="left"/>
    </xf>
    <xf numFmtId="0" fontId="11" fillId="0" borderId="11" xfId="2" applyFont="1" applyBorder="1"/>
    <xf numFmtId="0" fontId="29" fillId="0" borderId="3" xfId="3" applyFont="1" applyBorder="1" applyAlignment="1">
      <alignment horizontal="center" vertical="center" shrinkToFit="1"/>
    </xf>
    <xf numFmtId="0" fontId="15" fillId="0" borderId="0" xfId="0" applyFont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7" fillId="0" borderId="11" xfId="2" applyFont="1" applyFill="1" applyBorder="1" applyAlignment="1">
      <alignment horizontal="left"/>
    </xf>
    <xf numFmtId="0" fontId="17" fillId="7" borderId="11" xfId="2" applyFont="1" applyFill="1" applyBorder="1" applyAlignment="1">
      <alignment horizontal="left"/>
    </xf>
    <xf numFmtId="0" fontId="19" fillId="0" borderId="0" xfId="2" applyFont="1" applyFill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17" fillId="7" borderId="11" xfId="2" applyFont="1" applyFill="1" applyBorder="1" applyAlignment="1">
      <alignment horizontal="left" shrinkToFit="1"/>
    </xf>
    <xf numFmtId="0" fontId="11" fillId="0" borderId="0" xfId="2" applyFont="1" applyAlignment="1">
      <alignment horizontal="right"/>
    </xf>
    <xf numFmtId="0" fontId="11" fillId="0" borderId="0" xfId="2" applyFont="1" applyFill="1" applyAlignment="1">
      <alignment horizontal="right"/>
    </xf>
    <xf numFmtId="0" fontId="11" fillId="0" borderId="11" xfId="2" applyFont="1" applyFill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5" fillId="0" borderId="0" xfId="2" applyFont="1" applyFill="1" applyBorder="1" applyAlignment="1"/>
    <xf numFmtId="0" fontId="15" fillId="0" borderId="0" xfId="2" applyFont="1" applyAlignment="1">
      <alignment horizontal="left"/>
    </xf>
    <xf numFmtId="0" fontId="15" fillId="0" borderId="0" xfId="2" applyFont="1" applyFill="1"/>
    <xf numFmtId="187" fontId="15" fillId="0" borderId="0" xfId="2" applyNumberFormat="1" applyFont="1"/>
    <xf numFmtId="0" fontId="16" fillId="21" borderId="11" xfId="2" applyFont="1" applyFill="1" applyBorder="1" applyAlignment="1" applyProtection="1">
      <alignment horizontal="center"/>
    </xf>
    <xf numFmtId="0" fontId="4" fillId="7" borderId="11" xfId="0" applyFont="1" applyFill="1" applyBorder="1" applyAlignment="1">
      <alignment wrapText="1"/>
    </xf>
    <xf numFmtId="0" fontId="11" fillId="7" borderId="11" xfId="2" applyFont="1" applyFill="1" applyBorder="1" applyAlignment="1">
      <alignment wrapText="1"/>
    </xf>
    <xf numFmtId="0" fontId="4" fillId="0" borderId="11" xfId="0" applyFont="1" applyBorder="1"/>
    <xf numFmtId="0" fontId="4" fillId="7" borderId="11" xfId="0" applyFont="1" applyFill="1" applyBorder="1"/>
    <xf numFmtId="0" fontId="11" fillId="0" borderId="0" xfId="2" applyFont="1" applyBorder="1"/>
    <xf numFmtId="0" fontId="11" fillId="0" borderId="0" xfId="2" applyFont="1" applyFill="1" applyAlignment="1" applyProtection="1">
      <protection locked="0"/>
    </xf>
    <xf numFmtId="0" fontId="17" fillId="22" borderId="11" xfId="0" applyFont="1" applyFill="1" applyBorder="1" applyAlignment="1" applyProtection="1">
      <alignment horizontal="center" vertical="center"/>
      <protection locked="0"/>
    </xf>
    <xf numFmtId="0" fontId="17" fillId="7" borderId="11" xfId="0" applyFont="1" applyFill="1" applyBorder="1" applyAlignment="1" applyProtection="1">
      <alignment horizontal="center" vertical="center"/>
      <protection locked="0"/>
    </xf>
    <xf numFmtId="0" fontId="17" fillId="16" borderId="11" xfId="0" applyFont="1" applyFill="1" applyBorder="1" applyAlignment="1" applyProtection="1">
      <alignment horizontal="center" vertical="center"/>
      <protection locked="0"/>
    </xf>
    <xf numFmtId="0" fontId="17" fillId="18" borderId="11" xfId="0" applyFont="1" applyFill="1" applyBorder="1" applyAlignment="1" applyProtection="1">
      <alignment horizontal="center" vertical="center"/>
      <protection locked="0"/>
    </xf>
    <xf numFmtId="0" fontId="17" fillId="19" borderId="11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17" borderId="11" xfId="0" applyFont="1" applyFill="1" applyBorder="1" applyAlignment="1" applyProtection="1">
      <alignment horizontal="center" vertical="center"/>
      <protection locked="0"/>
    </xf>
    <xf numFmtId="0" fontId="33" fillId="0" borderId="9" xfId="2" applyFont="1" applyBorder="1" applyAlignment="1" applyProtection="1">
      <alignment horizontal="center" vertical="center" wrapText="1"/>
      <protection locked="0"/>
    </xf>
    <xf numFmtId="0" fontId="19" fillId="0" borderId="0" xfId="2" applyFont="1" applyProtection="1"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5" fillId="0" borderId="0" xfId="4" applyFont="1" applyFill="1"/>
    <xf numFmtId="0" fontId="32" fillId="0" borderId="10" xfId="4" applyFont="1" applyFill="1" applyBorder="1" applyAlignment="1">
      <alignment horizontal="center" vertical="center" shrinkToFit="1"/>
    </xf>
    <xf numFmtId="0" fontId="36" fillId="0" borderId="0" xfId="4" applyFont="1" applyFill="1" applyBorder="1"/>
    <xf numFmtId="0" fontId="37" fillId="0" borderId="3" xfId="4" applyFont="1" applyFill="1" applyBorder="1" applyAlignment="1">
      <alignment horizontal="center" vertical="center" shrinkToFit="1"/>
    </xf>
    <xf numFmtId="0" fontId="37" fillId="0" borderId="6" xfId="4" applyFont="1" applyFill="1" applyBorder="1" applyAlignment="1">
      <alignment horizontal="center" vertical="center" shrinkToFit="1"/>
    </xf>
    <xf numFmtId="0" fontId="37" fillId="0" borderId="9" xfId="4" applyFont="1" applyFill="1" applyBorder="1" applyAlignment="1">
      <alignment horizontal="center" vertical="center" shrinkToFit="1"/>
    </xf>
    <xf numFmtId="0" fontId="36" fillId="0" borderId="0" xfId="4" applyFont="1" applyFill="1" applyAlignment="1">
      <alignment vertical="center"/>
    </xf>
    <xf numFmtId="0" fontId="36" fillId="0" borderId="0" xfId="4" applyFont="1" applyFill="1"/>
    <xf numFmtId="0" fontId="38" fillId="0" borderId="0" xfId="4" applyFont="1" applyFill="1" applyAlignment="1">
      <alignment vertical="center"/>
    </xf>
    <xf numFmtId="0" fontId="40" fillId="0" borderId="11" xfId="2" applyFont="1" applyBorder="1" applyAlignment="1">
      <alignment horizontal="left"/>
    </xf>
    <xf numFmtId="0" fontId="17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17" fillId="0" borderId="0" xfId="0" applyFont="1"/>
    <xf numFmtId="0" fontId="11" fillId="0" borderId="0" xfId="0" applyFont="1" applyAlignment="1">
      <alignment horizontal="center" vertical="center" shrinkToFit="1"/>
    </xf>
    <xf numFmtId="0" fontId="11" fillId="0" borderId="6" xfId="0" applyFont="1" applyBorder="1" applyAlignment="1">
      <alignment shrinkToFit="1"/>
    </xf>
    <xf numFmtId="0" fontId="11" fillId="0" borderId="9" xfId="0" applyFont="1" applyBorder="1" applyAlignment="1">
      <alignment shrinkToFit="1"/>
    </xf>
    <xf numFmtId="0" fontId="11" fillId="0" borderId="22" xfId="0" applyFont="1" applyBorder="1" applyAlignment="1">
      <alignment shrinkToFit="1"/>
    </xf>
    <xf numFmtId="0" fontId="11" fillId="0" borderId="23" xfId="0" applyFont="1" applyBorder="1" applyAlignment="1">
      <alignment shrinkToFit="1"/>
    </xf>
    <xf numFmtId="0" fontId="11" fillId="0" borderId="24" xfId="0" applyFont="1" applyBorder="1" applyAlignment="1">
      <alignment shrinkToFit="1"/>
    </xf>
    <xf numFmtId="3" fontId="11" fillId="0" borderId="22" xfId="0" applyNumberFormat="1" applyFont="1" applyBorder="1" applyAlignment="1">
      <alignment horizontal="center" vertical="center" shrinkToFit="1"/>
    </xf>
    <xf numFmtId="3" fontId="11" fillId="0" borderId="23" xfId="0" applyNumberFormat="1" applyFont="1" applyBorder="1" applyAlignment="1">
      <alignment horizontal="center" vertical="center" shrinkToFit="1"/>
    </xf>
    <xf numFmtId="3" fontId="11" fillId="0" borderId="24" xfId="0" applyNumberFormat="1" applyFont="1" applyBorder="1" applyAlignment="1">
      <alignment horizontal="center" vertical="center" shrinkToFit="1"/>
    </xf>
    <xf numFmtId="3" fontId="11" fillId="0" borderId="28" xfId="0" applyNumberFormat="1" applyFont="1" applyBorder="1" applyAlignment="1">
      <alignment horizontal="center" vertical="center" shrinkToFit="1"/>
    </xf>
    <xf numFmtId="3" fontId="15" fillId="0" borderId="9" xfId="0" applyNumberFormat="1" applyFont="1" applyBorder="1" applyAlignment="1">
      <alignment horizontal="center" vertical="center" shrinkToFit="1"/>
    </xf>
    <xf numFmtId="0" fontId="11" fillId="0" borderId="22" xfId="0" applyFont="1" applyBorder="1" applyAlignment="1">
      <alignment vertical="center" shrinkToFit="1"/>
    </xf>
    <xf numFmtId="0" fontId="15" fillId="0" borderId="25" xfId="0" applyFont="1" applyBorder="1" applyAlignment="1">
      <alignment horizontal="center" shrinkToFit="1"/>
    </xf>
    <xf numFmtId="0" fontId="15" fillId="0" borderId="27" xfId="0" applyFont="1" applyBorder="1" applyAlignment="1">
      <alignment shrinkToFit="1"/>
    </xf>
    <xf numFmtId="0" fontId="13" fillId="0" borderId="0" xfId="0" applyFont="1" applyAlignment="1">
      <alignment horizontal="centerContinuous" shrinkToFit="1"/>
    </xf>
    <xf numFmtId="188" fontId="11" fillId="0" borderId="23" xfId="0" applyNumberFormat="1" applyFont="1" applyBorder="1" applyAlignment="1">
      <alignment horizontal="center" vertical="center" shrinkToFit="1"/>
    </xf>
    <xf numFmtId="3" fontId="11" fillId="26" borderId="23" xfId="0" applyNumberFormat="1" applyFont="1" applyFill="1" applyBorder="1" applyAlignment="1">
      <alignment horizontal="center" vertical="center" shrinkToFit="1"/>
    </xf>
    <xf numFmtId="3" fontId="11" fillId="26" borderId="24" xfId="0" applyNumberFormat="1" applyFont="1" applyFill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34" fillId="0" borderId="0" xfId="0" applyFont="1"/>
    <xf numFmtId="0" fontId="15" fillId="0" borderId="25" xfId="0" applyFont="1" applyBorder="1" applyAlignment="1">
      <alignment shrinkToFit="1"/>
    </xf>
    <xf numFmtId="3" fontId="15" fillId="0" borderId="11" xfId="0" applyNumberFormat="1" applyFont="1" applyBorder="1" applyAlignment="1">
      <alignment horizontal="center" vertical="center" shrinkToFit="1"/>
    </xf>
    <xf numFmtId="3" fontId="17" fillId="0" borderId="11" xfId="0" applyNumberFormat="1" applyFont="1" applyFill="1" applyBorder="1" applyAlignment="1" applyProtection="1">
      <alignment horizontal="center" vertical="top" shrinkToFit="1"/>
      <protection locked="0"/>
    </xf>
    <xf numFmtId="3" fontId="17" fillId="22" borderId="11" xfId="1" applyNumberFormat="1" applyFont="1" applyFill="1" applyBorder="1" applyAlignment="1" applyProtection="1">
      <alignment horizontal="center" vertical="top" shrinkToFit="1"/>
      <protection locked="0"/>
    </xf>
    <xf numFmtId="3" fontId="17" fillId="7" borderId="11" xfId="1" applyNumberFormat="1" applyFont="1" applyFill="1" applyBorder="1" applyAlignment="1" applyProtection="1">
      <alignment horizontal="center" vertical="top" shrinkToFit="1"/>
      <protection locked="0"/>
    </xf>
    <xf numFmtId="3" fontId="17" fillId="16" borderId="11" xfId="1" applyNumberFormat="1" applyFont="1" applyFill="1" applyBorder="1" applyAlignment="1" applyProtection="1">
      <alignment horizontal="center" vertical="top" shrinkToFit="1"/>
      <protection locked="0"/>
    </xf>
    <xf numFmtId="3" fontId="11" fillId="16" borderId="11" xfId="1" applyNumberFormat="1" applyFont="1" applyFill="1" applyBorder="1" applyAlignment="1" applyProtection="1">
      <alignment horizontal="center" vertical="top" shrinkToFit="1"/>
      <protection locked="0"/>
    </xf>
    <xf numFmtId="3" fontId="17" fillId="18" borderId="11" xfId="1" applyNumberFormat="1" applyFont="1" applyFill="1" applyBorder="1" applyAlignment="1" applyProtection="1">
      <alignment horizontal="center" vertical="top" shrinkToFit="1"/>
      <protection locked="0"/>
    </xf>
    <xf numFmtId="3" fontId="11" fillId="18" borderId="11" xfId="1" applyNumberFormat="1" applyFont="1" applyFill="1" applyBorder="1" applyAlignment="1" applyProtection="1">
      <alignment horizontal="center" vertical="top" shrinkToFit="1"/>
      <protection locked="0"/>
    </xf>
    <xf numFmtId="3" fontId="17" fillId="0" borderId="11" xfId="1" applyNumberFormat="1" applyFont="1" applyFill="1" applyBorder="1" applyAlignment="1" applyProtection="1">
      <alignment horizontal="center" vertical="top" shrinkToFit="1"/>
      <protection locked="0"/>
    </xf>
    <xf numFmtId="3" fontId="17" fillId="19" borderId="11" xfId="0" applyNumberFormat="1" applyFont="1" applyFill="1" applyBorder="1" applyAlignment="1" applyProtection="1">
      <alignment horizontal="center" vertical="top" shrinkToFit="1"/>
      <protection locked="0"/>
    </xf>
    <xf numFmtId="3" fontId="17" fillId="0" borderId="11" xfId="0" applyNumberFormat="1" applyFont="1" applyBorder="1" applyAlignment="1" applyProtection="1">
      <alignment horizontal="center" vertical="top" shrinkToFit="1"/>
      <protection locked="0"/>
    </xf>
    <xf numFmtId="3" fontId="17" fillId="3" borderId="11" xfId="0" applyNumberFormat="1" applyFont="1" applyFill="1" applyBorder="1" applyAlignment="1" applyProtection="1">
      <alignment horizontal="center" vertical="top" shrinkToFit="1"/>
      <protection locked="0"/>
    </xf>
    <xf numFmtId="3" fontId="17" fillId="17" borderId="11" xfId="0" applyNumberFormat="1" applyFont="1" applyFill="1" applyBorder="1" applyAlignment="1" applyProtection="1">
      <alignment horizontal="center" vertical="top" shrinkToFit="1"/>
      <protection locked="0"/>
    </xf>
    <xf numFmtId="3" fontId="17" fillId="2" borderId="11" xfId="0" applyNumberFormat="1" applyFont="1" applyFill="1" applyBorder="1" applyAlignment="1" applyProtection="1">
      <alignment horizontal="center" vertical="top" shrinkToFit="1"/>
      <protection locked="0"/>
    </xf>
    <xf numFmtId="3" fontId="17" fillId="8" borderId="11" xfId="0" applyNumberFormat="1" applyFont="1" applyFill="1" applyBorder="1" applyAlignment="1" applyProtection="1">
      <alignment horizontal="center" vertical="top" shrinkToFit="1"/>
      <protection locked="0"/>
    </xf>
    <xf numFmtId="3" fontId="17" fillId="25" borderId="11" xfId="0" applyNumberFormat="1" applyFont="1" applyFill="1" applyBorder="1" applyAlignment="1" applyProtection="1">
      <alignment horizontal="center" vertical="top" shrinkToFit="1"/>
      <protection locked="0"/>
    </xf>
    <xf numFmtId="3" fontId="17" fillId="0" borderId="11" xfId="2" applyNumberFormat="1" applyFont="1" applyBorder="1" applyAlignment="1" applyProtection="1">
      <alignment horizontal="center" vertical="top" shrinkToFit="1"/>
      <protection locked="0"/>
    </xf>
    <xf numFmtId="188" fontId="17" fillId="20" borderId="11" xfId="0" applyNumberFormat="1" applyFont="1" applyFill="1" applyBorder="1" applyAlignment="1" applyProtection="1">
      <alignment horizontal="center" vertical="top" shrinkToFit="1"/>
      <protection locked="0"/>
    </xf>
    <xf numFmtId="188" fontId="17" fillId="25" borderId="11" xfId="0" applyNumberFormat="1" applyFont="1" applyFill="1" applyBorder="1" applyAlignment="1" applyProtection="1">
      <alignment horizontal="center" vertical="top" shrinkToFi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1" fillId="3" borderId="11" xfId="0" applyFont="1" applyFill="1" applyBorder="1"/>
    <xf numFmtId="0" fontId="4" fillId="0" borderId="0" xfId="2" applyAlignment="1">
      <alignment horizontal="center"/>
    </xf>
    <xf numFmtId="0" fontId="4" fillId="0" borderId="0" xfId="2"/>
    <xf numFmtId="3" fontId="11" fillId="0" borderId="11" xfId="2" applyNumberFormat="1" applyFont="1" applyBorder="1" applyAlignment="1">
      <alignment horizontal="center"/>
    </xf>
    <xf numFmtId="3" fontId="11" fillId="0" borderId="0" xfId="2" applyNumberFormat="1" applyFont="1" applyFill="1"/>
    <xf numFmtId="3" fontId="11" fillId="0" borderId="11" xfId="2" applyNumberFormat="1" applyFont="1" applyFill="1" applyBorder="1" applyAlignment="1">
      <alignment horizontal="center" vertical="center"/>
    </xf>
    <xf numFmtId="3" fontId="11" fillId="0" borderId="11" xfId="2" applyNumberFormat="1" applyFont="1" applyFill="1" applyBorder="1" applyAlignment="1">
      <alignment horizontal="center"/>
    </xf>
    <xf numFmtId="0" fontId="11" fillId="27" borderId="11" xfId="0" applyFont="1" applyFill="1" applyBorder="1"/>
    <xf numFmtId="0" fontId="17" fillId="0" borderId="0" xfId="2" applyFont="1" applyFill="1" applyAlignment="1" applyProtection="1">
      <protection locked="0"/>
    </xf>
    <xf numFmtId="0" fontId="19" fillId="0" borderId="0" xfId="0" applyFont="1"/>
    <xf numFmtId="0" fontId="13" fillId="0" borderId="0" xfId="2" applyFont="1" applyAlignment="1">
      <alignment horizontal="center" vertical="center"/>
    </xf>
    <xf numFmtId="0" fontId="41" fillId="0" borderId="0" xfId="2" applyFont="1" applyFill="1" applyBorder="1" applyAlignment="1"/>
    <xf numFmtId="3" fontId="11" fillId="3" borderId="23" xfId="0" applyNumberFormat="1" applyFont="1" applyFill="1" applyBorder="1" applyAlignment="1" applyProtection="1">
      <alignment horizontal="center" vertical="center" shrinkToFit="1"/>
      <protection locked="0"/>
    </xf>
    <xf numFmtId="3" fontId="11" fillId="3" borderId="24" xfId="0" applyNumberFormat="1" applyFont="1" applyFill="1" applyBorder="1" applyAlignment="1" applyProtection="1">
      <alignment horizontal="center" vertical="center" shrinkToFit="1"/>
      <protection locked="0"/>
    </xf>
    <xf numFmtId="3" fontId="11" fillId="3" borderId="22" xfId="0" applyNumberFormat="1" applyFont="1" applyFill="1" applyBorder="1" applyAlignment="1" applyProtection="1">
      <alignment horizontal="center" vertical="center" shrinkToFit="1"/>
      <protection locked="0"/>
    </xf>
    <xf numFmtId="3" fontId="11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Protection="1">
      <protection locked="0"/>
    </xf>
    <xf numFmtId="49" fontId="11" fillId="3" borderId="11" xfId="0" applyNumberFormat="1" applyFont="1" applyFill="1" applyBorder="1" applyAlignment="1" applyProtection="1">
      <alignment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34" fillId="0" borderId="0" xfId="0" applyFont="1" applyProtection="1">
      <protection locked="0"/>
    </xf>
    <xf numFmtId="0" fontId="11" fillId="0" borderId="0" xfId="0" applyFont="1" applyAlignment="1" applyProtection="1">
      <alignment horizontal="right" shrinkToFit="1"/>
      <protection locked="0"/>
    </xf>
    <xf numFmtId="3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29" fillId="3" borderId="0" xfId="0" applyFont="1" applyFill="1" applyProtection="1">
      <protection locked="0"/>
    </xf>
    <xf numFmtId="3" fontId="17" fillId="0" borderId="9" xfId="0" applyNumberFormat="1" applyFont="1" applyBorder="1" applyAlignment="1">
      <alignment horizontal="left" vertical="center" shrinkToFit="1"/>
    </xf>
    <xf numFmtId="49" fontId="17" fillId="0" borderId="11" xfId="0" applyNumberFormat="1" applyFont="1" applyBorder="1" applyAlignment="1">
      <alignment horizontal="left" vertical="center" shrinkToFit="1"/>
    </xf>
    <xf numFmtId="0" fontId="17" fillId="0" borderId="11" xfId="0" applyNumberFormat="1" applyFont="1" applyBorder="1" applyAlignment="1">
      <alignment horizontal="left" vertical="center" shrinkToFit="1"/>
    </xf>
    <xf numFmtId="188" fontId="17" fillId="0" borderId="11" xfId="0" applyNumberFormat="1" applyFont="1" applyBorder="1" applyAlignment="1">
      <alignment horizontal="left" vertical="center" shrinkToFit="1"/>
    </xf>
    <xf numFmtId="3" fontId="17" fillId="0" borderId="11" xfId="0" applyNumberFormat="1" applyFont="1" applyBorder="1" applyAlignment="1">
      <alignment horizontal="left" vertical="center" shrinkToFit="1"/>
    </xf>
    <xf numFmtId="3" fontId="11" fillId="0" borderId="23" xfId="0" applyNumberFormat="1" applyFont="1" applyFill="1" applyBorder="1" applyAlignment="1" applyProtection="1">
      <alignment horizontal="center" vertical="center" shrinkToFit="1"/>
      <protection locked="0"/>
    </xf>
    <xf numFmtId="3" fontId="11" fillId="0" borderId="23" xfId="0" applyNumberFormat="1" applyFont="1" applyBorder="1" applyAlignment="1" applyProtection="1">
      <alignment horizontal="center" vertical="center" shrinkToFit="1"/>
      <protection locked="0"/>
    </xf>
    <xf numFmtId="3" fontId="4" fillId="0" borderId="0" xfId="2" applyNumberFormat="1" applyAlignment="1">
      <alignment horizontal="center"/>
    </xf>
    <xf numFmtId="0" fontId="15" fillId="0" borderId="6" xfId="2" applyFont="1" applyBorder="1" applyAlignment="1">
      <alignment horizontal="center" vertical="center"/>
    </xf>
    <xf numFmtId="1" fontId="14" fillId="5" borderId="11" xfId="0" applyNumberFormat="1" applyFont="1" applyFill="1" applyBorder="1" applyAlignment="1">
      <alignment horizontal="center"/>
    </xf>
    <xf numFmtId="0" fontId="15" fillId="0" borderId="3" xfId="2" applyFont="1" applyBorder="1" applyAlignment="1">
      <alignment vertical="center"/>
    </xf>
    <xf numFmtId="0" fontId="16" fillId="0" borderId="12" xfId="0" applyFont="1" applyBorder="1" applyAlignment="1">
      <alignment horizontal="center"/>
    </xf>
    <xf numFmtId="0" fontId="7" fillId="0" borderId="0" xfId="2" applyFont="1" applyAlignment="1">
      <alignment horizontal="center" vertical="center"/>
    </xf>
    <xf numFmtId="0" fontId="29" fillId="24" borderId="11" xfId="3" applyFont="1" applyFill="1" applyBorder="1" applyAlignment="1">
      <alignment horizontal="center" vertical="center" shrinkToFit="1"/>
    </xf>
    <xf numFmtId="0" fontId="31" fillId="15" borderId="3" xfId="3" applyFont="1" applyFill="1" applyBorder="1" applyAlignment="1">
      <alignment horizontal="center" vertical="center" wrapText="1" shrinkToFit="1"/>
    </xf>
    <xf numFmtId="0" fontId="31" fillId="15" borderId="6" xfId="3" applyFont="1" applyFill="1" applyBorder="1" applyAlignment="1">
      <alignment horizontal="center" vertical="center" wrapText="1" shrinkToFit="1"/>
    </xf>
    <xf numFmtId="0" fontId="31" fillId="15" borderId="9" xfId="3" applyFont="1" applyFill="1" applyBorder="1" applyAlignment="1">
      <alignment horizontal="center" vertical="center" wrapText="1" shrinkToFit="1"/>
    </xf>
    <xf numFmtId="0" fontId="29" fillId="24" borderId="11" xfId="3" applyFont="1" applyFill="1" applyBorder="1" applyAlignment="1">
      <alignment horizontal="center" vertical="center" wrapText="1" shrinkToFit="1"/>
    </xf>
    <xf numFmtId="0" fontId="29" fillId="16" borderId="11" xfId="3" applyFont="1" applyFill="1" applyBorder="1" applyAlignment="1">
      <alignment horizontal="center" vertical="center" shrinkToFit="1"/>
    </xf>
    <xf numFmtId="0" fontId="29" fillId="16" borderId="3" xfId="3" applyFont="1" applyFill="1" applyBorder="1" applyAlignment="1">
      <alignment horizontal="center" vertical="center" wrapText="1"/>
    </xf>
    <xf numFmtId="0" fontId="29" fillId="16" borderId="6" xfId="3" applyFont="1" applyFill="1" applyBorder="1" applyAlignment="1">
      <alignment horizontal="center" vertical="center" wrapText="1"/>
    </xf>
    <xf numFmtId="0" fontId="29" fillId="16" borderId="9" xfId="3" applyFont="1" applyFill="1" applyBorder="1" applyAlignment="1">
      <alignment horizontal="center" vertical="center" wrapText="1"/>
    </xf>
    <xf numFmtId="0" fontId="18" fillId="24" borderId="11" xfId="3" applyFont="1" applyFill="1" applyBorder="1" applyAlignment="1">
      <alignment horizontal="center" vertical="center" shrinkToFit="1"/>
    </xf>
    <xf numFmtId="0" fontId="28" fillId="0" borderId="0" xfId="3" applyFont="1" applyAlignment="1">
      <alignment horizontal="center" vertical="center"/>
    </xf>
    <xf numFmtId="0" fontId="29" fillId="0" borderId="3" xfId="3" applyFont="1" applyBorder="1" applyAlignment="1">
      <alignment horizontal="center" vertical="center" shrinkToFit="1"/>
    </xf>
    <xf numFmtId="0" fontId="29" fillId="0" borderId="6" xfId="3" applyFont="1" applyBorder="1" applyAlignment="1">
      <alignment horizontal="center" vertical="center" shrinkToFit="1"/>
    </xf>
    <xf numFmtId="0" fontId="29" fillId="0" borderId="9" xfId="3" applyFont="1" applyBorder="1" applyAlignment="1">
      <alignment horizontal="center" vertical="center" shrinkToFit="1"/>
    </xf>
    <xf numFmtId="0" fontId="29" fillId="0" borderId="3" xfId="3" applyFont="1" applyBorder="1" applyAlignment="1">
      <alignment horizontal="center" vertical="center" wrapText="1" shrinkToFit="1"/>
    </xf>
    <xf numFmtId="0" fontId="29" fillId="0" borderId="6" xfId="3" applyFont="1" applyBorder="1" applyAlignment="1">
      <alignment horizontal="center" vertical="center" wrapText="1" shrinkToFit="1"/>
    </xf>
    <xf numFmtId="0" fontId="29" fillId="0" borderId="2" xfId="3" applyFont="1" applyBorder="1" applyAlignment="1">
      <alignment horizontal="center" vertical="center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4" xfId="3" applyFont="1" applyBorder="1" applyAlignment="1">
      <alignment horizontal="center" vertical="center" shrinkToFit="1"/>
    </xf>
    <xf numFmtId="0" fontId="29" fillId="0" borderId="8" xfId="3" applyFont="1" applyBorder="1" applyAlignment="1">
      <alignment horizontal="center" vertical="center" shrinkToFit="1"/>
    </xf>
    <xf numFmtId="0" fontId="29" fillId="0" borderId="10" xfId="3" applyFont="1" applyBorder="1" applyAlignment="1">
      <alignment horizontal="center" vertical="center" shrinkToFit="1"/>
    </xf>
    <xf numFmtId="0" fontId="29" fillId="0" borderId="12" xfId="3" applyFont="1" applyBorder="1" applyAlignment="1">
      <alignment horizontal="center" vertical="center" shrinkToFit="1"/>
    </xf>
    <xf numFmtId="0" fontId="28" fillId="0" borderId="0" xfId="4" applyFont="1" applyFill="1" applyAlignment="1">
      <alignment horizontal="center"/>
    </xf>
    <xf numFmtId="0" fontId="32" fillId="0" borderId="11" xfId="4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shrinkToFit="1"/>
    </xf>
    <xf numFmtId="0" fontId="20" fillId="11" borderId="0" xfId="0" applyFont="1" applyFill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/>
    </xf>
    <xf numFmtId="0" fontId="15" fillId="8" borderId="2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12" borderId="25" xfId="0" applyFont="1" applyFill="1" applyBorder="1" applyAlignment="1">
      <alignment horizontal="center" vertical="center"/>
    </xf>
    <xf numFmtId="0" fontId="15" fillId="12" borderId="27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27" borderId="11" xfId="0" applyFont="1" applyFill="1" applyBorder="1" applyAlignment="1" applyProtection="1">
      <alignment horizontal="left" vertical="center"/>
      <protection locked="0"/>
    </xf>
    <xf numFmtId="0" fontId="29" fillId="3" borderId="37" xfId="0" applyFont="1" applyFill="1" applyBorder="1" applyAlignment="1" applyProtection="1">
      <alignment horizontal="left"/>
      <protection locked="0"/>
    </xf>
    <xf numFmtId="0" fontId="29" fillId="3" borderId="38" xfId="0" applyFont="1" applyFill="1" applyBorder="1" applyAlignment="1" applyProtection="1">
      <alignment horizontal="left"/>
      <protection locked="0"/>
    </xf>
    <xf numFmtId="0" fontId="17" fillId="21" borderId="25" xfId="2" applyFont="1" applyFill="1" applyBorder="1" applyAlignment="1">
      <alignment horizontal="center"/>
    </xf>
    <xf numFmtId="0" fontId="17" fillId="21" borderId="26" xfId="2" applyFont="1" applyFill="1" applyBorder="1" applyAlignment="1">
      <alignment horizontal="center"/>
    </xf>
    <xf numFmtId="0" fontId="17" fillId="21" borderId="27" xfId="2" applyFont="1" applyFill="1" applyBorder="1" applyAlignment="1">
      <alignment horizontal="center"/>
    </xf>
    <xf numFmtId="0" fontId="17" fillId="0" borderId="6" xfId="2" applyFont="1" applyBorder="1" applyAlignment="1">
      <alignment horizontal="center" textRotation="90"/>
    </xf>
    <xf numFmtId="0" fontId="17" fillId="0" borderId="9" xfId="2" applyFont="1" applyBorder="1" applyAlignment="1">
      <alignment horizontal="center" textRotation="90"/>
    </xf>
    <xf numFmtId="0" fontId="17" fillId="0" borderId="11" xfId="2" applyFont="1" applyBorder="1" applyAlignment="1">
      <alignment horizontal="center" textRotation="90"/>
    </xf>
    <xf numFmtId="0" fontId="17" fillId="0" borderId="3" xfId="2" applyFont="1" applyBorder="1" applyAlignment="1">
      <alignment horizontal="center" textRotation="90"/>
    </xf>
    <xf numFmtId="0" fontId="17" fillId="0" borderId="9" xfId="2" applyFont="1" applyFill="1" applyBorder="1" applyAlignment="1">
      <alignment horizontal="center" textRotation="90"/>
    </xf>
    <xf numFmtId="0" fontId="17" fillId="0" borderId="11" xfId="2" applyFont="1" applyFill="1" applyBorder="1" applyAlignment="1">
      <alignment horizontal="center" textRotation="90"/>
    </xf>
    <xf numFmtId="0" fontId="17" fillId="0" borderId="3" xfId="2" applyFont="1" applyFill="1" applyBorder="1" applyAlignment="1">
      <alignment horizontal="center" textRotation="90"/>
    </xf>
    <xf numFmtId="0" fontId="17" fillId="7" borderId="3" xfId="2" applyFont="1" applyFill="1" applyBorder="1" applyAlignment="1">
      <alignment horizontal="center" textRotation="90"/>
    </xf>
    <xf numFmtId="0" fontId="17" fillId="7" borderId="6" xfId="2" applyFont="1" applyFill="1" applyBorder="1" applyAlignment="1">
      <alignment horizontal="center" textRotation="90"/>
    </xf>
    <xf numFmtId="0" fontId="17" fillId="7" borderId="9" xfId="2" applyFont="1" applyFill="1" applyBorder="1" applyAlignment="1">
      <alignment horizontal="center" textRotation="90"/>
    </xf>
    <xf numFmtId="0" fontId="17" fillId="15" borderId="3" xfId="2" applyFont="1" applyFill="1" applyBorder="1" applyAlignment="1">
      <alignment horizontal="center" textRotation="90"/>
    </xf>
    <xf numFmtId="0" fontId="17" fillId="15" borderId="6" xfId="2" applyFont="1" applyFill="1" applyBorder="1" applyAlignment="1">
      <alignment horizontal="center" textRotation="90"/>
    </xf>
    <xf numFmtId="0" fontId="17" fillId="15" borderId="9" xfId="2" applyFont="1" applyFill="1" applyBorder="1" applyAlignment="1">
      <alignment horizontal="center" textRotation="90"/>
    </xf>
    <xf numFmtId="0" fontId="17" fillId="0" borderId="6" xfId="2" applyFont="1" applyFill="1" applyBorder="1" applyAlignment="1">
      <alignment horizontal="center" textRotation="90"/>
    </xf>
    <xf numFmtId="0" fontId="13" fillId="0" borderId="0" xfId="2" applyFont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5" fillId="0" borderId="3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16" borderId="25" xfId="2" applyFont="1" applyFill="1" applyBorder="1" applyAlignment="1">
      <alignment horizontal="center" vertical="center"/>
    </xf>
    <xf numFmtId="0" fontId="15" fillId="16" borderId="27" xfId="2" applyFont="1" applyFill="1" applyBorder="1" applyAlignment="1">
      <alignment horizontal="center" vertical="center"/>
    </xf>
    <xf numFmtId="0" fontId="15" fillId="15" borderId="25" xfId="2" applyFont="1" applyFill="1" applyBorder="1" applyAlignment="1">
      <alignment horizontal="center" vertical="center" shrinkToFit="1"/>
    </xf>
    <xf numFmtId="0" fontId="15" fillId="15" borderId="26" xfId="2" applyFont="1" applyFill="1" applyBorder="1" applyAlignment="1">
      <alignment horizontal="center" vertical="center" shrinkToFit="1"/>
    </xf>
    <xf numFmtId="0" fontId="15" fillId="15" borderId="27" xfId="2" applyFont="1" applyFill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49" fontId="13" fillId="0" borderId="34" xfId="2" applyNumberFormat="1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6" fillId="18" borderId="11" xfId="0" applyFont="1" applyFill="1" applyBorder="1" applyAlignment="1" applyProtection="1">
      <alignment horizontal="center" vertical="center"/>
      <protection locked="0"/>
    </xf>
    <xf numFmtId="0" fontId="16" fillId="19" borderId="11" xfId="0" applyFont="1" applyFill="1" applyBorder="1" applyAlignment="1" applyProtection="1">
      <alignment horizontal="center" vertical="center"/>
      <protection locked="0"/>
    </xf>
    <xf numFmtId="0" fontId="15" fillId="0" borderId="11" xfId="2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6" fillId="22" borderId="11" xfId="0" applyFont="1" applyFill="1" applyBorder="1" applyAlignment="1" applyProtection="1">
      <alignment horizontal="center" vertical="center" shrinkToFit="1"/>
      <protection locked="0"/>
    </xf>
    <xf numFmtId="0" fontId="16" fillId="7" borderId="11" xfId="0" applyFont="1" applyFill="1" applyBorder="1" applyAlignment="1" applyProtection="1">
      <alignment horizontal="center" vertical="center"/>
      <protection locked="0"/>
    </xf>
    <xf numFmtId="0" fontId="16" fillId="16" borderId="11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7" fillId="20" borderId="11" xfId="0" applyFont="1" applyFill="1" applyBorder="1" applyAlignment="1" applyProtection="1">
      <alignment horizontal="center" vertical="center" wrapText="1"/>
      <protection locked="0"/>
    </xf>
    <xf numFmtId="0" fontId="17" fillId="0" borderId="11" xfId="2" applyFont="1" applyBorder="1" applyAlignment="1" applyProtection="1">
      <alignment horizontal="center" vertical="center" wrapText="1"/>
      <protection locked="0"/>
    </xf>
    <xf numFmtId="0" fontId="29" fillId="0" borderId="2" xfId="2" applyFont="1" applyBorder="1" applyAlignment="1" applyProtection="1">
      <alignment horizontal="center" vertical="center" wrapText="1"/>
      <protection locked="0"/>
    </xf>
    <xf numFmtId="0" fontId="29" fillId="0" borderId="1" xfId="2" applyFont="1" applyBorder="1" applyAlignment="1" applyProtection="1">
      <alignment horizontal="center" vertical="center" wrapText="1"/>
      <protection locked="0"/>
    </xf>
    <xf numFmtId="0" fontId="29" fillId="0" borderId="4" xfId="2" applyFont="1" applyBorder="1" applyAlignment="1" applyProtection="1">
      <alignment horizontal="center" vertical="center" wrapText="1"/>
      <protection locked="0"/>
    </xf>
    <xf numFmtId="0" fontId="29" fillId="0" borderId="8" xfId="2" applyFont="1" applyBorder="1" applyAlignment="1" applyProtection="1">
      <alignment horizontal="center" vertical="center" wrapText="1"/>
      <protection locked="0"/>
    </xf>
    <xf numFmtId="0" fontId="29" fillId="0" borderId="10" xfId="2" applyFont="1" applyBorder="1" applyAlignment="1" applyProtection="1">
      <alignment horizontal="center" vertical="center" wrapText="1"/>
      <protection locked="0"/>
    </xf>
    <xf numFmtId="0" fontId="29" fillId="0" borderId="12" xfId="2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>
      <alignment horizontal="center" vertical="center"/>
    </xf>
  </cellXfs>
  <cellStyles count="5">
    <cellStyle name="Normal" xfId="0" builtinId="0"/>
    <cellStyle name="ปกติ 2" xfId="1"/>
    <cellStyle name="ปกติ 3" xfId="2"/>
    <cellStyle name="ปกติ 3 2" xfId="3"/>
    <cellStyle name="ปกติ 4" xfId="4"/>
  </cellStyles>
  <dxfs count="0"/>
  <tableStyles count="0" defaultTableStyle="TableStyleMedium9" defaultPivotStyle="PivotStyleLight16"/>
  <colors>
    <mruColors>
      <color rgb="FFCCFFCC"/>
      <color rgb="FFFFFFCC"/>
      <color rgb="FFFFCC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1576390</xdr:colOff>
      <xdr:row>24</xdr:row>
      <xdr:rowOff>28575</xdr:rowOff>
    </xdr:from>
    <xdr:to>
      <xdr:col>2</xdr:col>
      <xdr:colOff>1062040</xdr:colOff>
      <xdr:row>24</xdr:row>
      <xdr:rowOff>28575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185990" y="6715125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1314453</xdr:colOff>
      <xdr:row>24</xdr:row>
      <xdr:rowOff>28575</xdr:rowOff>
    </xdr:from>
    <xdr:to>
      <xdr:col>4</xdr:col>
      <xdr:colOff>542928</xdr:colOff>
      <xdr:row>24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019553" y="671512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20</xdr:row>
      <xdr:rowOff>0</xdr:rowOff>
    </xdr:from>
    <xdr:to>
      <xdr:col>2</xdr:col>
      <xdr:colOff>581025</xdr:colOff>
      <xdr:row>20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2975" y="5724525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20</xdr:row>
      <xdr:rowOff>254793</xdr:rowOff>
    </xdr:from>
    <xdr:to>
      <xdr:col>4</xdr:col>
      <xdr:colOff>647700</xdr:colOff>
      <xdr:row>20</xdr:row>
      <xdr:rowOff>259555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14400" y="5979318"/>
          <a:ext cx="4972050" cy="47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1404934</xdr:colOff>
      <xdr:row>131</xdr:row>
      <xdr:rowOff>2381</xdr:rowOff>
    </xdr:from>
    <xdr:to>
      <xdr:col>2</xdr:col>
      <xdr:colOff>1757359</xdr:colOff>
      <xdr:row>131</xdr:row>
      <xdr:rowOff>2381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2014534" y="44036456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304800</xdr:colOff>
      <xdr:row>130</xdr:row>
      <xdr:rowOff>342900</xdr:rowOff>
    </xdr:from>
    <xdr:to>
      <xdr:col>5</xdr:col>
      <xdr:colOff>381000</xdr:colOff>
      <xdr:row>130</xdr:row>
      <xdr:rowOff>342900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5543550" y="4403407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819150</xdr:colOff>
      <xdr:row>19</xdr:row>
      <xdr:rowOff>342900</xdr:rowOff>
    </xdr:from>
    <xdr:to>
      <xdr:col>4</xdr:col>
      <xdr:colOff>657225</xdr:colOff>
      <xdr:row>19</xdr:row>
      <xdr:rowOff>342900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524250" y="5657850"/>
          <a:ext cx="237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1183483</xdr:colOff>
      <xdr:row>92</xdr:row>
      <xdr:rowOff>0</xdr:rowOff>
    </xdr:from>
    <xdr:to>
      <xdr:col>2</xdr:col>
      <xdr:colOff>1307308</xdr:colOff>
      <xdr:row>92</xdr:row>
      <xdr:rowOff>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793083" y="3240405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1369216</xdr:colOff>
      <xdr:row>129</xdr:row>
      <xdr:rowOff>2380</xdr:rowOff>
    </xdr:from>
    <xdr:to>
      <xdr:col>2</xdr:col>
      <xdr:colOff>1721641</xdr:colOff>
      <xdr:row>129</xdr:row>
      <xdr:rowOff>2380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ShapeType="1"/>
        </xdr:cNvSpPr>
      </xdr:nvSpPr>
      <xdr:spPr bwMode="auto">
        <a:xfrm flipV="1">
          <a:off x="1978816" y="43484005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257176</xdr:colOff>
      <xdr:row>129</xdr:row>
      <xdr:rowOff>2381</xdr:rowOff>
    </xdr:from>
    <xdr:to>
      <xdr:col>5</xdr:col>
      <xdr:colOff>333376</xdr:colOff>
      <xdr:row>129</xdr:row>
      <xdr:rowOff>2381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5495926" y="43484006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800098</xdr:colOff>
      <xdr:row>160</xdr:row>
      <xdr:rowOff>2381</xdr:rowOff>
    </xdr:from>
    <xdr:to>
      <xdr:col>2</xdr:col>
      <xdr:colOff>685798</xdr:colOff>
      <xdr:row>160</xdr:row>
      <xdr:rowOff>2381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409698" y="52866131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1057278</xdr:colOff>
      <xdr:row>187</xdr:row>
      <xdr:rowOff>0</xdr:rowOff>
    </xdr:from>
    <xdr:to>
      <xdr:col>2</xdr:col>
      <xdr:colOff>1181103</xdr:colOff>
      <xdr:row>187</xdr:row>
      <xdr:rowOff>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666878" y="6140767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1085852</xdr:colOff>
      <xdr:row>189</xdr:row>
      <xdr:rowOff>297657</xdr:rowOff>
    </xdr:from>
    <xdr:to>
      <xdr:col>2</xdr:col>
      <xdr:colOff>295278</xdr:colOff>
      <xdr:row>189</xdr:row>
      <xdr:rowOff>297657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1695452" y="62314932"/>
          <a:ext cx="13049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604843</xdr:colOff>
      <xdr:row>64</xdr:row>
      <xdr:rowOff>9525</xdr:rowOff>
    </xdr:from>
    <xdr:to>
      <xdr:col>1</xdr:col>
      <xdr:colOff>2062168</xdr:colOff>
      <xdr:row>64</xdr:row>
      <xdr:rowOff>9525</xdr:rowOff>
    </xdr:to>
    <xdr:sp macro="" textlink="">
      <xdr:nvSpPr>
        <xdr:cNvPr id="18" name="Line 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1214443" y="237077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335761</xdr:colOff>
      <xdr:row>64</xdr:row>
      <xdr:rowOff>28575</xdr:rowOff>
    </xdr:from>
    <xdr:to>
      <xdr:col>3</xdr:col>
      <xdr:colOff>173836</xdr:colOff>
      <xdr:row>64</xdr:row>
      <xdr:rowOff>28575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040861" y="237267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</xdr:colOff>
      <xdr:row>29</xdr:row>
      <xdr:rowOff>50800</xdr:rowOff>
    </xdr:from>
    <xdr:to>
      <xdr:col>8</xdr:col>
      <xdr:colOff>253999</xdr:colOff>
      <xdr:row>34</xdr:row>
      <xdr:rowOff>1559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4766733" y="7933267"/>
          <a:ext cx="3395133" cy="1305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lang="th-TH" sz="16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…………………...…….........……….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(…………………...........……………..)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ผอ.ร.ร.…....…………….....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 / เดือน /ปี .......................................</a:t>
          </a:r>
        </a:p>
      </xdr:txBody>
    </xdr:sp>
    <xdr:clientData/>
  </xdr:twoCellAnchor>
  <xdr:twoCellAnchor editAs="oneCell">
    <xdr:from>
      <xdr:col>2</xdr:col>
      <xdr:colOff>552450</xdr:colOff>
      <xdr:row>42</xdr:row>
      <xdr:rowOff>30440</xdr:rowOff>
    </xdr:from>
    <xdr:to>
      <xdr:col>2</xdr:col>
      <xdr:colOff>744537</xdr:colOff>
      <xdr:row>42</xdr:row>
      <xdr:rowOff>261145</xdr:rowOff>
    </xdr:to>
    <xdr:pic>
      <xdr:nvPicPr>
        <xdr:cNvPr id="3" name="รูปภาพ 2" descr="à¸à¸¥à¸à¸²à¸£à¸à¹à¸à¸«à¸²à¸£à¸¹à¸à¸ à¸²à¸à¸ªà¸³à¸«à¸£à¸±à¸ drop down list">
          <a:extLst>
            <a:ext uri="{FF2B5EF4-FFF2-40B4-BE49-F238E27FC236}">
              <a16:creationId xmlns:a16="http://schemas.microsoft.com/office/drawing/2014/main" xmlns="" id="{2DF26C5C-ADD2-46E4-B21F-EC5FA954F9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63" t="26058" r="28692" b="65594"/>
        <a:stretch/>
      </xdr:blipFill>
      <xdr:spPr bwMode="auto">
        <a:xfrm>
          <a:off x="1866900" y="12441515"/>
          <a:ext cx="192087" cy="230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9526</xdr:colOff>
      <xdr:row>43</xdr:row>
      <xdr:rowOff>9526</xdr:rowOff>
    </xdr:from>
    <xdr:to>
      <xdr:col>2</xdr:col>
      <xdr:colOff>352425</xdr:colOff>
      <xdr:row>44</xdr:row>
      <xdr:rowOff>9525</xdr:rowOff>
    </xdr:to>
    <xdr:pic>
      <xdr:nvPicPr>
        <xdr:cNvPr id="4" name="รูปภาพ 3" descr="à¸à¸¥à¸à¸²à¸£à¸à¹à¸à¸«à¸²à¸£à¸¹à¸à¸ à¸²à¸à¸ªà¸³à¸«à¸£à¸±à¸ drop down list">
          <a:extLst>
            <a:ext uri="{FF2B5EF4-FFF2-40B4-BE49-F238E27FC236}">
              <a16:creationId xmlns:a16="http://schemas.microsoft.com/office/drawing/2014/main" xmlns="" id="{53CF935D-A6F4-4BF0-B296-A525BE94AC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65" t="25713" r="34092" b="66015"/>
        <a:stretch/>
      </xdr:blipFill>
      <xdr:spPr bwMode="auto">
        <a:xfrm>
          <a:off x="1323976" y="12687301"/>
          <a:ext cx="342899" cy="266699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228600</xdr:colOff>
      <xdr:row>22</xdr:row>
      <xdr:rowOff>69851</xdr:rowOff>
    </xdr:from>
    <xdr:to>
      <xdr:col>45</xdr:col>
      <xdr:colOff>66675</xdr:colOff>
      <xdr:row>27</xdr:row>
      <xdr:rowOff>0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xmlns="" id="{E1C0090C-9C70-4AE0-9DBD-89947463F710}"/>
            </a:ext>
          </a:extLst>
        </xdr:cNvPr>
        <xdr:cNvSpPr txBox="1">
          <a:spLocks noChangeArrowheads="1"/>
        </xdr:cNvSpPr>
      </xdr:nvSpPr>
      <xdr:spPr bwMode="auto">
        <a:xfrm>
          <a:off x="11068050" y="5813426"/>
          <a:ext cx="2314575" cy="13684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lang="th-TH" sz="16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…………………...…….........……….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(…………………...........……………..)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ผอ.ร.ร.…....…………….....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 / เดือน /ปี .......................................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ec-n/Desktop/&#3649;&#3610;&#3610;&#3648;&#3585;&#3655;&#3610;_10_&#3617;&#3636;.&#3618;._61_(&#3611;&#3619;&#3633;&#3610;&#3611;&#3619;&#3640;&#3591;_15_&#3617;&#3636;.&#3618;.61)/1.&#3649;&#3610;&#3610;&#3650;&#3619;&#3591;&#3648;&#3619;&#3637;&#3618;&#3609;%2010%20&#3617;&#3636;.&#3618;.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กณฑ์ กคศ."/>
      <sheetName val="มาตรฐานวิชาเอกประถม"/>
      <sheetName val="มาตรฐานวิชาเอกมัธยม"/>
      <sheetName val="โรงเรียนคิดเกณฑ์พิเศษ"/>
      <sheetName val="แบบเรียนร่วม"/>
      <sheetName val="แบบ ม.พิเศษ"/>
      <sheetName val="แบบ สศศ."/>
      <sheetName val="สำหรับเขตพื้นที่"/>
      <sheetName val="โรงเรียนปกติ"/>
      <sheetName val="ครูตาม จ.18"/>
      <sheetName val="เมน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 xml:space="preserve">โรงเรียน </v>
          </cell>
        </row>
      </sheetData>
      <sheetData sheetId="9"/>
      <sheetData sheetId="10">
        <row r="2">
          <cell r="A2" t="str">
            <v>คลิกเลือกประเภทสถานศึกษา</v>
          </cell>
          <cell r="C2" t="str">
            <v>คลิกเลือกที่ตั้ง รร</v>
          </cell>
          <cell r="E2" t="str">
            <v>คลิกเลือกลักษณะพิเศษ</v>
          </cell>
        </row>
        <row r="3">
          <cell r="A3" t="str">
            <v>ป.ประถมศึกษา</v>
          </cell>
          <cell r="C3" t="str">
            <v>1.เทศบาลตำบล</v>
          </cell>
          <cell r="E3" t="str">
            <v>ป.ปกติ</v>
          </cell>
        </row>
        <row r="4">
          <cell r="A4" t="str">
            <v>ข.ขยายโอกาส</v>
          </cell>
          <cell r="C4" t="str">
            <v>2.เทศบาลเมือง</v>
          </cell>
          <cell r="E4" t="str">
            <v>ก.กันดาร</v>
          </cell>
        </row>
        <row r="5">
          <cell r="A5" t="str">
            <v>ม.มัธยมศึกษา</v>
          </cell>
          <cell r="C5" t="str">
            <v>3.เทศบาลนคร</v>
          </cell>
          <cell r="E5" t="str">
            <v>น.ชนกลุ่มน้อย</v>
          </cell>
        </row>
        <row r="6">
          <cell r="C6" t="str">
            <v>4.อบต.</v>
          </cell>
          <cell r="E6" t="str">
            <v>ช.ชายแดน</v>
          </cell>
        </row>
        <row r="7">
          <cell r="C7" t="str">
            <v>5.กทม.</v>
          </cell>
          <cell r="E7" t="str">
            <v>ร.พระราชดำริ</v>
          </cell>
        </row>
        <row r="8">
          <cell r="E8" t="str">
            <v>ภ.ภูเขา</v>
          </cell>
        </row>
        <row r="9">
          <cell r="E9" t="str">
            <v>บ.บนเกาะ</v>
          </cell>
        </row>
        <row r="10">
          <cell r="E10" t="str">
            <v>ส.เสี่ยงภัย</v>
          </cell>
        </row>
        <row r="11">
          <cell r="E11" t="str">
            <v>พ.พื้นที่พิเศษ(กระทรวงการคลัง)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09"/>
  <sheetViews>
    <sheetView tabSelected="1" zoomScale="110" zoomScaleNormal="110" workbookViewId="0">
      <selection sqref="A1:F1"/>
    </sheetView>
  </sheetViews>
  <sheetFormatPr defaultColWidth="9.09765625" defaultRowHeight="24.5" x14ac:dyDescent="0.85"/>
  <cols>
    <col min="1" max="1" width="9.09765625" style="1"/>
    <col min="2" max="2" width="31.296875" style="1" customWidth="1"/>
    <col min="3" max="3" width="28.796875" style="1" customWidth="1"/>
    <col min="4" max="4" width="9.09765625" style="1"/>
    <col min="5" max="5" width="14" style="1" customWidth="1"/>
    <col min="6" max="6" width="10.19921875" style="1" customWidth="1"/>
    <col min="7" max="7" width="1.19921875" style="1" customWidth="1"/>
    <col min="8" max="16384" width="9.09765625" style="1"/>
  </cols>
  <sheetData>
    <row r="1" spans="1:6" ht="29" x14ac:dyDescent="0.85">
      <c r="A1" s="411" t="s">
        <v>0</v>
      </c>
      <c r="B1" s="411"/>
      <c r="C1" s="411"/>
      <c r="D1" s="411"/>
      <c r="E1" s="411"/>
      <c r="F1" s="411"/>
    </row>
    <row r="2" spans="1:6" ht="8.4" customHeight="1" x14ac:dyDescent="0.85"/>
    <row r="3" spans="1:6" s="5" customFormat="1" ht="30.75" customHeight="1" x14ac:dyDescent="0.75">
      <c r="A3" s="2" t="s">
        <v>1</v>
      </c>
      <c r="B3" s="3"/>
      <c r="C3" s="3"/>
      <c r="D3" s="3"/>
      <c r="E3" s="3"/>
      <c r="F3" s="4"/>
    </row>
    <row r="4" spans="1:6" s="5" customFormat="1" ht="12.75" customHeight="1" x14ac:dyDescent="0.75">
      <c r="A4" s="6"/>
      <c r="B4" s="7"/>
      <c r="C4" s="7"/>
      <c r="D4" s="7"/>
      <c r="E4" s="7"/>
      <c r="F4" s="8"/>
    </row>
    <row r="5" spans="1:6" s="5" customFormat="1" ht="21.5" x14ac:dyDescent="0.75">
      <c r="A5" s="9" t="s">
        <v>2</v>
      </c>
      <c r="B5" s="7"/>
      <c r="C5" s="7"/>
      <c r="D5" s="7"/>
      <c r="E5" s="7"/>
      <c r="F5" s="8"/>
    </row>
    <row r="6" spans="1:6" s="5" customFormat="1" ht="21.5" x14ac:dyDescent="0.75">
      <c r="A6" s="9" t="s">
        <v>3</v>
      </c>
      <c r="B6" s="7"/>
      <c r="C6" s="7"/>
      <c r="D6" s="7"/>
      <c r="E6" s="7"/>
      <c r="F6" s="8"/>
    </row>
    <row r="7" spans="1:6" s="5" customFormat="1" ht="21.5" x14ac:dyDescent="0.75">
      <c r="A7" s="9" t="s">
        <v>4</v>
      </c>
      <c r="B7" s="7"/>
      <c r="C7" s="7"/>
      <c r="D7" s="7"/>
      <c r="E7" s="7"/>
      <c r="F7" s="8"/>
    </row>
    <row r="8" spans="1:6" s="5" customFormat="1" ht="21.5" x14ac:dyDescent="0.75">
      <c r="A8" s="9" t="s">
        <v>5</v>
      </c>
      <c r="B8" s="7"/>
      <c r="C8" s="7"/>
      <c r="D8" s="7"/>
      <c r="E8" s="7"/>
      <c r="F8" s="8"/>
    </row>
    <row r="9" spans="1:6" s="5" customFormat="1" ht="21.5" x14ac:dyDescent="0.75">
      <c r="A9" s="9" t="s">
        <v>6</v>
      </c>
      <c r="B9" s="7"/>
      <c r="C9" s="7"/>
      <c r="D9" s="7"/>
      <c r="E9" s="7"/>
      <c r="F9" s="8"/>
    </row>
    <row r="10" spans="1:6" s="5" customFormat="1" ht="21.5" x14ac:dyDescent="0.75">
      <c r="A10" s="9" t="s">
        <v>7</v>
      </c>
      <c r="B10" s="7"/>
      <c r="C10" s="7"/>
      <c r="D10" s="7"/>
      <c r="E10" s="7"/>
      <c r="F10" s="8"/>
    </row>
    <row r="11" spans="1:6" s="5" customFormat="1" ht="21.5" x14ac:dyDescent="0.75">
      <c r="A11" s="10"/>
      <c r="B11" s="11"/>
      <c r="C11" s="11"/>
      <c r="D11" s="11"/>
      <c r="E11" s="11"/>
      <c r="F11" s="12"/>
    </row>
    <row r="12" spans="1:6" s="5" customFormat="1" ht="21.5" x14ac:dyDescent="0.75">
      <c r="A12" s="7"/>
      <c r="B12" s="7"/>
      <c r="C12" s="7"/>
      <c r="D12" s="7"/>
      <c r="E12" s="7"/>
      <c r="F12" s="7"/>
    </row>
    <row r="13" spans="1:6" s="5" customFormat="1" ht="33" customHeight="1" x14ac:dyDescent="0.75">
      <c r="A13" s="2" t="s">
        <v>8</v>
      </c>
      <c r="B13" s="3"/>
      <c r="C13" s="3"/>
      <c r="D13" s="3"/>
      <c r="E13" s="3"/>
      <c r="F13" s="4"/>
    </row>
    <row r="14" spans="1:6" s="5" customFormat="1" ht="21.5" x14ac:dyDescent="0.75">
      <c r="A14" s="9"/>
      <c r="B14" s="7"/>
      <c r="C14" s="7"/>
      <c r="D14" s="7"/>
      <c r="E14" s="7"/>
      <c r="F14" s="8"/>
    </row>
    <row r="15" spans="1:6" s="5" customFormat="1" ht="21.5" x14ac:dyDescent="0.75">
      <c r="A15" s="13" t="s">
        <v>9</v>
      </c>
      <c r="B15" s="7"/>
      <c r="C15" s="7"/>
      <c r="D15" s="14" t="s">
        <v>10</v>
      </c>
      <c r="E15" s="15"/>
      <c r="F15" s="8"/>
    </row>
    <row r="16" spans="1:6" s="5" customFormat="1" ht="21.5" x14ac:dyDescent="0.75">
      <c r="A16" s="13" t="s">
        <v>11</v>
      </c>
      <c r="B16" s="7"/>
      <c r="C16" s="7"/>
      <c r="D16" s="14" t="s">
        <v>12</v>
      </c>
      <c r="E16" s="15"/>
      <c r="F16" s="8"/>
    </row>
    <row r="17" spans="1:6" s="5" customFormat="1" ht="21.5" x14ac:dyDescent="0.75">
      <c r="A17" s="13" t="s">
        <v>13</v>
      </c>
      <c r="B17" s="7"/>
      <c r="C17" s="7"/>
      <c r="D17" s="14" t="s">
        <v>10</v>
      </c>
      <c r="E17" s="15"/>
      <c r="F17" s="8"/>
    </row>
    <row r="18" spans="1:6" s="5" customFormat="1" ht="21.5" x14ac:dyDescent="0.75">
      <c r="A18" s="13" t="s">
        <v>11</v>
      </c>
      <c r="B18" s="7"/>
      <c r="C18" s="7"/>
      <c r="D18" s="14" t="s">
        <v>14</v>
      </c>
      <c r="E18" s="15"/>
      <c r="F18" s="8"/>
    </row>
    <row r="19" spans="1:6" s="5" customFormat="1" ht="21.5" x14ac:dyDescent="0.75">
      <c r="A19" s="13" t="s">
        <v>15</v>
      </c>
      <c r="B19" s="7"/>
      <c r="C19" s="7"/>
      <c r="D19" s="7"/>
      <c r="E19" s="7"/>
      <c r="F19" s="8"/>
    </row>
    <row r="20" spans="1:6" s="17" customFormat="1" ht="32.25" customHeight="1" x14ac:dyDescent="0.65">
      <c r="A20" s="13" t="s">
        <v>16</v>
      </c>
      <c r="B20" s="15"/>
      <c r="C20" s="15"/>
      <c r="D20" s="15"/>
      <c r="E20" s="15"/>
      <c r="F20" s="16"/>
    </row>
    <row r="21" spans="1:6" s="17" customFormat="1" ht="20.5" x14ac:dyDescent="0.65">
      <c r="A21" s="13"/>
      <c r="B21" s="15" t="s">
        <v>17</v>
      </c>
      <c r="C21" s="15"/>
      <c r="D21" s="18" t="s">
        <v>18</v>
      </c>
      <c r="E21" s="15"/>
      <c r="F21" s="16"/>
    </row>
    <row r="22" spans="1:6" s="17" customFormat="1" ht="20.5" x14ac:dyDescent="0.65">
      <c r="A22" s="13"/>
      <c r="B22" s="15"/>
      <c r="C22" s="19">
        <v>2</v>
      </c>
      <c r="D22" s="15"/>
      <c r="E22" s="15"/>
      <c r="F22" s="16"/>
    </row>
    <row r="23" spans="1:6" s="17" customFormat="1" ht="21" thickBot="1" x14ac:dyDescent="0.7">
      <c r="A23" s="13"/>
      <c r="B23" s="15"/>
      <c r="C23" s="15"/>
      <c r="D23" s="15"/>
      <c r="E23" s="15"/>
      <c r="F23" s="16"/>
    </row>
    <row r="24" spans="1:6" s="17" customFormat="1" ht="20.5" x14ac:dyDescent="0.65">
      <c r="A24" s="13"/>
      <c r="B24" s="20" t="s">
        <v>19</v>
      </c>
      <c r="C24" s="21"/>
      <c r="D24" s="21"/>
      <c r="E24" s="22"/>
      <c r="F24" s="16"/>
    </row>
    <row r="25" spans="1:6" s="17" customFormat="1" ht="21" thickBot="1" x14ac:dyDescent="0.7">
      <c r="A25" s="13"/>
      <c r="B25" s="23"/>
      <c r="C25" s="24" t="s">
        <v>20</v>
      </c>
      <c r="D25" s="24" t="s">
        <v>20</v>
      </c>
      <c r="E25" s="25"/>
      <c r="F25" s="16"/>
    </row>
    <row r="26" spans="1:6" s="17" customFormat="1" ht="20.5" x14ac:dyDescent="0.65">
      <c r="A26" s="13"/>
      <c r="B26" s="15"/>
      <c r="C26" s="15"/>
      <c r="D26" s="15"/>
      <c r="E26" s="15"/>
      <c r="F26" s="16"/>
    </row>
    <row r="27" spans="1:6" s="5" customFormat="1" ht="21.5" x14ac:dyDescent="0.75">
      <c r="A27" s="13" t="s">
        <v>21</v>
      </c>
      <c r="B27" s="7"/>
      <c r="C27" s="7"/>
      <c r="D27" s="7"/>
      <c r="E27" s="7"/>
      <c r="F27" s="8"/>
    </row>
    <row r="28" spans="1:6" s="5" customFormat="1" ht="21.5" x14ac:dyDescent="0.75">
      <c r="A28" s="9" t="s">
        <v>22</v>
      </c>
      <c r="B28" s="7"/>
      <c r="C28" s="7"/>
      <c r="D28" s="7"/>
      <c r="E28" s="7"/>
      <c r="F28" s="8"/>
    </row>
    <row r="29" spans="1:6" s="5" customFormat="1" ht="21.5" x14ac:dyDescent="0.75">
      <c r="A29" s="9" t="s">
        <v>23</v>
      </c>
      <c r="B29" s="7"/>
      <c r="C29" s="7"/>
      <c r="D29" s="7"/>
      <c r="E29" s="7"/>
      <c r="F29" s="8"/>
    </row>
    <row r="30" spans="1:6" s="5" customFormat="1" ht="21.5" x14ac:dyDescent="0.75">
      <c r="A30" s="9" t="s">
        <v>24</v>
      </c>
      <c r="B30" s="7"/>
      <c r="C30" s="7"/>
      <c r="D30" s="7"/>
      <c r="E30" s="7"/>
      <c r="F30" s="8"/>
    </row>
    <row r="31" spans="1:6" s="5" customFormat="1" ht="21.5" x14ac:dyDescent="0.75">
      <c r="A31" s="9" t="s">
        <v>25</v>
      </c>
      <c r="B31" s="7"/>
      <c r="C31" s="7"/>
      <c r="D31" s="7"/>
      <c r="E31" s="7"/>
      <c r="F31" s="8"/>
    </row>
    <row r="32" spans="1:6" s="5" customFormat="1" ht="21.5" x14ac:dyDescent="0.75">
      <c r="A32" s="9" t="s">
        <v>26</v>
      </c>
      <c r="B32" s="7"/>
      <c r="C32" s="7"/>
      <c r="D32" s="7"/>
      <c r="E32" s="7"/>
      <c r="F32" s="8"/>
    </row>
    <row r="33" spans="1:6" s="5" customFormat="1" ht="13.65" customHeight="1" x14ac:dyDescent="0.75">
      <c r="A33" s="9"/>
      <c r="B33" s="7"/>
      <c r="C33" s="7"/>
      <c r="D33" s="7"/>
      <c r="E33" s="7"/>
      <c r="F33" s="8"/>
    </row>
    <row r="34" spans="1:6" s="5" customFormat="1" ht="21.5" x14ac:dyDescent="0.75">
      <c r="A34" s="6" t="s">
        <v>27</v>
      </c>
      <c r="B34" s="7"/>
      <c r="C34" s="7"/>
      <c r="D34" s="7"/>
      <c r="E34" s="7"/>
      <c r="F34" s="8"/>
    </row>
    <row r="35" spans="1:6" s="5" customFormat="1" ht="21.5" x14ac:dyDescent="0.75">
      <c r="A35" s="9" t="s">
        <v>28</v>
      </c>
      <c r="B35" s="7"/>
      <c r="C35" s="7"/>
      <c r="D35" s="7"/>
      <c r="E35" s="7"/>
      <c r="F35" s="8"/>
    </row>
    <row r="36" spans="1:6" s="5" customFormat="1" ht="21.5" x14ac:dyDescent="0.75">
      <c r="A36" s="10" t="s">
        <v>29</v>
      </c>
      <c r="B36" s="11"/>
      <c r="C36" s="11"/>
      <c r="D36" s="11"/>
      <c r="E36" s="11"/>
      <c r="F36" s="12"/>
    </row>
    <row r="37" spans="1:6" s="5" customFormat="1" ht="9" customHeight="1" x14ac:dyDescent="0.75"/>
    <row r="38" spans="1:6" s="5" customFormat="1" ht="21.5" x14ac:dyDescent="0.75"/>
    <row r="39" spans="1:6" s="5" customFormat="1" ht="36.75" customHeight="1" x14ac:dyDescent="0.75">
      <c r="A39" s="2" t="s">
        <v>30</v>
      </c>
      <c r="B39" s="3"/>
      <c r="C39" s="3"/>
      <c r="D39" s="3"/>
      <c r="E39" s="3"/>
      <c r="F39" s="4"/>
    </row>
    <row r="40" spans="1:6" s="5" customFormat="1" ht="9.75" customHeight="1" x14ac:dyDescent="0.75">
      <c r="A40" s="9"/>
      <c r="B40" s="7"/>
      <c r="C40" s="7"/>
      <c r="D40" s="7"/>
      <c r="E40" s="7"/>
      <c r="F40" s="8"/>
    </row>
    <row r="41" spans="1:6" s="5" customFormat="1" ht="21.5" x14ac:dyDescent="0.75">
      <c r="A41" s="9" t="s">
        <v>2</v>
      </c>
      <c r="B41" s="7"/>
      <c r="C41" s="7"/>
      <c r="D41" s="7"/>
      <c r="E41" s="7"/>
      <c r="F41" s="8"/>
    </row>
    <row r="42" spans="1:6" s="5" customFormat="1" ht="21.5" x14ac:dyDescent="0.75">
      <c r="A42" s="9" t="s">
        <v>3</v>
      </c>
      <c r="B42" s="7"/>
      <c r="C42" s="7"/>
      <c r="D42" s="7"/>
      <c r="E42" s="7"/>
      <c r="F42" s="8"/>
    </row>
    <row r="43" spans="1:6" s="5" customFormat="1" ht="21.5" x14ac:dyDescent="0.75">
      <c r="A43" s="9" t="s">
        <v>4</v>
      </c>
      <c r="B43" s="7"/>
      <c r="C43" s="7"/>
      <c r="D43" s="7"/>
      <c r="E43" s="7"/>
      <c r="F43" s="8"/>
    </row>
    <row r="44" spans="1:6" s="5" customFormat="1" ht="21.5" x14ac:dyDescent="0.75">
      <c r="A44" s="9" t="s">
        <v>5</v>
      </c>
      <c r="B44" s="7"/>
      <c r="C44" s="7"/>
      <c r="D44" s="7"/>
      <c r="E44" s="7"/>
      <c r="F44" s="8"/>
    </row>
    <row r="45" spans="1:6" s="5" customFormat="1" ht="21.5" x14ac:dyDescent="0.75">
      <c r="A45" s="9" t="s">
        <v>6</v>
      </c>
      <c r="B45" s="7"/>
      <c r="C45" s="7"/>
      <c r="D45" s="7"/>
      <c r="E45" s="7"/>
      <c r="F45" s="8"/>
    </row>
    <row r="46" spans="1:6" s="5" customFormat="1" ht="21.5" x14ac:dyDescent="0.75">
      <c r="A46" s="9" t="s">
        <v>7</v>
      </c>
      <c r="B46" s="7"/>
      <c r="C46" s="7"/>
      <c r="D46" s="7"/>
      <c r="E46" s="7"/>
      <c r="F46" s="8"/>
    </row>
    <row r="47" spans="1:6" s="5" customFormat="1" ht="36" customHeight="1" x14ac:dyDescent="0.75">
      <c r="A47" s="10"/>
      <c r="B47" s="11"/>
      <c r="C47" s="11"/>
      <c r="D47" s="11"/>
      <c r="E47" s="11"/>
      <c r="F47" s="12"/>
    </row>
    <row r="48" spans="1:6" s="5" customFormat="1" ht="21.5" x14ac:dyDescent="0.75"/>
    <row r="49" spans="1:6" s="5" customFormat="1" ht="21.5" x14ac:dyDescent="0.75"/>
    <row r="50" spans="1:6" s="5" customFormat="1" ht="21.5" x14ac:dyDescent="0.75"/>
    <row r="51" spans="1:6" s="5" customFormat="1" ht="21.5" x14ac:dyDescent="0.75"/>
    <row r="52" spans="1:6" s="5" customFormat="1" ht="21.5" x14ac:dyDescent="0.75"/>
    <row r="53" spans="1:6" s="5" customFormat="1" ht="33" customHeight="1" x14ac:dyDescent="0.75">
      <c r="A53" s="2" t="s">
        <v>39</v>
      </c>
      <c r="B53" s="3"/>
      <c r="C53" s="3"/>
      <c r="D53" s="3"/>
      <c r="E53" s="3"/>
      <c r="F53" s="4"/>
    </row>
    <row r="54" spans="1:6" s="5" customFormat="1" ht="38.25" customHeight="1" x14ac:dyDescent="0.75">
      <c r="A54" s="9"/>
      <c r="B54" s="7"/>
      <c r="C54" s="7"/>
      <c r="D54" s="7"/>
      <c r="E54" s="7"/>
      <c r="F54" s="8"/>
    </row>
    <row r="55" spans="1:6" s="5" customFormat="1" ht="21.5" x14ac:dyDescent="0.75">
      <c r="A55" s="13" t="s">
        <v>9</v>
      </c>
      <c r="B55" s="7"/>
      <c r="C55" s="7"/>
      <c r="D55" s="14" t="s">
        <v>31</v>
      </c>
      <c r="E55" s="7"/>
      <c r="F55" s="8"/>
    </row>
    <row r="56" spans="1:6" s="5" customFormat="1" ht="21.5" x14ac:dyDescent="0.75">
      <c r="A56" s="13" t="s">
        <v>11</v>
      </c>
      <c r="B56" s="7"/>
      <c r="C56" s="7"/>
      <c r="D56" s="14" t="s">
        <v>32</v>
      </c>
      <c r="E56" s="7"/>
      <c r="F56" s="8"/>
    </row>
    <row r="57" spans="1:6" s="5" customFormat="1" ht="21.5" x14ac:dyDescent="0.75">
      <c r="A57" s="13" t="s">
        <v>13</v>
      </c>
      <c r="B57" s="7"/>
      <c r="C57" s="7"/>
      <c r="D57" s="14" t="s">
        <v>31</v>
      </c>
      <c r="E57" s="7"/>
      <c r="F57" s="8"/>
    </row>
    <row r="58" spans="1:6" s="5" customFormat="1" ht="21.5" x14ac:dyDescent="0.75">
      <c r="A58" s="13" t="s">
        <v>11</v>
      </c>
      <c r="B58" s="7"/>
      <c r="C58" s="7"/>
      <c r="D58" s="14" t="s">
        <v>33</v>
      </c>
      <c r="E58" s="7"/>
      <c r="F58" s="8"/>
    </row>
    <row r="59" spans="1:6" s="5" customFormat="1" ht="21.5" x14ac:dyDescent="0.75">
      <c r="A59" s="13" t="s">
        <v>34</v>
      </c>
      <c r="B59" s="7"/>
      <c r="C59" s="7"/>
      <c r="D59" s="14" t="s">
        <v>35</v>
      </c>
      <c r="E59" s="7"/>
      <c r="F59" s="8"/>
    </row>
    <row r="60" spans="1:6" s="5" customFormat="1" ht="21.5" x14ac:dyDescent="0.75">
      <c r="A60" s="13" t="s">
        <v>11</v>
      </c>
      <c r="B60" s="7"/>
      <c r="C60" s="7"/>
      <c r="D60" s="14" t="s">
        <v>33</v>
      </c>
      <c r="E60" s="7"/>
      <c r="F60" s="8"/>
    </row>
    <row r="61" spans="1:6" s="5" customFormat="1" ht="21.5" x14ac:dyDescent="0.75">
      <c r="A61" s="13"/>
      <c r="B61" s="7"/>
      <c r="C61" s="7"/>
      <c r="D61" s="7"/>
      <c r="E61" s="7"/>
      <c r="F61" s="8"/>
    </row>
    <row r="62" spans="1:6" s="5" customFormat="1" ht="21.5" x14ac:dyDescent="0.75">
      <c r="A62" s="13" t="s">
        <v>36</v>
      </c>
      <c r="B62" s="7"/>
      <c r="C62" s="7"/>
      <c r="D62" s="7"/>
      <c r="E62" s="7"/>
      <c r="F62" s="8"/>
    </row>
    <row r="63" spans="1:6" s="5" customFormat="1" ht="22" thickBot="1" x14ac:dyDescent="0.8">
      <c r="A63" s="9"/>
      <c r="B63" s="7"/>
      <c r="C63" s="7"/>
      <c r="D63" s="7"/>
      <c r="E63" s="7"/>
      <c r="F63" s="8"/>
    </row>
    <row r="64" spans="1:6" s="5" customFormat="1" ht="21.5" x14ac:dyDescent="0.75">
      <c r="A64" s="27" t="s">
        <v>40</v>
      </c>
      <c r="B64" s="21"/>
      <c r="C64" s="21"/>
      <c r="D64" s="21"/>
      <c r="E64" s="22"/>
      <c r="F64" s="28"/>
    </row>
    <row r="65" spans="1:6" s="5" customFormat="1" ht="30.15" customHeight="1" thickBot="1" x14ac:dyDescent="0.8">
      <c r="A65" s="29"/>
      <c r="B65" s="30" t="s">
        <v>41</v>
      </c>
      <c r="C65" s="24" t="s">
        <v>42</v>
      </c>
      <c r="D65" s="24"/>
      <c r="E65" s="25"/>
      <c r="F65" s="28"/>
    </row>
    <row r="66" spans="1:6" s="5" customFormat="1" ht="21.5" x14ac:dyDescent="0.75">
      <c r="A66" s="9"/>
      <c r="B66" s="7"/>
      <c r="C66" s="7"/>
      <c r="D66" s="7"/>
      <c r="E66" s="7"/>
      <c r="F66" s="8"/>
    </row>
    <row r="67" spans="1:6" s="5" customFormat="1" ht="33" customHeight="1" x14ac:dyDescent="0.75">
      <c r="A67" s="13" t="s">
        <v>21</v>
      </c>
      <c r="B67" s="7"/>
      <c r="C67" s="7"/>
      <c r="D67" s="7"/>
      <c r="E67" s="7"/>
      <c r="F67" s="8"/>
    </row>
    <row r="68" spans="1:6" s="5" customFormat="1" ht="32.25" customHeight="1" x14ac:dyDescent="0.75">
      <c r="A68" s="9" t="s">
        <v>22</v>
      </c>
      <c r="B68" s="7"/>
      <c r="C68" s="7"/>
      <c r="D68" s="7"/>
      <c r="E68" s="7"/>
      <c r="F68" s="8"/>
    </row>
    <row r="69" spans="1:6" s="5" customFormat="1" ht="21.5" x14ac:dyDescent="0.75">
      <c r="A69" s="9" t="s">
        <v>23</v>
      </c>
      <c r="B69" s="7"/>
      <c r="C69" s="7"/>
      <c r="D69" s="7"/>
      <c r="E69" s="7"/>
      <c r="F69" s="8"/>
    </row>
    <row r="70" spans="1:6" s="5" customFormat="1" ht="21.5" x14ac:dyDescent="0.75">
      <c r="A70" s="9" t="s">
        <v>24</v>
      </c>
      <c r="B70" s="7"/>
      <c r="C70" s="7"/>
      <c r="D70" s="7"/>
      <c r="E70" s="7"/>
      <c r="F70" s="8"/>
    </row>
    <row r="71" spans="1:6" s="5" customFormat="1" ht="21.5" x14ac:dyDescent="0.75">
      <c r="A71" s="9" t="s">
        <v>25</v>
      </c>
      <c r="B71" s="7"/>
      <c r="C71" s="7"/>
      <c r="D71" s="7"/>
      <c r="E71" s="7"/>
      <c r="F71" s="8"/>
    </row>
    <row r="72" spans="1:6" s="5" customFormat="1" ht="21.5" x14ac:dyDescent="0.75">
      <c r="A72" s="9" t="s">
        <v>26</v>
      </c>
      <c r="B72" s="7"/>
      <c r="C72" s="7"/>
      <c r="D72" s="7"/>
      <c r="E72" s="7"/>
      <c r="F72" s="8"/>
    </row>
    <row r="73" spans="1:6" s="5" customFormat="1" ht="21.5" x14ac:dyDescent="0.75">
      <c r="A73" s="9"/>
      <c r="B73" s="7"/>
      <c r="C73" s="7"/>
      <c r="D73" s="7"/>
      <c r="E73" s="7"/>
      <c r="F73" s="8"/>
    </row>
    <row r="74" spans="1:6" s="5" customFormat="1" ht="31.65" customHeight="1" x14ac:dyDescent="0.75">
      <c r="A74" s="6" t="s">
        <v>27</v>
      </c>
      <c r="B74" s="7"/>
      <c r="C74" s="7"/>
      <c r="D74" s="7"/>
      <c r="E74" s="7"/>
      <c r="F74" s="8"/>
    </row>
    <row r="75" spans="1:6" s="5" customFormat="1" ht="21.5" x14ac:dyDescent="0.75">
      <c r="A75" s="9" t="s">
        <v>37</v>
      </c>
      <c r="B75" s="7"/>
      <c r="C75" s="7"/>
      <c r="D75" s="7"/>
      <c r="E75" s="7"/>
      <c r="F75" s="8"/>
    </row>
    <row r="76" spans="1:6" s="5" customFormat="1" ht="21.5" x14ac:dyDescent="0.75">
      <c r="A76" s="9" t="s">
        <v>38</v>
      </c>
      <c r="B76" s="7"/>
      <c r="C76" s="7"/>
      <c r="D76" s="7"/>
      <c r="E76" s="7"/>
      <c r="F76" s="8"/>
    </row>
    <row r="77" spans="1:6" s="5" customFormat="1" ht="21.5" x14ac:dyDescent="0.75">
      <c r="A77" s="10"/>
      <c r="B77" s="11"/>
      <c r="C77" s="11"/>
      <c r="D77" s="11"/>
      <c r="E77" s="11"/>
      <c r="F77" s="12"/>
    </row>
    <row r="78" spans="1:6" s="5" customFormat="1" ht="21.5" x14ac:dyDescent="0.75"/>
    <row r="79" spans="1:6" s="5" customFormat="1" ht="21.5" x14ac:dyDescent="0.75"/>
    <row r="80" spans="1:6" s="31" customFormat="1" ht="21.5" x14ac:dyDescent="0.75">
      <c r="A80" s="5"/>
      <c r="B80" s="5"/>
      <c r="C80" s="5"/>
      <c r="D80" s="5"/>
      <c r="E80" s="5"/>
      <c r="F80" s="5"/>
    </row>
    <row r="81" spans="1:6" s="5" customFormat="1" ht="21.5" x14ac:dyDescent="0.75"/>
    <row r="82" spans="1:6" s="5" customFormat="1" ht="21.5" x14ac:dyDescent="0.75"/>
    <row r="83" spans="1:6" s="5" customFormat="1" ht="21.5" x14ac:dyDescent="0.75"/>
    <row r="84" spans="1:6" s="5" customFormat="1" ht="21.5" x14ac:dyDescent="0.75"/>
    <row r="85" spans="1:6" s="5" customFormat="1" ht="21.5" x14ac:dyDescent="0.75"/>
    <row r="86" spans="1:6" s="5" customFormat="1" ht="21.5" x14ac:dyDescent="0.75"/>
    <row r="87" spans="1:6" s="7" customFormat="1" ht="35.4" customHeight="1" x14ac:dyDescent="0.75">
      <c r="A87" s="2" t="s">
        <v>43</v>
      </c>
      <c r="B87" s="3"/>
      <c r="C87" s="3"/>
      <c r="D87" s="3"/>
      <c r="E87" s="3"/>
      <c r="F87" s="4"/>
    </row>
    <row r="88" spans="1:6" s="7" customFormat="1" ht="37.5" customHeight="1" x14ac:dyDescent="0.75">
      <c r="A88" s="9"/>
      <c r="F88" s="8"/>
    </row>
    <row r="89" spans="1:6" s="7" customFormat="1" ht="21.5" x14ac:dyDescent="0.75">
      <c r="A89" s="13" t="s">
        <v>44</v>
      </c>
      <c r="F89" s="8"/>
    </row>
    <row r="90" spans="1:6" s="5" customFormat="1" ht="26.4" customHeight="1" x14ac:dyDescent="0.75">
      <c r="A90" s="13" t="s">
        <v>45</v>
      </c>
      <c r="B90" s="7"/>
      <c r="C90" s="7"/>
      <c r="D90" s="7"/>
      <c r="E90" s="7"/>
      <c r="F90" s="8"/>
    </row>
    <row r="91" spans="1:6" s="5" customFormat="1" ht="24.75" customHeight="1" x14ac:dyDescent="0.75">
      <c r="A91" s="13"/>
      <c r="B91" s="7"/>
      <c r="C91" s="7"/>
      <c r="D91" s="7"/>
      <c r="E91" s="7"/>
      <c r="F91" s="8"/>
    </row>
    <row r="92" spans="1:6" s="5" customFormat="1" ht="21.5" x14ac:dyDescent="0.75">
      <c r="A92" s="13" t="s">
        <v>46</v>
      </c>
      <c r="B92" s="7"/>
      <c r="C92" s="7"/>
      <c r="D92" s="7"/>
      <c r="E92" s="7"/>
      <c r="F92" s="8"/>
    </row>
    <row r="93" spans="1:6" s="5" customFormat="1" ht="21.5" x14ac:dyDescent="0.75">
      <c r="A93" s="13"/>
      <c r="B93" s="26" t="s">
        <v>47</v>
      </c>
      <c r="C93" s="7"/>
      <c r="D93" s="7"/>
      <c r="E93" s="7"/>
      <c r="F93" s="8"/>
    </row>
    <row r="94" spans="1:6" s="5" customFormat="1" ht="21.5" x14ac:dyDescent="0.75">
      <c r="A94" s="13"/>
      <c r="B94" s="7"/>
      <c r="C94" s="7"/>
      <c r="D94" s="7"/>
      <c r="E94" s="7"/>
      <c r="F94" s="8"/>
    </row>
    <row r="95" spans="1:6" s="5" customFormat="1" ht="30.15" customHeight="1" x14ac:dyDescent="0.75">
      <c r="A95" s="32" t="s">
        <v>48</v>
      </c>
      <c r="B95" s="33"/>
      <c r="C95" s="33"/>
      <c r="D95" s="34"/>
      <c r="E95" s="35"/>
      <c r="F95" s="36"/>
    </row>
    <row r="96" spans="1:6" s="5" customFormat="1" ht="44.4" customHeight="1" x14ac:dyDescent="0.75">
      <c r="A96" s="9"/>
      <c r="B96" s="7"/>
      <c r="C96" s="7"/>
      <c r="D96" s="7"/>
      <c r="E96" s="7"/>
      <c r="F96" s="8"/>
    </row>
    <row r="97" spans="1:6" s="5" customFormat="1" ht="21.5" x14ac:dyDescent="0.75">
      <c r="A97" s="13" t="s">
        <v>21</v>
      </c>
      <c r="B97" s="7"/>
      <c r="C97" s="7"/>
      <c r="D97" s="7"/>
      <c r="E97" s="7"/>
      <c r="F97" s="8"/>
    </row>
    <row r="98" spans="1:6" s="5" customFormat="1" ht="28.5" customHeight="1" x14ac:dyDescent="0.75">
      <c r="A98" s="9" t="s">
        <v>22</v>
      </c>
      <c r="B98" s="7"/>
      <c r="C98" s="7"/>
      <c r="D98" s="7"/>
      <c r="E98" s="7"/>
      <c r="F98" s="8"/>
    </row>
    <row r="99" spans="1:6" s="5" customFormat="1" ht="21.5" x14ac:dyDescent="0.75">
      <c r="A99" s="9" t="s">
        <v>23</v>
      </c>
      <c r="B99" s="7"/>
      <c r="C99" s="7"/>
      <c r="D99" s="7"/>
      <c r="E99" s="7"/>
      <c r="F99" s="8"/>
    </row>
    <row r="100" spans="1:6" s="5" customFormat="1" ht="21.5" x14ac:dyDescent="0.75">
      <c r="A100" s="9" t="s">
        <v>24</v>
      </c>
      <c r="B100" s="7"/>
      <c r="C100" s="7"/>
      <c r="D100" s="7"/>
      <c r="E100" s="7"/>
      <c r="F100" s="8"/>
    </row>
    <row r="101" spans="1:6" s="5" customFormat="1" ht="21.5" x14ac:dyDescent="0.75">
      <c r="A101" s="9" t="s">
        <v>25</v>
      </c>
      <c r="B101" s="7"/>
      <c r="C101" s="7"/>
      <c r="D101" s="7"/>
      <c r="E101" s="7"/>
      <c r="F101" s="8"/>
    </row>
    <row r="102" spans="1:6" s="5" customFormat="1" ht="21.5" x14ac:dyDescent="0.75">
      <c r="A102" s="9" t="s">
        <v>26</v>
      </c>
      <c r="B102" s="7"/>
      <c r="C102" s="7"/>
      <c r="D102" s="7"/>
      <c r="E102" s="7"/>
      <c r="F102" s="8"/>
    </row>
    <row r="103" spans="1:6" s="5" customFormat="1" ht="21.5" x14ac:dyDescent="0.75">
      <c r="A103" s="9"/>
      <c r="B103" s="7"/>
      <c r="C103" s="7"/>
      <c r="D103" s="7"/>
      <c r="E103" s="7"/>
      <c r="F103" s="8"/>
    </row>
    <row r="104" spans="1:6" s="5" customFormat="1" ht="28.5" customHeight="1" x14ac:dyDescent="0.75">
      <c r="A104" s="6" t="s">
        <v>27</v>
      </c>
      <c r="B104" s="7"/>
      <c r="C104" s="7"/>
      <c r="D104" s="7"/>
      <c r="E104" s="7"/>
      <c r="F104" s="8"/>
    </row>
    <row r="105" spans="1:6" s="5" customFormat="1" ht="24" customHeight="1" x14ac:dyDescent="0.75">
      <c r="A105" s="9" t="s">
        <v>37</v>
      </c>
      <c r="B105" s="7"/>
      <c r="C105" s="7"/>
      <c r="D105" s="7"/>
      <c r="E105" s="7"/>
      <c r="F105" s="8"/>
    </row>
    <row r="106" spans="1:6" s="5" customFormat="1" ht="21.5" x14ac:dyDescent="0.75">
      <c r="A106" s="9" t="s">
        <v>49</v>
      </c>
      <c r="B106" s="7"/>
      <c r="C106" s="7"/>
      <c r="D106" s="7"/>
      <c r="E106" s="7"/>
      <c r="F106" s="8"/>
    </row>
    <row r="107" spans="1:6" s="5" customFormat="1" ht="21.5" x14ac:dyDescent="0.75">
      <c r="A107" s="10"/>
      <c r="B107" s="11"/>
      <c r="C107" s="11"/>
      <c r="D107" s="11"/>
      <c r="E107" s="11"/>
      <c r="F107" s="12"/>
    </row>
    <row r="108" spans="1:6" s="5" customFormat="1" ht="21.5" x14ac:dyDescent="0.75">
      <c r="A108" s="7"/>
      <c r="B108" s="7"/>
      <c r="C108" s="7"/>
      <c r="D108" s="7"/>
      <c r="E108" s="7"/>
      <c r="F108" s="7"/>
    </row>
    <row r="109" spans="1:6" s="5" customFormat="1" ht="21.5" x14ac:dyDescent="0.75">
      <c r="A109" s="7"/>
      <c r="B109" s="7"/>
      <c r="C109" s="7"/>
      <c r="D109" s="7"/>
      <c r="E109" s="7"/>
      <c r="F109" s="7"/>
    </row>
    <row r="110" spans="1:6" s="5" customFormat="1" ht="21.5" x14ac:dyDescent="0.75">
      <c r="A110" s="7"/>
      <c r="B110" s="7"/>
      <c r="C110" s="7"/>
      <c r="D110" s="7"/>
      <c r="E110" s="7"/>
      <c r="F110" s="7"/>
    </row>
    <row r="111" spans="1:6" s="5" customFormat="1" ht="21.5" x14ac:dyDescent="0.75">
      <c r="A111" s="7"/>
      <c r="B111" s="7"/>
      <c r="C111" s="7"/>
      <c r="D111" s="7"/>
      <c r="E111" s="7"/>
      <c r="F111" s="7"/>
    </row>
    <row r="112" spans="1:6" s="5" customFormat="1" ht="21.5" x14ac:dyDescent="0.75">
      <c r="A112" s="7"/>
      <c r="B112" s="7"/>
      <c r="C112" s="7"/>
      <c r="D112" s="7"/>
      <c r="E112" s="7"/>
      <c r="F112" s="7"/>
    </row>
    <row r="113" spans="1:6" s="5" customFormat="1" ht="21.5" x14ac:dyDescent="0.75">
      <c r="A113" s="7"/>
      <c r="B113" s="7"/>
      <c r="C113" s="7"/>
      <c r="D113" s="7"/>
      <c r="E113" s="7"/>
      <c r="F113" s="7"/>
    </row>
    <row r="114" spans="1:6" s="5" customFormat="1" ht="21.5" x14ac:dyDescent="0.75">
      <c r="A114" s="7"/>
      <c r="B114" s="7"/>
      <c r="C114" s="7"/>
      <c r="D114" s="7"/>
      <c r="E114" s="7"/>
      <c r="F114" s="7"/>
    </row>
    <row r="115" spans="1:6" s="5" customFormat="1" ht="21.5" x14ac:dyDescent="0.75">
      <c r="A115" s="7"/>
      <c r="B115" s="7"/>
      <c r="C115" s="7"/>
      <c r="D115" s="7"/>
      <c r="E115" s="7"/>
      <c r="F115" s="7"/>
    </row>
    <row r="116" spans="1:6" s="5" customFormat="1" ht="21.5" x14ac:dyDescent="0.75">
      <c r="A116" s="7"/>
      <c r="B116" s="7"/>
      <c r="C116" s="7"/>
      <c r="D116" s="7"/>
      <c r="E116" s="7"/>
      <c r="F116" s="7"/>
    </row>
    <row r="117" spans="1:6" s="7" customFormat="1" ht="21.5" x14ac:dyDescent="0.75"/>
    <row r="118" spans="1:6" s="5" customFormat="1" ht="21.5" x14ac:dyDescent="0.75">
      <c r="A118" s="7"/>
      <c r="B118" s="7"/>
      <c r="C118" s="7"/>
      <c r="D118" s="7"/>
      <c r="E118" s="7"/>
      <c r="F118" s="7"/>
    </row>
    <row r="119" spans="1:6" s="5" customFormat="1" ht="21.5" x14ac:dyDescent="0.75">
      <c r="A119" s="2" t="s">
        <v>50</v>
      </c>
      <c r="B119" s="3"/>
      <c r="C119" s="3"/>
      <c r="D119" s="3"/>
      <c r="E119" s="3"/>
      <c r="F119" s="4"/>
    </row>
    <row r="120" spans="1:6" s="37" customFormat="1" ht="21.5" x14ac:dyDescent="0.75">
      <c r="A120" s="9"/>
      <c r="B120" s="7"/>
      <c r="C120" s="7"/>
      <c r="D120" s="7"/>
      <c r="E120" s="7"/>
      <c r="F120" s="8"/>
    </row>
    <row r="121" spans="1:6" s="37" customFormat="1" ht="36" customHeight="1" x14ac:dyDescent="0.75">
      <c r="A121" s="13" t="s">
        <v>51</v>
      </c>
      <c r="B121" s="7"/>
      <c r="C121" s="7"/>
      <c r="D121" s="7"/>
      <c r="E121" s="7"/>
      <c r="F121" s="8"/>
    </row>
    <row r="122" spans="1:6" s="37" customFormat="1" ht="21.5" x14ac:dyDescent="0.75">
      <c r="A122" s="13" t="s">
        <v>52</v>
      </c>
      <c r="B122" s="7"/>
      <c r="C122" s="7"/>
      <c r="D122" s="7"/>
      <c r="E122" s="7"/>
      <c r="F122" s="8"/>
    </row>
    <row r="123" spans="1:6" s="37" customFormat="1" ht="21.5" x14ac:dyDescent="0.75">
      <c r="A123" s="13" t="s">
        <v>53</v>
      </c>
      <c r="B123" s="7"/>
      <c r="C123" s="7"/>
      <c r="D123" s="7"/>
      <c r="E123" s="7"/>
      <c r="F123" s="8"/>
    </row>
    <row r="124" spans="1:6" s="37" customFormat="1" ht="21.5" x14ac:dyDescent="0.75">
      <c r="A124" s="13" t="s">
        <v>54</v>
      </c>
      <c r="B124" s="7"/>
      <c r="C124" s="7"/>
      <c r="D124" s="7"/>
      <c r="E124" s="7"/>
      <c r="F124" s="8"/>
    </row>
    <row r="125" spans="1:6" s="37" customFormat="1" ht="21.5" x14ac:dyDescent="0.75">
      <c r="A125" s="38" t="s">
        <v>55</v>
      </c>
      <c r="B125" s="39"/>
      <c r="C125" s="39"/>
      <c r="D125" s="39"/>
      <c r="E125" s="39"/>
      <c r="F125" s="40"/>
    </row>
    <row r="126" spans="1:6" s="5" customFormat="1" ht="28.5" customHeight="1" x14ac:dyDescent="0.75">
      <c r="A126" s="38" t="s">
        <v>56</v>
      </c>
      <c r="B126" s="7"/>
      <c r="C126" s="7"/>
      <c r="D126" s="7"/>
      <c r="E126" s="7"/>
      <c r="F126" s="8"/>
    </row>
    <row r="127" spans="1:6" s="5" customFormat="1" ht="21.5" x14ac:dyDescent="0.75">
      <c r="A127" s="38" t="s">
        <v>57</v>
      </c>
      <c r="B127" s="7"/>
      <c r="C127" s="7"/>
      <c r="D127" s="7"/>
      <c r="E127" s="7"/>
      <c r="F127" s="8"/>
    </row>
    <row r="128" spans="1:6" s="5" customFormat="1" ht="21.5" x14ac:dyDescent="0.75">
      <c r="A128" s="13" t="s">
        <v>58</v>
      </c>
      <c r="B128" s="7"/>
      <c r="C128" s="7"/>
      <c r="D128" s="7"/>
      <c r="E128" s="7"/>
      <c r="F128" s="8"/>
    </row>
    <row r="129" spans="1:6" s="31" customFormat="1" ht="21.5" x14ac:dyDescent="0.75">
      <c r="A129" s="38" t="s">
        <v>59</v>
      </c>
      <c r="B129" s="7"/>
      <c r="C129" s="7"/>
      <c r="D129" s="41" t="s">
        <v>60</v>
      </c>
      <c r="E129" s="42"/>
      <c r="F129" s="43"/>
    </row>
    <row r="130" spans="1:6" s="5" customFormat="1" ht="21.5" x14ac:dyDescent="0.75">
      <c r="A130" s="38"/>
      <c r="B130" s="39" t="s">
        <v>61</v>
      </c>
      <c r="C130" s="7"/>
      <c r="D130" s="44"/>
      <c r="E130" s="45">
        <v>12</v>
      </c>
      <c r="F130" s="46"/>
    </row>
    <row r="131" spans="1:6" s="5" customFormat="1" ht="21.5" x14ac:dyDescent="0.75">
      <c r="A131" s="38" t="s">
        <v>62</v>
      </c>
      <c r="B131" s="7"/>
      <c r="C131" s="7"/>
      <c r="D131" s="47" t="s">
        <v>63</v>
      </c>
      <c r="E131" s="48"/>
      <c r="F131" s="49"/>
    </row>
    <row r="132" spans="1:6" s="5" customFormat="1" ht="21.5" x14ac:dyDescent="0.75">
      <c r="A132" s="38"/>
      <c r="B132" s="39" t="s">
        <v>61</v>
      </c>
      <c r="C132" s="7"/>
      <c r="D132" s="7"/>
      <c r="E132" s="50"/>
      <c r="F132" s="8"/>
    </row>
    <row r="133" spans="1:6" s="5" customFormat="1" ht="28.5" customHeight="1" x14ac:dyDescent="0.75">
      <c r="A133" s="13"/>
      <c r="B133" s="7"/>
      <c r="C133" s="7"/>
      <c r="D133" s="7"/>
      <c r="E133" s="7"/>
      <c r="F133" s="8"/>
    </row>
    <row r="134" spans="1:6" s="5" customFormat="1" ht="25.5" customHeight="1" x14ac:dyDescent="0.75">
      <c r="A134" s="51" t="s">
        <v>64</v>
      </c>
      <c r="B134" s="52"/>
      <c r="C134" s="52"/>
      <c r="D134" s="53"/>
      <c r="E134" s="7"/>
      <c r="F134" s="8"/>
    </row>
    <row r="135" spans="1:6" s="5" customFormat="1" ht="27.75" customHeight="1" x14ac:dyDescent="0.75">
      <c r="A135" s="54" t="s">
        <v>65</v>
      </c>
      <c r="B135" s="55"/>
      <c r="C135" s="55"/>
      <c r="D135" s="56"/>
      <c r="E135" s="7"/>
      <c r="F135" s="8"/>
    </row>
    <row r="136" spans="1:6" s="5" customFormat="1" ht="29.25" customHeight="1" x14ac:dyDescent="0.75">
      <c r="A136" s="9"/>
      <c r="B136" s="7"/>
      <c r="C136" s="7"/>
      <c r="D136" s="7"/>
      <c r="E136" s="7"/>
      <c r="F136" s="8"/>
    </row>
    <row r="137" spans="1:6" s="5" customFormat="1" ht="30.75" customHeight="1" x14ac:dyDescent="0.75">
      <c r="A137" s="13" t="s">
        <v>21</v>
      </c>
      <c r="B137" s="7"/>
      <c r="C137" s="7"/>
      <c r="D137" s="7"/>
      <c r="E137" s="7"/>
      <c r="F137" s="8"/>
    </row>
    <row r="138" spans="1:6" s="5" customFormat="1" ht="21.5" x14ac:dyDescent="0.75">
      <c r="A138" s="9" t="s">
        <v>66</v>
      </c>
      <c r="B138" s="7"/>
      <c r="C138" s="7"/>
      <c r="D138" s="7"/>
      <c r="E138" s="7"/>
      <c r="F138" s="8"/>
    </row>
    <row r="139" spans="1:6" s="5" customFormat="1" ht="27.75" customHeight="1" x14ac:dyDescent="0.75">
      <c r="A139" s="9" t="s">
        <v>67</v>
      </c>
      <c r="B139" s="7"/>
      <c r="C139" s="7"/>
      <c r="D139" s="7"/>
      <c r="E139" s="7"/>
      <c r="F139" s="8"/>
    </row>
    <row r="140" spans="1:6" s="5" customFormat="1" ht="21.5" x14ac:dyDescent="0.75">
      <c r="A140" s="9" t="s">
        <v>68</v>
      </c>
      <c r="B140" s="7"/>
      <c r="C140" s="7"/>
      <c r="D140" s="7"/>
      <c r="E140" s="7"/>
      <c r="F140" s="8"/>
    </row>
    <row r="141" spans="1:6" s="5" customFormat="1" ht="21.5" x14ac:dyDescent="0.75">
      <c r="A141" s="9" t="s">
        <v>69</v>
      </c>
      <c r="B141" s="7"/>
      <c r="C141" s="7"/>
      <c r="D141" s="7"/>
      <c r="E141" s="7"/>
      <c r="F141" s="8"/>
    </row>
    <row r="142" spans="1:6" s="5" customFormat="1" ht="21.5" x14ac:dyDescent="0.75">
      <c r="A142" s="9" t="s">
        <v>70</v>
      </c>
      <c r="B142" s="7"/>
      <c r="C142" s="7"/>
      <c r="D142" s="7"/>
      <c r="E142" s="7"/>
      <c r="F142" s="8"/>
    </row>
    <row r="143" spans="1:6" s="5" customFormat="1" ht="21.5" x14ac:dyDescent="0.75">
      <c r="A143" s="9"/>
      <c r="B143" s="7"/>
      <c r="C143" s="7"/>
      <c r="D143" s="7"/>
      <c r="E143" s="7"/>
      <c r="F143" s="8"/>
    </row>
    <row r="144" spans="1:6" s="5" customFormat="1" ht="21.5" x14ac:dyDescent="0.75">
      <c r="A144" s="6" t="s">
        <v>27</v>
      </c>
      <c r="B144" s="7"/>
      <c r="C144" s="7"/>
      <c r="D144" s="7"/>
      <c r="E144" s="7"/>
      <c r="F144" s="8"/>
    </row>
    <row r="145" spans="1:6" s="5" customFormat="1" ht="21.5" x14ac:dyDescent="0.75">
      <c r="A145" s="9" t="s">
        <v>37</v>
      </c>
      <c r="B145" s="7"/>
      <c r="C145" s="7"/>
      <c r="D145" s="7"/>
      <c r="E145" s="7"/>
      <c r="F145" s="8"/>
    </row>
    <row r="146" spans="1:6" s="5" customFormat="1" ht="29.25" customHeight="1" x14ac:dyDescent="0.75">
      <c r="A146" s="9" t="s">
        <v>38</v>
      </c>
      <c r="B146" s="7"/>
      <c r="C146" s="7"/>
      <c r="D146" s="7"/>
      <c r="E146" s="7"/>
      <c r="F146" s="8"/>
    </row>
    <row r="147" spans="1:6" s="5" customFormat="1" ht="21.5" x14ac:dyDescent="0.75">
      <c r="A147" s="10"/>
      <c r="B147" s="11"/>
      <c r="C147" s="11"/>
      <c r="D147" s="11"/>
      <c r="E147" s="11"/>
      <c r="F147" s="12"/>
    </row>
    <row r="148" spans="1:6" s="5" customFormat="1" ht="21.5" x14ac:dyDescent="0.75">
      <c r="A148" s="7"/>
      <c r="B148" s="7"/>
      <c r="C148" s="7"/>
      <c r="D148" s="7"/>
      <c r="E148" s="7"/>
      <c r="F148" s="7"/>
    </row>
    <row r="149" spans="1:6" s="5" customFormat="1" ht="21.5" x14ac:dyDescent="0.75">
      <c r="A149" s="7"/>
      <c r="B149" s="7"/>
      <c r="C149" s="7"/>
      <c r="D149" s="7"/>
      <c r="E149" s="7"/>
      <c r="F149" s="7"/>
    </row>
    <row r="150" spans="1:6" s="5" customFormat="1" ht="21.5" x14ac:dyDescent="0.75">
      <c r="A150" s="7"/>
      <c r="B150" s="7"/>
      <c r="C150" s="7"/>
      <c r="D150" s="7"/>
      <c r="E150" s="7"/>
      <c r="F150" s="7"/>
    </row>
    <row r="151" spans="1:6" s="5" customFormat="1" ht="21.5" x14ac:dyDescent="0.75"/>
    <row r="152" spans="1:6" s="5" customFormat="1" ht="21.5" x14ac:dyDescent="0.75">
      <c r="A152" s="2" t="s">
        <v>71</v>
      </c>
      <c r="B152" s="3"/>
      <c r="C152" s="3"/>
      <c r="D152" s="3"/>
      <c r="E152" s="3"/>
      <c r="F152" s="4"/>
    </row>
    <row r="153" spans="1:6" s="5" customFormat="1" ht="21.5" x14ac:dyDescent="0.75">
      <c r="A153" s="38" t="s">
        <v>72</v>
      </c>
      <c r="B153" s="39"/>
      <c r="C153" s="39" t="s">
        <v>73</v>
      </c>
      <c r="D153" s="39"/>
      <c r="E153" s="39"/>
      <c r="F153" s="40"/>
    </row>
    <row r="154" spans="1:6" s="5" customFormat="1" ht="33" customHeight="1" x14ac:dyDescent="0.75">
      <c r="A154" s="38"/>
      <c r="B154" s="39"/>
      <c r="C154" s="39" t="s">
        <v>74</v>
      </c>
      <c r="D154" s="39"/>
      <c r="E154" s="39"/>
      <c r="F154" s="40"/>
    </row>
    <row r="155" spans="1:6" s="5" customFormat="1" ht="28.5" customHeight="1" x14ac:dyDescent="0.75">
      <c r="A155" s="38" t="s">
        <v>75</v>
      </c>
      <c r="B155" s="39"/>
      <c r="C155" s="39" t="s">
        <v>76</v>
      </c>
      <c r="D155" s="39"/>
      <c r="E155" s="39"/>
      <c r="F155" s="40"/>
    </row>
    <row r="156" spans="1:6" s="5" customFormat="1" ht="21.5" x14ac:dyDescent="0.75">
      <c r="A156" s="38"/>
      <c r="B156" s="39"/>
      <c r="C156" s="39" t="s">
        <v>77</v>
      </c>
      <c r="D156" s="39"/>
      <c r="E156" s="39"/>
      <c r="F156" s="40"/>
    </row>
    <row r="157" spans="1:6" s="5" customFormat="1" ht="21.5" x14ac:dyDescent="0.75">
      <c r="A157" s="38" t="s">
        <v>78</v>
      </c>
      <c r="B157" s="39"/>
      <c r="C157" s="39" t="s">
        <v>79</v>
      </c>
      <c r="D157" s="39"/>
      <c r="E157" s="39"/>
      <c r="F157" s="40"/>
    </row>
    <row r="158" spans="1:6" s="5" customFormat="1" ht="21.5" x14ac:dyDescent="0.75">
      <c r="A158" s="38"/>
      <c r="B158" s="39"/>
      <c r="C158" s="39" t="s">
        <v>80</v>
      </c>
      <c r="D158" s="39"/>
      <c r="E158" s="39"/>
      <c r="F158" s="40"/>
    </row>
    <row r="159" spans="1:6" s="5" customFormat="1" ht="21.5" x14ac:dyDescent="0.75">
      <c r="A159" s="13" t="s">
        <v>58</v>
      </c>
      <c r="B159" s="7"/>
      <c r="C159" s="7"/>
      <c r="D159" s="7"/>
      <c r="E159" s="7"/>
      <c r="F159" s="8"/>
    </row>
    <row r="160" spans="1:6" s="5" customFormat="1" ht="21.5" x14ac:dyDescent="0.75">
      <c r="A160" s="38" t="s">
        <v>81</v>
      </c>
      <c r="B160" s="7"/>
      <c r="C160" s="7"/>
      <c r="D160" s="7"/>
      <c r="E160" s="7"/>
      <c r="F160" s="8"/>
    </row>
    <row r="161" spans="1:6" s="5" customFormat="1" ht="21.5" x14ac:dyDescent="0.75">
      <c r="A161" s="38"/>
      <c r="B161" s="39" t="s">
        <v>82</v>
      </c>
      <c r="C161" s="7"/>
      <c r="D161" s="7"/>
      <c r="E161" s="50"/>
      <c r="F161" s="8"/>
    </row>
    <row r="162" spans="1:6" s="5" customFormat="1" ht="28.5" customHeight="1" x14ac:dyDescent="0.75">
      <c r="A162" s="57" t="s">
        <v>83</v>
      </c>
      <c r="B162" s="58"/>
      <c r="C162" s="59"/>
      <c r="D162" s="35"/>
      <c r="E162" s="35"/>
      <c r="F162" s="36"/>
    </row>
    <row r="163" spans="1:6" s="5" customFormat="1" ht="21.5" x14ac:dyDescent="0.75">
      <c r="A163" s="9"/>
      <c r="B163" s="7"/>
      <c r="C163" s="7"/>
      <c r="D163" s="7"/>
      <c r="E163" s="7"/>
      <c r="F163" s="8"/>
    </row>
    <row r="164" spans="1:6" s="5" customFormat="1" ht="32.25" customHeight="1" x14ac:dyDescent="0.75">
      <c r="A164" s="54" t="s">
        <v>84</v>
      </c>
      <c r="B164" s="55"/>
      <c r="C164" s="56"/>
      <c r="D164" s="7"/>
      <c r="E164" s="7"/>
      <c r="F164" s="8"/>
    </row>
    <row r="165" spans="1:6" s="5" customFormat="1" ht="21.5" x14ac:dyDescent="0.75">
      <c r="A165" s="9"/>
      <c r="B165" s="7"/>
      <c r="C165" s="7"/>
      <c r="D165" s="7"/>
      <c r="E165" s="7"/>
      <c r="F165" s="8"/>
    </row>
    <row r="166" spans="1:6" s="5" customFormat="1" ht="35.4" customHeight="1" x14ac:dyDescent="0.75">
      <c r="A166" s="13" t="s">
        <v>21</v>
      </c>
      <c r="B166" s="7"/>
      <c r="C166" s="7"/>
      <c r="D166" s="7"/>
      <c r="E166" s="7"/>
      <c r="F166" s="8"/>
    </row>
    <row r="167" spans="1:6" s="5" customFormat="1" ht="21.5" x14ac:dyDescent="0.75">
      <c r="A167" s="9" t="s">
        <v>85</v>
      </c>
      <c r="B167" s="7"/>
      <c r="C167" s="7"/>
      <c r="D167" s="7"/>
      <c r="E167" s="7"/>
      <c r="F167" s="8"/>
    </row>
    <row r="168" spans="1:6" s="5" customFormat="1" ht="28.5" customHeight="1" x14ac:dyDescent="0.75">
      <c r="A168" s="9" t="s">
        <v>86</v>
      </c>
      <c r="B168" s="7"/>
      <c r="C168" s="7"/>
      <c r="D168" s="7"/>
      <c r="E168" s="7"/>
      <c r="F168" s="8"/>
    </row>
    <row r="169" spans="1:6" s="5" customFormat="1" ht="21.5" x14ac:dyDescent="0.75">
      <c r="A169" s="9" t="s">
        <v>87</v>
      </c>
      <c r="B169" s="7"/>
      <c r="C169" s="7"/>
      <c r="D169" s="7"/>
      <c r="E169" s="7"/>
      <c r="F169" s="8"/>
    </row>
    <row r="170" spans="1:6" x14ac:dyDescent="0.85">
      <c r="A170" s="9" t="s">
        <v>88</v>
      </c>
      <c r="B170" s="7"/>
      <c r="C170" s="7"/>
      <c r="D170" s="7"/>
      <c r="E170" s="7"/>
      <c r="F170" s="8"/>
    </row>
    <row r="171" spans="1:6" x14ac:dyDescent="0.85">
      <c r="A171" s="9" t="s">
        <v>89</v>
      </c>
      <c r="B171" s="7"/>
      <c r="C171" s="7"/>
      <c r="D171" s="7"/>
      <c r="E171" s="7"/>
      <c r="F171" s="8"/>
    </row>
    <row r="172" spans="1:6" x14ac:dyDescent="0.85">
      <c r="A172" s="9"/>
      <c r="B172" s="7"/>
      <c r="C172" s="7"/>
      <c r="D172" s="7"/>
      <c r="E172" s="7"/>
      <c r="F172" s="8"/>
    </row>
    <row r="173" spans="1:6" x14ac:dyDescent="0.85">
      <c r="A173" s="60" t="s">
        <v>90</v>
      </c>
      <c r="B173" s="11"/>
      <c r="C173" s="11"/>
      <c r="D173" s="11"/>
      <c r="E173" s="11"/>
      <c r="F173" s="12"/>
    </row>
    <row r="174" spans="1:6" x14ac:dyDescent="0.85">
      <c r="A174" s="5"/>
      <c r="B174" s="5"/>
      <c r="C174" s="5"/>
      <c r="D174" s="5"/>
      <c r="E174" s="5"/>
      <c r="F174" s="5"/>
    </row>
    <row r="175" spans="1:6" x14ac:dyDescent="0.85">
      <c r="A175" s="5"/>
      <c r="B175" s="5"/>
      <c r="C175" s="5"/>
      <c r="D175" s="5"/>
      <c r="E175" s="5"/>
      <c r="F175" s="5"/>
    </row>
    <row r="176" spans="1:6" x14ac:dyDescent="0.85">
      <c r="A176" s="5"/>
      <c r="B176" s="5"/>
      <c r="C176" s="5"/>
      <c r="D176" s="5"/>
      <c r="E176" s="5"/>
      <c r="F176" s="5"/>
    </row>
    <row r="177" spans="1:6" x14ac:dyDescent="0.85">
      <c r="A177" s="5"/>
      <c r="B177" s="5"/>
      <c r="C177" s="5"/>
      <c r="D177" s="5"/>
      <c r="E177" s="5"/>
      <c r="F177" s="5"/>
    </row>
    <row r="178" spans="1:6" x14ac:dyDescent="0.85">
      <c r="A178" s="5"/>
      <c r="B178" s="5"/>
      <c r="C178" s="5"/>
      <c r="D178" s="5"/>
      <c r="E178" s="5"/>
      <c r="F178" s="5"/>
    </row>
    <row r="179" spans="1:6" x14ac:dyDescent="0.85">
      <c r="A179" s="5"/>
      <c r="B179" s="5"/>
      <c r="C179" s="5"/>
      <c r="D179" s="5"/>
      <c r="E179" s="5"/>
      <c r="F179" s="5"/>
    </row>
    <row r="180" spans="1:6" x14ac:dyDescent="0.85">
      <c r="A180" s="5"/>
      <c r="B180" s="5"/>
      <c r="C180" s="5"/>
      <c r="D180" s="5"/>
      <c r="E180" s="5"/>
      <c r="F180" s="5"/>
    </row>
    <row r="181" spans="1:6" x14ac:dyDescent="0.85">
      <c r="A181" s="5"/>
      <c r="B181" s="5"/>
      <c r="C181" s="5"/>
      <c r="D181" s="5"/>
      <c r="E181" s="5"/>
      <c r="F181" s="5"/>
    </row>
    <row r="182" spans="1:6" x14ac:dyDescent="0.85">
      <c r="A182" s="5"/>
      <c r="B182" s="5"/>
      <c r="C182" s="5"/>
      <c r="D182" s="5"/>
      <c r="E182" s="5"/>
      <c r="F182" s="5"/>
    </row>
    <row r="183" spans="1:6" x14ac:dyDescent="0.85">
      <c r="A183" s="5"/>
      <c r="B183" s="5"/>
      <c r="C183" s="5"/>
      <c r="D183" s="5"/>
      <c r="E183" s="5"/>
      <c r="F183" s="5"/>
    </row>
    <row r="184" spans="1:6" ht="31.65" customHeight="1" x14ac:dyDescent="0.85">
      <c r="A184" s="2" t="s">
        <v>91</v>
      </c>
      <c r="B184" s="3"/>
      <c r="C184" s="3"/>
      <c r="D184" s="3"/>
      <c r="E184" s="3"/>
      <c r="F184" s="4"/>
    </row>
    <row r="185" spans="1:6" x14ac:dyDescent="0.85">
      <c r="A185" s="13" t="s">
        <v>92</v>
      </c>
      <c r="B185" s="7"/>
      <c r="C185" s="7"/>
      <c r="D185" s="7"/>
      <c r="E185" s="7"/>
      <c r="F185" s="8"/>
    </row>
    <row r="186" spans="1:6" x14ac:dyDescent="0.85">
      <c r="A186" s="13" t="s">
        <v>93</v>
      </c>
      <c r="B186" s="7"/>
      <c r="C186" s="7"/>
      <c r="D186" s="7"/>
      <c r="E186" s="7"/>
      <c r="F186" s="8"/>
    </row>
    <row r="187" spans="1:6" x14ac:dyDescent="0.85">
      <c r="A187" s="13" t="s">
        <v>94</v>
      </c>
      <c r="B187" s="7"/>
      <c r="C187" s="7"/>
      <c r="D187" s="7"/>
      <c r="E187" s="7"/>
      <c r="F187" s="8"/>
    </row>
    <row r="188" spans="1:6" x14ac:dyDescent="0.85">
      <c r="A188" s="13"/>
      <c r="B188" s="26" t="s">
        <v>47</v>
      </c>
      <c r="C188" s="7"/>
      <c r="D188" s="7"/>
      <c r="E188" s="7"/>
      <c r="F188" s="8"/>
    </row>
    <row r="189" spans="1:6" x14ac:dyDescent="0.85">
      <c r="A189" s="9"/>
      <c r="B189" s="7"/>
      <c r="C189" s="7"/>
      <c r="D189" s="7"/>
      <c r="E189" s="7"/>
      <c r="F189" s="8"/>
    </row>
    <row r="190" spans="1:6" x14ac:dyDescent="0.85">
      <c r="A190" s="51" t="s">
        <v>95</v>
      </c>
      <c r="B190" s="52"/>
      <c r="C190" s="53"/>
      <c r="D190" s="7"/>
      <c r="E190" s="7"/>
      <c r="F190" s="8"/>
    </row>
    <row r="191" spans="1:6" x14ac:dyDescent="0.85">
      <c r="A191" s="61"/>
      <c r="B191" s="62">
        <v>12</v>
      </c>
      <c r="C191" s="63"/>
      <c r="D191" s="7"/>
      <c r="E191" s="7"/>
      <c r="F191" s="8"/>
    </row>
    <row r="192" spans="1:6" x14ac:dyDescent="0.85">
      <c r="A192" s="9"/>
      <c r="B192" s="7"/>
      <c r="C192" s="7"/>
      <c r="D192" s="7"/>
      <c r="E192" s="7"/>
      <c r="F192" s="8"/>
    </row>
    <row r="193" spans="1:6" x14ac:dyDescent="0.85">
      <c r="A193" s="54" t="s">
        <v>84</v>
      </c>
      <c r="B193" s="55"/>
      <c r="C193" s="56"/>
      <c r="D193" s="7"/>
      <c r="E193" s="7"/>
      <c r="F193" s="8"/>
    </row>
    <row r="194" spans="1:6" x14ac:dyDescent="0.85">
      <c r="A194" s="9"/>
      <c r="B194" s="7"/>
      <c r="C194" s="7"/>
      <c r="D194" s="7"/>
      <c r="E194" s="7"/>
      <c r="F194" s="8"/>
    </row>
    <row r="195" spans="1:6" x14ac:dyDescent="0.85">
      <c r="A195" s="13" t="s">
        <v>21</v>
      </c>
      <c r="B195" s="7"/>
      <c r="C195" s="7"/>
      <c r="D195" s="7"/>
      <c r="E195" s="7"/>
      <c r="F195" s="8"/>
    </row>
    <row r="196" spans="1:6" x14ac:dyDescent="0.85">
      <c r="A196" s="9" t="s">
        <v>96</v>
      </c>
      <c r="B196" s="7"/>
      <c r="C196" s="7"/>
      <c r="D196" s="7"/>
      <c r="E196" s="7"/>
      <c r="F196" s="8"/>
    </row>
    <row r="197" spans="1:6" x14ac:dyDescent="0.85">
      <c r="A197" s="9" t="s">
        <v>97</v>
      </c>
      <c r="B197" s="7"/>
      <c r="C197" s="7"/>
      <c r="D197" s="7"/>
      <c r="E197" s="7"/>
      <c r="F197" s="8"/>
    </row>
    <row r="198" spans="1:6" x14ac:dyDescent="0.85">
      <c r="A198" s="9" t="s">
        <v>98</v>
      </c>
      <c r="B198" s="7"/>
      <c r="C198" s="7"/>
      <c r="D198" s="7"/>
      <c r="E198" s="7"/>
      <c r="F198" s="8"/>
    </row>
    <row r="199" spans="1:6" x14ac:dyDescent="0.85">
      <c r="A199" s="9" t="s">
        <v>99</v>
      </c>
      <c r="B199" s="7"/>
      <c r="C199" s="7"/>
      <c r="D199" s="7"/>
      <c r="E199" s="7"/>
      <c r="F199" s="8"/>
    </row>
    <row r="200" spans="1:6" x14ac:dyDescent="0.85">
      <c r="A200" s="9" t="s">
        <v>100</v>
      </c>
      <c r="B200" s="7"/>
      <c r="C200" s="7"/>
      <c r="D200" s="7"/>
      <c r="E200" s="7"/>
      <c r="F200" s="8"/>
    </row>
    <row r="201" spans="1:6" x14ac:dyDescent="0.85">
      <c r="A201" s="9"/>
      <c r="B201" s="7"/>
      <c r="C201" s="7"/>
      <c r="D201" s="7"/>
      <c r="E201" s="7"/>
      <c r="F201" s="8"/>
    </row>
    <row r="202" spans="1:6" x14ac:dyDescent="0.85">
      <c r="A202" s="13" t="s">
        <v>101</v>
      </c>
      <c r="B202" s="7" t="s">
        <v>102</v>
      </c>
      <c r="C202" s="7"/>
      <c r="D202" s="7"/>
      <c r="E202" s="7"/>
      <c r="F202" s="8"/>
    </row>
    <row r="203" spans="1:6" x14ac:dyDescent="0.85">
      <c r="A203" s="9"/>
      <c r="B203" s="7"/>
      <c r="C203" s="7"/>
      <c r="D203" s="64"/>
      <c r="E203" s="64"/>
      <c r="F203" s="65"/>
    </row>
    <row r="204" spans="1:6" x14ac:dyDescent="0.85">
      <c r="A204" s="10"/>
      <c r="B204" s="11"/>
      <c r="C204" s="11"/>
      <c r="D204" s="66"/>
      <c r="E204" s="66"/>
      <c r="F204" s="67"/>
    </row>
    <row r="205" spans="1:6" x14ac:dyDescent="0.85">
      <c r="F205" s="68" t="s">
        <v>103</v>
      </c>
    </row>
    <row r="206" spans="1:6" x14ac:dyDescent="0.85">
      <c r="F206" s="69"/>
    </row>
    <row r="209" spans="5:5" x14ac:dyDescent="0.85">
      <c r="E209" s="1" t="s">
        <v>104</v>
      </c>
    </row>
  </sheetData>
  <mergeCells count="1">
    <mergeCell ref="A1:F1"/>
  </mergeCells>
  <pageMargins left="0.70866141732283472" right="0.15748031496062992" top="0.78740157480314965" bottom="0.59055118110236227" header="0.11811023622047245" footer="0.11811023622047245"/>
  <pageSetup paperSize="9" orientation="portrait" r:id="rId1"/>
  <headerFooter alignWithMargins="0">
    <oddHeader>&amp;Cหน้าที่ &amp;P&amp;R&amp;A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workbookViewId="0">
      <selection activeCell="C4" sqref="C4"/>
    </sheetView>
  </sheetViews>
  <sheetFormatPr defaultRowHeight="21.5" x14ac:dyDescent="0.75"/>
  <cols>
    <col min="1" max="1" width="27.19921875" customWidth="1"/>
    <col min="3" max="3" width="22.19921875" customWidth="1"/>
    <col min="5" max="5" width="25" bestFit="1" customWidth="1"/>
  </cols>
  <sheetData>
    <row r="1" spans="1:8" ht="64.5" x14ac:dyDescent="0.75">
      <c r="A1" s="301" t="s">
        <v>377</v>
      </c>
      <c r="C1" s="302" t="s">
        <v>378</v>
      </c>
      <c r="E1" s="304" t="s">
        <v>379</v>
      </c>
      <c r="H1" s="328" t="s">
        <v>686</v>
      </c>
    </row>
    <row r="2" spans="1:8" ht="23.5" x14ac:dyDescent="0.75">
      <c r="A2" s="303" t="s">
        <v>380</v>
      </c>
      <c r="C2" s="303" t="s">
        <v>688</v>
      </c>
      <c r="E2" s="282" t="s">
        <v>690</v>
      </c>
      <c r="G2">
        <v>1</v>
      </c>
      <c r="H2" t="s">
        <v>463</v>
      </c>
    </row>
    <row r="3" spans="1:8" ht="23.5" x14ac:dyDescent="0.75">
      <c r="A3" s="303" t="s">
        <v>418</v>
      </c>
      <c r="C3" s="303" t="s">
        <v>387</v>
      </c>
      <c r="E3" s="282" t="s">
        <v>392</v>
      </c>
      <c r="G3">
        <v>2</v>
      </c>
      <c r="H3" t="s">
        <v>464</v>
      </c>
    </row>
    <row r="4" spans="1:8" ht="23.5" x14ac:dyDescent="0.75">
      <c r="A4" s="303" t="s">
        <v>419</v>
      </c>
      <c r="C4" s="282" t="s">
        <v>388</v>
      </c>
      <c r="E4" s="282" t="s">
        <v>393</v>
      </c>
      <c r="G4">
        <v>3</v>
      </c>
      <c r="H4" t="s">
        <v>465</v>
      </c>
    </row>
    <row r="5" spans="1:8" ht="23.5" x14ac:dyDescent="0.75">
      <c r="A5" s="282" t="s">
        <v>420</v>
      </c>
      <c r="C5" s="282" t="s">
        <v>389</v>
      </c>
      <c r="E5" s="282" t="s">
        <v>394</v>
      </c>
      <c r="G5">
        <v>4</v>
      </c>
      <c r="H5" t="s">
        <v>466</v>
      </c>
    </row>
    <row r="6" spans="1:8" ht="23.5" x14ac:dyDescent="0.75">
      <c r="C6" s="282" t="s">
        <v>390</v>
      </c>
      <c r="E6" s="282" t="s">
        <v>395</v>
      </c>
      <c r="G6">
        <v>5</v>
      </c>
      <c r="H6" t="s">
        <v>467</v>
      </c>
    </row>
    <row r="7" spans="1:8" ht="23.5" x14ac:dyDescent="0.75">
      <c r="C7" s="282" t="s">
        <v>391</v>
      </c>
      <c r="E7" s="282" t="s">
        <v>396</v>
      </c>
      <c r="G7">
        <v>6</v>
      </c>
      <c r="H7" t="s">
        <v>468</v>
      </c>
    </row>
    <row r="8" spans="1:8" ht="23.5" x14ac:dyDescent="0.75">
      <c r="E8" s="282" t="s">
        <v>397</v>
      </c>
      <c r="G8">
        <v>7</v>
      </c>
      <c r="H8" t="s">
        <v>469</v>
      </c>
    </row>
    <row r="9" spans="1:8" ht="23.5" x14ac:dyDescent="0.75">
      <c r="E9" s="282" t="s">
        <v>398</v>
      </c>
      <c r="F9" s="305"/>
      <c r="G9">
        <v>8</v>
      </c>
      <c r="H9" t="s">
        <v>470</v>
      </c>
    </row>
    <row r="10" spans="1:8" ht="23.5" x14ac:dyDescent="0.75">
      <c r="E10" s="282" t="s">
        <v>399</v>
      </c>
      <c r="G10">
        <v>9</v>
      </c>
      <c r="H10" t="s">
        <v>471</v>
      </c>
    </row>
    <row r="11" spans="1:8" x14ac:dyDescent="0.75">
      <c r="E11" s="303" t="s">
        <v>423</v>
      </c>
      <c r="G11">
        <v>10</v>
      </c>
      <c r="H11" t="s">
        <v>472</v>
      </c>
    </row>
    <row r="12" spans="1:8" x14ac:dyDescent="0.75">
      <c r="G12">
        <v>11</v>
      </c>
      <c r="H12" t="s">
        <v>473</v>
      </c>
    </row>
    <row r="13" spans="1:8" x14ac:dyDescent="0.75">
      <c r="G13">
        <v>12</v>
      </c>
      <c r="H13" t="s">
        <v>474</v>
      </c>
    </row>
    <row r="14" spans="1:8" x14ac:dyDescent="0.75">
      <c r="G14">
        <v>13</v>
      </c>
      <c r="H14" t="s">
        <v>475</v>
      </c>
    </row>
    <row r="15" spans="1:8" x14ac:dyDescent="0.75">
      <c r="G15">
        <v>14</v>
      </c>
      <c r="H15" t="s">
        <v>476</v>
      </c>
    </row>
    <row r="16" spans="1:8" x14ac:dyDescent="0.75">
      <c r="G16">
        <v>15</v>
      </c>
      <c r="H16" t="s">
        <v>477</v>
      </c>
    </row>
    <row r="17" spans="7:8" x14ac:dyDescent="0.75">
      <c r="G17">
        <v>16</v>
      </c>
      <c r="H17" t="s">
        <v>478</v>
      </c>
    </row>
    <row r="18" spans="7:8" x14ac:dyDescent="0.75">
      <c r="G18">
        <v>17</v>
      </c>
      <c r="H18" t="s">
        <v>156</v>
      </c>
    </row>
    <row r="19" spans="7:8" x14ac:dyDescent="0.75">
      <c r="G19">
        <v>18</v>
      </c>
      <c r="H19" t="s">
        <v>479</v>
      </c>
    </row>
    <row r="20" spans="7:8" x14ac:dyDescent="0.75">
      <c r="G20">
        <v>19</v>
      </c>
      <c r="H20" t="s">
        <v>480</v>
      </c>
    </row>
    <row r="21" spans="7:8" x14ac:dyDescent="0.75">
      <c r="G21">
        <v>20</v>
      </c>
      <c r="H21" t="s">
        <v>481</v>
      </c>
    </row>
    <row r="22" spans="7:8" x14ac:dyDescent="0.75">
      <c r="G22">
        <v>21</v>
      </c>
      <c r="H22" t="s">
        <v>482</v>
      </c>
    </row>
    <row r="23" spans="7:8" x14ac:dyDescent="0.75">
      <c r="G23">
        <v>22</v>
      </c>
      <c r="H23" t="s">
        <v>483</v>
      </c>
    </row>
    <row r="24" spans="7:8" x14ac:dyDescent="0.75">
      <c r="G24">
        <v>23</v>
      </c>
      <c r="H24" t="s">
        <v>159</v>
      </c>
    </row>
    <row r="25" spans="7:8" x14ac:dyDescent="0.75">
      <c r="G25">
        <v>24</v>
      </c>
      <c r="H25" t="s">
        <v>484</v>
      </c>
    </row>
    <row r="26" spans="7:8" x14ac:dyDescent="0.75">
      <c r="G26">
        <v>25</v>
      </c>
      <c r="H26" t="s">
        <v>485</v>
      </c>
    </row>
    <row r="27" spans="7:8" x14ac:dyDescent="0.75">
      <c r="G27">
        <v>26</v>
      </c>
      <c r="H27" t="s">
        <v>486</v>
      </c>
    </row>
    <row r="28" spans="7:8" x14ac:dyDescent="0.75">
      <c r="G28">
        <v>27</v>
      </c>
      <c r="H28" t="s">
        <v>487</v>
      </c>
    </row>
    <row r="29" spans="7:8" x14ac:dyDescent="0.75">
      <c r="G29">
        <v>28</v>
      </c>
      <c r="H29" t="s">
        <v>488</v>
      </c>
    </row>
    <row r="30" spans="7:8" x14ac:dyDescent="0.75">
      <c r="G30">
        <v>29</v>
      </c>
      <c r="H30" t="s">
        <v>489</v>
      </c>
    </row>
    <row r="31" spans="7:8" x14ac:dyDescent="0.75">
      <c r="G31">
        <v>30</v>
      </c>
      <c r="H31" t="s">
        <v>490</v>
      </c>
    </row>
    <row r="32" spans="7:8" x14ac:dyDescent="0.75">
      <c r="G32">
        <v>31</v>
      </c>
      <c r="H32" t="s">
        <v>491</v>
      </c>
    </row>
    <row r="33" spans="7:8" x14ac:dyDescent="0.75">
      <c r="G33">
        <v>32</v>
      </c>
      <c r="H33" t="s">
        <v>492</v>
      </c>
    </row>
    <row r="34" spans="7:8" x14ac:dyDescent="0.75">
      <c r="G34">
        <v>33</v>
      </c>
      <c r="H34" t="s">
        <v>493</v>
      </c>
    </row>
    <row r="35" spans="7:8" x14ac:dyDescent="0.75">
      <c r="G35">
        <v>34</v>
      </c>
      <c r="H35" t="s">
        <v>494</v>
      </c>
    </row>
    <row r="36" spans="7:8" x14ac:dyDescent="0.75">
      <c r="G36">
        <v>35</v>
      </c>
      <c r="H36" t="s">
        <v>495</v>
      </c>
    </row>
    <row r="37" spans="7:8" x14ac:dyDescent="0.75">
      <c r="G37">
        <v>36</v>
      </c>
      <c r="H37" t="s">
        <v>496</v>
      </c>
    </row>
    <row r="38" spans="7:8" x14ac:dyDescent="0.75">
      <c r="G38">
        <v>37</v>
      </c>
      <c r="H38" t="s">
        <v>497</v>
      </c>
    </row>
    <row r="39" spans="7:8" x14ac:dyDescent="0.75">
      <c r="G39">
        <v>38</v>
      </c>
      <c r="H39" t="s">
        <v>498</v>
      </c>
    </row>
    <row r="40" spans="7:8" x14ac:dyDescent="0.75">
      <c r="G40">
        <v>39</v>
      </c>
      <c r="H40" t="s">
        <v>499</v>
      </c>
    </row>
    <row r="41" spans="7:8" x14ac:dyDescent="0.75">
      <c r="G41">
        <v>40</v>
      </c>
      <c r="H41" t="s">
        <v>500</v>
      </c>
    </row>
    <row r="42" spans="7:8" x14ac:dyDescent="0.75">
      <c r="G42">
        <v>41</v>
      </c>
      <c r="H42" t="s">
        <v>501</v>
      </c>
    </row>
    <row r="43" spans="7:8" x14ac:dyDescent="0.75">
      <c r="G43">
        <v>42</v>
      </c>
      <c r="H43" t="s">
        <v>502</v>
      </c>
    </row>
    <row r="44" spans="7:8" x14ac:dyDescent="0.75">
      <c r="G44">
        <v>43</v>
      </c>
      <c r="H44" t="s">
        <v>503</v>
      </c>
    </row>
    <row r="45" spans="7:8" x14ac:dyDescent="0.75">
      <c r="G45">
        <v>44</v>
      </c>
      <c r="H45" t="s">
        <v>504</v>
      </c>
    </row>
    <row r="46" spans="7:8" x14ac:dyDescent="0.75">
      <c r="G46">
        <v>45</v>
      </c>
      <c r="H46" t="s">
        <v>505</v>
      </c>
    </row>
    <row r="47" spans="7:8" x14ac:dyDescent="0.75">
      <c r="G47">
        <v>46</v>
      </c>
      <c r="H47" t="s">
        <v>506</v>
      </c>
    </row>
    <row r="48" spans="7:8" x14ac:dyDescent="0.75">
      <c r="G48">
        <v>47</v>
      </c>
      <c r="H48" t="s">
        <v>507</v>
      </c>
    </row>
    <row r="49" spans="7:8" x14ac:dyDescent="0.75">
      <c r="G49">
        <v>48</v>
      </c>
      <c r="H49" t="s">
        <v>508</v>
      </c>
    </row>
    <row r="50" spans="7:8" x14ac:dyDescent="0.75">
      <c r="G50">
        <v>49</v>
      </c>
      <c r="H50" t="s">
        <v>509</v>
      </c>
    </row>
    <row r="51" spans="7:8" x14ac:dyDescent="0.75">
      <c r="G51">
        <v>50</v>
      </c>
      <c r="H51" t="s">
        <v>510</v>
      </c>
    </row>
    <row r="52" spans="7:8" x14ac:dyDescent="0.75">
      <c r="G52">
        <v>51</v>
      </c>
      <c r="H52" t="s">
        <v>511</v>
      </c>
    </row>
    <row r="53" spans="7:8" x14ac:dyDescent="0.75">
      <c r="G53">
        <v>52</v>
      </c>
      <c r="H53" t="s">
        <v>512</v>
      </c>
    </row>
    <row r="54" spans="7:8" x14ac:dyDescent="0.75">
      <c r="G54">
        <v>53</v>
      </c>
      <c r="H54" t="s">
        <v>513</v>
      </c>
    </row>
    <row r="55" spans="7:8" x14ac:dyDescent="0.75">
      <c r="G55">
        <v>54</v>
      </c>
      <c r="H55" t="s">
        <v>514</v>
      </c>
    </row>
    <row r="56" spans="7:8" x14ac:dyDescent="0.75">
      <c r="G56">
        <v>55</v>
      </c>
      <c r="H56" t="s">
        <v>515</v>
      </c>
    </row>
    <row r="57" spans="7:8" x14ac:dyDescent="0.75">
      <c r="G57">
        <v>56</v>
      </c>
      <c r="H57" t="s">
        <v>516</v>
      </c>
    </row>
    <row r="58" spans="7:8" x14ac:dyDescent="0.75">
      <c r="G58">
        <v>57</v>
      </c>
      <c r="H58" t="s">
        <v>517</v>
      </c>
    </row>
    <row r="59" spans="7:8" x14ac:dyDescent="0.75">
      <c r="G59">
        <v>58</v>
      </c>
      <c r="H59" t="s">
        <v>518</v>
      </c>
    </row>
    <row r="60" spans="7:8" x14ac:dyDescent="0.75">
      <c r="G60">
        <v>59</v>
      </c>
      <c r="H60" t="s">
        <v>519</v>
      </c>
    </row>
    <row r="61" spans="7:8" x14ac:dyDescent="0.75">
      <c r="G61">
        <v>60</v>
      </c>
      <c r="H61" t="s">
        <v>520</v>
      </c>
    </row>
    <row r="62" spans="7:8" x14ac:dyDescent="0.75">
      <c r="G62">
        <v>61</v>
      </c>
      <c r="H62" t="s">
        <v>521</v>
      </c>
    </row>
    <row r="63" spans="7:8" x14ac:dyDescent="0.75">
      <c r="G63">
        <v>62</v>
      </c>
      <c r="H63" t="s">
        <v>522</v>
      </c>
    </row>
    <row r="64" spans="7:8" x14ac:dyDescent="0.75">
      <c r="G64">
        <v>63</v>
      </c>
      <c r="H64" t="s">
        <v>523</v>
      </c>
    </row>
    <row r="65" spans="7:8" x14ac:dyDescent="0.75">
      <c r="G65">
        <v>64</v>
      </c>
      <c r="H65" t="s">
        <v>524</v>
      </c>
    </row>
    <row r="66" spans="7:8" x14ac:dyDescent="0.75">
      <c r="G66">
        <v>65</v>
      </c>
      <c r="H66" t="s">
        <v>525</v>
      </c>
    </row>
    <row r="67" spans="7:8" x14ac:dyDescent="0.75">
      <c r="G67">
        <v>66</v>
      </c>
      <c r="H67" t="s">
        <v>526</v>
      </c>
    </row>
    <row r="68" spans="7:8" x14ac:dyDescent="0.75">
      <c r="G68">
        <v>67</v>
      </c>
      <c r="H68" t="s">
        <v>527</v>
      </c>
    </row>
    <row r="69" spans="7:8" x14ac:dyDescent="0.75">
      <c r="G69">
        <v>68</v>
      </c>
      <c r="H69" t="s">
        <v>528</v>
      </c>
    </row>
    <row r="70" spans="7:8" x14ac:dyDescent="0.75">
      <c r="G70">
        <v>69</v>
      </c>
      <c r="H70" t="s">
        <v>529</v>
      </c>
    </row>
    <row r="71" spans="7:8" x14ac:dyDescent="0.75">
      <c r="G71">
        <v>70</v>
      </c>
      <c r="H71" t="s">
        <v>530</v>
      </c>
    </row>
    <row r="72" spans="7:8" x14ac:dyDescent="0.75">
      <c r="G72">
        <v>71</v>
      </c>
      <c r="H72" t="s">
        <v>531</v>
      </c>
    </row>
    <row r="73" spans="7:8" x14ac:dyDescent="0.75">
      <c r="G73">
        <v>72</v>
      </c>
      <c r="H73" t="s">
        <v>532</v>
      </c>
    </row>
    <row r="74" spans="7:8" x14ac:dyDescent="0.75">
      <c r="G74">
        <v>73</v>
      </c>
      <c r="H74" t="s">
        <v>533</v>
      </c>
    </row>
    <row r="75" spans="7:8" x14ac:dyDescent="0.75">
      <c r="G75">
        <v>74</v>
      </c>
      <c r="H75" t="s">
        <v>534</v>
      </c>
    </row>
    <row r="76" spans="7:8" x14ac:dyDescent="0.75">
      <c r="G76">
        <v>75</v>
      </c>
      <c r="H76" t="s">
        <v>535</v>
      </c>
    </row>
    <row r="77" spans="7:8" x14ac:dyDescent="0.75">
      <c r="G77">
        <v>76</v>
      </c>
      <c r="H77" t="s">
        <v>536</v>
      </c>
    </row>
    <row r="78" spans="7:8" x14ac:dyDescent="0.75">
      <c r="G78">
        <v>77</v>
      </c>
      <c r="H78" t="s">
        <v>537</v>
      </c>
    </row>
    <row r="79" spans="7:8" x14ac:dyDescent="0.75">
      <c r="G79">
        <v>78</v>
      </c>
      <c r="H79" t="s">
        <v>538</v>
      </c>
    </row>
    <row r="80" spans="7:8" x14ac:dyDescent="0.75">
      <c r="G80">
        <v>79</v>
      </c>
      <c r="H80" t="s">
        <v>539</v>
      </c>
    </row>
    <row r="81" spans="7:8" x14ac:dyDescent="0.75">
      <c r="G81">
        <v>80</v>
      </c>
      <c r="H81" t="s">
        <v>540</v>
      </c>
    </row>
    <row r="82" spans="7:8" x14ac:dyDescent="0.75">
      <c r="G82">
        <v>81</v>
      </c>
      <c r="H82" t="s">
        <v>541</v>
      </c>
    </row>
    <row r="83" spans="7:8" x14ac:dyDescent="0.75">
      <c r="G83">
        <v>82</v>
      </c>
      <c r="H83" t="s">
        <v>542</v>
      </c>
    </row>
    <row r="84" spans="7:8" x14ac:dyDescent="0.75">
      <c r="G84">
        <v>83</v>
      </c>
      <c r="H84" t="s">
        <v>543</v>
      </c>
    </row>
    <row r="85" spans="7:8" x14ac:dyDescent="0.75">
      <c r="G85">
        <v>84</v>
      </c>
      <c r="H85" t="s">
        <v>544</v>
      </c>
    </row>
    <row r="86" spans="7:8" x14ac:dyDescent="0.75">
      <c r="G86">
        <v>85</v>
      </c>
      <c r="H86" t="s">
        <v>545</v>
      </c>
    </row>
    <row r="87" spans="7:8" x14ac:dyDescent="0.75">
      <c r="G87">
        <v>86</v>
      </c>
      <c r="H87" t="s">
        <v>546</v>
      </c>
    </row>
    <row r="88" spans="7:8" x14ac:dyDescent="0.75">
      <c r="G88">
        <v>87</v>
      </c>
      <c r="H88" t="s">
        <v>547</v>
      </c>
    </row>
    <row r="89" spans="7:8" x14ac:dyDescent="0.75">
      <c r="G89">
        <v>88</v>
      </c>
      <c r="H89" t="s">
        <v>548</v>
      </c>
    </row>
    <row r="90" spans="7:8" x14ac:dyDescent="0.75">
      <c r="G90">
        <v>89</v>
      </c>
      <c r="H90" t="s">
        <v>549</v>
      </c>
    </row>
    <row r="91" spans="7:8" x14ac:dyDescent="0.75">
      <c r="G91">
        <v>90</v>
      </c>
      <c r="H91" t="s">
        <v>550</v>
      </c>
    </row>
    <row r="92" spans="7:8" x14ac:dyDescent="0.75">
      <c r="G92">
        <v>91</v>
      </c>
      <c r="H92" t="s">
        <v>551</v>
      </c>
    </row>
    <row r="93" spans="7:8" x14ac:dyDescent="0.75">
      <c r="G93">
        <v>92</v>
      </c>
      <c r="H93" t="s">
        <v>552</v>
      </c>
    </row>
    <row r="94" spans="7:8" x14ac:dyDescent="0.75">
      <c r="G94">
        <v>93</v>
      </c>
      <c r="H94" t="s">
        <v>553</v>
      </c>
    </row>
    <row r="95" spans="7:8" x14ac:dyDescent="0.75">
      <c r="G95">
        <v>94</v>
      </c>
      <c r="H95" t="s">
        <v>554</v>
      </c>
    </row>
    <row r="96" spans="7:8" x14ac:dyDescent="0.75">
      <c r="G96">
        <v>95</v>
      </c>
      <c r="H96" t="s">
        <v>555</v>
      </c>
    </row>
    <row r="97" spans="7:8" x14ac:dyDescent="0.75">
      <c r="G97">
        <v>96</v>
      </c>
      <c r="H97" t="s">
        <v>556</v>
      </c>
    </row>
    <row r="98" spans="7:8" x14ac:dyDescent="0.75">
      <c r="G98">
        <v>97</v>
      </c>
      <c r="H98" t="s">
        <v>557</v>
      </c>
    </row>
    <row r="99" spans="7:8" x14ac:dyDescent="0.75">
      <c r="G99">
        <v>98</v>
      </c>
      <c r="H99" t="s">
        <v>558</v>
      </c>
    </row>
    <row r="100" spans="7:8" x14ac:dyDescent="0.75">
      <c r="G100">
        <v>99</v>
      </c>
      <c r="H100" t="s">
        <v>559</v>
      </c>
    </row>
    <row r="101" spans="7:8" x14ac:dyDescent="0.75">
      <c r="G101">
        <v>100</v>
      </c>
      <c r="H101" t="s">
        <v>560</v>
      </c>
    </row>
    <row r="102" spans="7:8" x14ac:dyDescent="0.75">
      <c r="G102">
        <v>101</v>
      </c>
      <c r="H102" t="s">
        <v>561</v>
      </c>
    </row>
    <row r="103" spans="7:8" x14ac:dyDescent="0.75">
      <c r="G103">
        <v>102</v>
      </c>
      <c r="H103" t="s">
        <v>562</v>
      </c>
    </row>
    <row r="104" spans="7:8" x14ac:dyDescent="0.75">
      <c r="G104">
        <v>103</v>
      </c>
      <c r="H104" t="s">
        <v>563</v>
      </c>
    </row>
    <row r="105" spans="7:8" x14ac:dyDescent="0.75">
      <c r="G105">
        <v>104</v>
      </c>
      <c r="H105" t="s">
        <v>564</v>
      </c>
    </row>
    <row r="106" spans="7:8" x14ac:dyDescent="0.75">
      <c r="G106">
        <v>105</v>
      </c>
      <c r="H106" t="s">
        <v>565</v>
      </c>
    </row>
    <row r="107" spans="7:8" x14ac:dyDescent="0.75">
      <c r="G107">
        <v>106</v>
      </c>
      <c r="H107" t="s">
        <v>566</v>
      </c>
    </row>
    <row r="108" spans="7:8" x14ac:dyDescent="0.75">
      <c r="G108">
        <v>107</v>
      </c>
      <c r="H108" t="s">
        <v>567</v>
      </c>
    </row>
    <row r="109" spans="7:8" x14ac:dyDescent="0.75">
      <c r="G109">
        <v>108</v>
      </c>
      <c r="H109" t="s">
        <v>568</v>
      </c>
    </row>
    <row r="110" spans="7:8" x14ac:dyDescent="0.75">
      <c r="G110">
        <v>109</v>
      </c>
      <c r="H110" t="s">
        <v>569</v>
      </c>
    </row>
    <row r="111" spans="7:8" x14ac:dyDescent="0.75">
      <c r="G111">
        <v>110</v>
      </c>
      <c r="H111" t="s">
        <v>570</v>
      </c>
    </row>
    <row r="112" spans="7:8" x14ac:dyDescent="0.75">
      <c r="G112">
        <v>111</v>
      </c>
      <c r="H112" t="s">
        <v>571</v>
      </c>
    </row>
    <row r="113" spans="7:8" x14ac:dyDescent="0.75">
      <c r="G113">
        <v>112</v>
      </c>
      <c r="H113" t="s">
        <v>572</v>
      </c>
    </row>
    <row r="114" spans="7:8" x14ac:dyDescent="0.75">
      <c r="G114">
        <v>113</v>
      </c>
      <c r="H114" t="s">
        <v>573</v>
      </c>
    </row>
    <row r="115" spans="7:8" x14ac:dyDescent="0.75">
      <c r="G115">
        <v>114</v>
      </c>
      <c r="H115" t="s">
        <v>574</v>
      </c>
    </row>
    <row r="116" spans="7:8" x14ac:dyDescent="0.75">
      <c r="G116">
        <v>115</v>
      </c>
      <c r="H116" t="s">
        <v>575</v>
      </c>
    </row>
    <row r="117" spans="7:8" x14ac:dyDescent="0.75">
      <c r="G117">
        <v>116</v>
      </c>
      <c r="H117" t="s">
        <v>576</v>
      </c>
    </row>
    <row r="118" spans="7:8" x14ac:dyDescent="0.75">
      <c r="G118">
        <v>117</v>
      </c>
      <c r="H118" t="s">
        <v>577</v>
      </c>
    </row>
    <row r="119" spans="7:8" x14ac:dyDescent="0.75">
      <c r="G119">
        <v>118</v>
      </c>
      <c r="H119" t="s">
        <v>578</v>
      </c>
    </row>
    <row r="120" spans="7:8" x14ac:dyDescent="0.75">
      <c r="G120">
        <v>119</v>
      </c>
      <c r="H120" t="s">
        <v>579</v>
      </c>
    </row>
    <row r="121" spans="7:8" x14ac:dyDescent="0.75">
      <c r="G121">
        <v>120</v>
      </c>
      <c r="H121" t="s">
        <v>580</v>
      </c>
    </row>
    <row r="122" spans="7:8" x14ac:dyDescent="0.75">
      <c r="G122">
        <v>121</v>
      </c>
      <c r="H122" t="s">
        <v>581</v>
      </c>
    </row>
    <row r="123" spans="7:8" x14ac:dyDescent="0.75">
      <c r="G123">
        <v>122</v>
      </c>
      <c r="H123" t="s">
        <v>582</v>
      </c>
    </row>
    <row r="124" spans="7:8" x14ac:dyDescent="0.75">
      <c r="G124">
        <v>123</v>
      </c>
      <c r="H124" t="s">
        <v>583</v>
      </c>
    </row>
    <row r="125" spans="7:8" x14ac:dyDescent="0.75">
      <c r="G125">
        <v>124</v>
      </c>
      <c r="H125" t="s">
        <v>584</v>
      </c>
    </row>
    <row r="126" spans="7:8" x14ac:dyDescent="0.75">
      <c r="G126">
        <v>125</v>
      </c>
      <c r="H126" t="s">
        <v>585</v>
      </c>
    </row>
    <row r="127" spans="7:8" x14ac:dyDescent="0.75">
      <c r="G127">
        <v>126</v>
      </c>
      <c r="H127" t="s">
        <v>586</v>
      </c>
    </row>
    <row r="128" spans="7:8" x14ac:dyDescent="0.75">
      <c r="G128">
        <v>127</v>
      </c>
      <c r="H128" t="s">
        <v>587</v>
      </c>
    </row>
    <row r="129" spans="7:8" x14ac:dyDescent="0.75">
      <c r="G129">
        <v>128</v>
      </c>
      <c r="H129" t="s">
        <v>588</v>
      </c>
    </row>
    <row r="130" spans="7:8" x14ac:dyDescent="0.75">
      <c r="G130">
        <v>129</v>
      </c>
      <c r="H130" t="s">
        <v>589</v>
      </c>
    </row>
    <row r="131" spans="7:8" x14ac:dyDescent="0.75">
      <c r="G131">
        <v>130</v>
      </c>
      <c r="H131" t="s">
        <v>590</v>
      </c>
    </row>
    <row r="132" spans="7:8" x14ac:dyDescent="0.75">
      <c r="G132">
        <v>131</v>
      </c>
      <c r="H132" t="s">
        <v>591</v>
      </c>
    </row>
    <row r="133" spans="7:8" x14ac:dyDescent="0.75">
      <c r="G133">
        <v>132</v>
      </c>
      <c r="H133" t="s">
        <v>592</v>
      </c>
    </row>
    <row r="134" spans="7:8" x14ac:dyDescent="0.75">
      <c r="G134">
        <v>133</v>
      </c>
      <c r="H134" t="s">
        <v>593</v>
      </c>
    </row>
    <row r="135" spans="7:8" x14ac:dyDescent="0.75">
      <c r="G135">
        <v>134</v>
      </c>
      <c r="H135" t="s">
        <v>594</v>
      </c>
    </row>
    <row r="136" spans="7:8" x14ac:dyDescent="0.75">
      <c r="G136">
        <v>135</v>
      </c>
      <c r="H136" t="s">
        <v>595</v>
      </c>
    </row>
    <row r="137" spans="7:8" x14ac:dyDescent="0.75">
      <c r="G137">
        <v>136</v>
      </c>
      <c r="H137" t="s">
        <v>596</v>
      </c>
    </row>
    <row r="138" spans="7:8" x14ac:dyDescent="0.75">
      <c r="G138">
        <v>137</v>
      </c>
      <c r="H138" t="s">
        <v>597</v>
      </c>
    </row>
    <row r="139" spans="7:8" x14ac:dyDescent="0.75">
      <c r="G139">
        <v>138</v>
      </c>
      <c r="H139" t="s">
        <v>598</v>
      </c>
    </row>
    <row r="140" spans="7:8" x14ac:dyDescent="0.75">
      <c r="G140">
        <v>139</v>
      </c>
      <c r="H140" t="s">
        <v>599</v>
      </c>
    </row>
    <row r="141" spans="7:8" x14ac:dyDescent="0.75">
      <c r="G141">
        <v>140</v>
      </c>
      <c r="H141" t="s">
        <v>600</v>
      </c>
    </row>
    <row r="142" spans="7:8" x14ac:dyDescent="0.75">
      <c r="G142">
        <v>141</v>
      </c>
      <c r="H142" t="s">
        <v>601</v>
      </c>
    </row>
    <row r="143" spans="7:8" x14ac:dyDescent="0.75">
      <c r="G143">
        <v>142</v>
      </c>
      <c r="H143" t="s">
        <v>602</v>
      </c>
    </row>
    <row r="144" spans="7:8" x14ac:dyDescent="0.75">
      <c r="G144">
        <v>143</v>
      </c>
      <c r="H144" t="s">
        <v>603</v>
      </c>
    </row>
    <row r="145" spans="7:8" x14ac:dyDescent="0.75">
      <c r="G145">
        <v>144</v>
      </c>
      <c r="H145" t="s">
        <v>604</v>
      </c>
    </row>
    <row r="146" spans="7:8" x14ac:dyDescent="0.75">
      <c r="G146">
        <v>145</v>
      </c>
      <c r="H146" t="s">
        <v>605</v>
      </c>
    </row>
    <row r="147" spans="7:8" x14ac:dyDescent="0.75">
      <c r="G147">
        <v>146</v>
      </c>
      <c r="H147" t="s">
        <v>606</v>
      </c>
    </row>
    <row r="148" spans="7:8" x14ac:dyDescent="0.75">
      <c r="G148">
        <v>147</v>
      </c>
      <c r="H148" t="s">
        <v>607</v>
      </c>
    </row>
    <row r="149" spans="7:8" x14ac:dyDescent="0.75">
      <c r="G149">
        <v>148</v>
      </c>
      <c r="H149" t="s">
        <v>608</v>
      </c>
    </row>
    <row r="150" spans="7:8" x14ac:dyDescent="0.75">
      <c r="G150">
        <v>149</v>
      </c>
      <c r="H150" t="s">
        <v>609</v>
      </c>
    </row>
    <row r="151" spans="7:8" x14ac:dyDescent="0.75">
      <c r="G151">
        <v>150</v>
      </c>
      <c r="H151" t="s">
        <v>610</v>
      </c>
    </row>
    <row r="152" spans="7:8" x14ac:dyDescent="0.75">
      <c r="G152">
        <v>151</v>
      </c>
      <c r="H152" t="s">
        <v>611</v>
      </c>
    </row>
    <row r="153" spans="7:8" x14ac:dyDescent="0.75">
      <c r="G153">
        <v>152</v>
      </c>
      <c r="H153" t="s">
        <v>612</v>
      </c>
    </row>
    <row r="154" spans="7:8" x14ac:dyDescent="0.75">
      <c r="G154">
        <v>153</v>
      </c>
      <c r="H154" t="s">
        <v>613</v>
      </c>
    </row>
    <row r="155" spans="7:8" x14ac:dyDescent="0.75">
      <c r="G155">
        <v>154</v>
      </c>
      <c r="H155" t="s">
        <v>614</v>
      </c>
    </row>
    <row r="156" spans="7:8" x14ac:dyDescent="0.75">
      <c r="G156">
        <v>155</v>
      </c>
      <c r="H156" t="s">
        <v>615</v>
      </c>
    </row>
    <row r="157" spans="7:8" x14ac:dyDescent="0.75">
      <c r="G157">
        <v>156</v>
      </c>
      <c r="H157" t="s">
        <v>616</v>
      </c>
    </row>
    <row r="158" spans="7:8" x14ac:dyDescent="0.75">
      <c r="G158">
        <v>157</v>
      </c>
      <c r="H158" t="s">
        <v>617</v>
      </c>
    </row>
    <row r="159" spans="7:8" x14ac:dyDescent="0.75">
      <c r="G159">
        <v>158</v>
      </c>
      <c r="H159" t="s">
        <v>618</v>
      </c>
    </row>
    <row r="160" spans="7:8" x14ac:dyDescent="0.75">
      <c r="G160">
        <v>159</v>
      </c>
      <c r="H160" t="s">
        <v>619</v>
      </c>
    </row>
    <row r="161" spans="7:8" x14ac:dyDescent="0.75">
      <c r="G161">
        <v>160</v>
      </c>
      <c r="H161" t="s">
        <v>620</v>
      </c>
    </row>
    <row r="162" spans="7:8" x14ac:dyDescent="0.75">
      <c r="G162">
        <v>161</v>
      </c>
      <c r="H162" t="s">
        <v>621</v>
      </c>
    </row>
    <row r="163" spans="7:8" x14ac:dyDescent="0.75">
      <c r="G163">
        <v>162</v>
      </c>
      <c r="H163" t="s">
        <v>622</v>
      </c>
    </row>
    <row r="164" spans="7:8" x14ac:dyDescent="0.75">
      <c r="G164">
        <v>163</v>
      </c>
      <c r="H164" t="s">
        <v>623</v>
      </c>
    </row>
    <row r="165" spans="7:8" x14ac:dyDescent="0.75">
      <c r="G165">
        <v>164</v>
      </c>
      <c r="H165" t="s">
        <v>624</v>
      </c>
    </row>
    <row r="166" spans="7:8" x14ac:dyDescent="0.75">
      <c r="G166">
        <v>165</v>
      </c>
      <c r="H166" t="s">
        <v>625</v>
      </c>
    </row>
    <row r="167" spans="7:8" x14ac:dyDescent="0.75">
      <c r="G167">
        <v>166</v>
      </c>
      <c r="H167" t="s">
        <v>626</v>
      </c>
    </row>
    <row r="168" spans="7:8" x14ac:dyDescent="0.75">
      <c r="G168">
        <v>167</v>
      </c>
      <c r="H168" t="s">
        <v>627</v>
      </c>
    </row>
    <row r="169" spans="7:8" x14ac:dyDescent="0.75">
      <c r="G169">
        <v>168</v>
      </c>
      <c r="H169" t="s">
        <v>628</v>
      </c>
    </row>
    <row r="170" spans="7:8" x14ac:dyDescent="0.75">
      <c r="G170">
        <v>169</v>
      </c>
      <c r="H170" t="s">
        <v>629</v>
      </c>
    </row>
    <row r="171" spans="7:8" x14ac:dyDescent="0.75">
      <c r="G171">
        <v>170</v>
      </c>
      <c r="H171" t="s">
        <v>630</v>
      </c>
    </row>
    <row r="172" spans="7:8" x14ac:dyDescent="0.75">
      <c r="G172">
        <v>171</v>
      </c>
      <c r="H172" t="s">
        <v>631</v>
      </c>
    </row>
    <row r="173" spans="7:8" x14ac:dyDescent="0.75">
      <c r="G173">
        <v>172</v>
      </c>
      <c r="H173" t="s">
        <v>632</v>
      </c>
    </row>
    <row r="174" spans="7:8" x14ac:dyDescent="0.75">
      <c r="G174">
        <v>173</v>
      </c>
      <c r="H174" t="s">
        <v>633</v>
      </c>
    </row>
    <row r="175" spans="7:8" x14ac:dyDescent="0.75">
      <c r="G175">
        <v>174</v>
      </c>
      <c r="H175" t="s">
        <v>634</v>
      </c>
    </row>
    <row r="176" spans="7:8" x14ac:dyDescent="0.75">
      <c r="G176">
        <v>175</v>
      </c>
      <c r="H176" t="s">
        <v>635</v>
      </c>
    </row>
    <row r="177" spans="7:8" x14ac:dyDescent="0.75">
      <c r="G177">
        <v>176</v>
      </c>
      <c r="H177" t="s">
        <v>636</v>
      </c>
    </row>
    <row r="178" spans="7:8" x14ac:dyDescent="0.75">
      <c r="G178">
        <v>177</v>
      </c>
      <c r="H178" t="s">
        <v>637</v>
      </c>
    </row>
    <row r="179" spans="7:8" x14ac:dyDescent="0.75">
      <c r="G179">
        <v>178</v>
      </c>
      <c r="H179" t="s">
        <v>638</v>
      </c>
    </row>
    <row r="180" spans="7:8" x14ac:dyDescent="0.75">
      <c r="G180">
        <v>179</v>
      </c>
      <c r="H180" t="s">
        <v>639</v>
      </c>
    </row>
    <row r="181" spans="7:8" x14ac:dyDescent="0.75">
      <c r="G181">
        <v>180</v>
      </c>
      <c r="H181" t="s">
        <v>640</v>
      </c>
    </row>
    <row r="182" spans="7:8" x14ac:dyDescent="0.75">
      <c r="G182">
        <v>181</v>
      </c>
      <c r="H182" t="s">
        <v>641</v>
      </c>
    </row>
    <row r="183" spans="7:8" x14ac:dyDescent="0.75">
      <c r="G183">
        <v>182</v>
      </c>
      <c r="H183" t="s">
        <v>642</v>
      </c>
    </row>
    <row r="184" spans="7:8" x14ac:dyDescent="0.75">
      <c r="G184">
        <v>183</v>
      </c>
      <c r="H184" t="s">
        <v>643</v>
      </c>
    </row>
    <row r="185" spans="7:8" x14ac:dyDescent="0.75">
      <c r="G185">
        <v>184</v>
      </c>
      <c r="H185" t="s">
        <v>644</v>
      </c>
    </row>
    <row r="186" spans="7:8" x14ac:dyDescent="0.75">
      <c r="G186">
        <v>185</v>
      </c>
      <c r="H186" t="s">
        <v>645</v>
      </c>
    </row>
    <row r="187" spans="7:8" x14ac:dyDescent="0.75">
      <c r="G187">
        <v>186</v>
      </c>
      <c r="H187" t="s">
        <v>646</v>
      </c>
    </row>
    <row r="188" spans="7:8" x14ac:dyDescent="0.75">
      <c r="G188">
        <v>187</v>
      </c>
      <c r="H188" t="s">
        <v>647</v>
      </c>
    </row>
    <row r="189" spans="7:8" x14ac:dyDescent="0.75">
      <c r="G189">
        <v>188</v>
      </c>
      <c r="H189" t="s">
        <v>648</v>
      </c>
    </row>
    <row r="190" spans="7:8" x14ac:dyDescent="0.75">
      <c r="G190">
        <v>189</v>
      </c>
      <c r="H190" t="s">
        <v>649</v>
      </c>
    </row>
    <row r="191" spans="7:8" x14ac:dyDescent="0.75">
      <c r="G191">
        <v>190</v>
      </c>
      <c r="H191" t="s">
        <v>650</v>
      </c>
    </row>
    <row r="192" spans="7:8" x14ac:dyDescent="0.75">
      <c r="G192">
        <v>191</v>
      </c>
      <c r="H192" t="s">
        <v>651</v>
      </c>
    </row>
    <row r="193" spans="7:8" x14ac:dyDescent="0.75">
      <c r="G193">
        <v>192</v>
      </c>
      <c r="H193" t="s">
        <v>652</v>
      </c>
    </row>
    <row r="194" spans="7:8" x14ac:dyDescent="0.75">
      <c r="G194">
        <v>193</v>
      </c>
      <c r="H194" t="s">
        <v>653</v>
      </c>
    </row>
    <row r="195" spans="7:8" x14ac:dyDescent="0.75">
      <c r="G195">
        <v>194</v>
      </c>
      <c r="H195" t="s">
        <v>654</v>
      </c>
    </row>
    <row r="196" spans="7:8" x14ac:dyDescent="0.75">
      <c r="G196">
        <v>195</v>
      </c>
      <c r="H196" t="s">
        <v>655</v>
      </c>
    </row>
    <row r="197" spans="7:8" x14ac:dyDescent="0.75">
      <c r="G197">
        <v>196</v>
      </c>
      <c r="H197" t="s">
        <v>656</v>
      </c>
    </row>
    <row r="198" spans="7:8" x14ac:dyDescent="0.75">
      <c r="G198">
        <v>197</v>
      </c>
      <c r="H198" t="s">
        <v>657</v>
      </c>
    </row>
    <row r="199" spans="7:8" x14ac:dyDescent="0.75">
      <c r="G199">
        <v>198</v>
      </c>
      <c r="H199" t="s">
        <v>658</v>
      </c>
    </row>
    <row r="200" spans="7:8" x14ac:dyDescent="0.75">
      <c r="G200">
        <v>199</v>
      </c>
      <c r="H200" t="s">
        <v>659</v>
      </c>
    </row>
    <row r="201" spans="7:8" x14ac:dyDescent="0.75">
      <c r="G201">
        <v>200</v>
      </c>
      <c r="H201" t="s">
        <v>660</v>
      </c>
    </row>
    <row r="202" spans="7:8" x14ac:dyDescent="0.75">
      <c r="G202">
        <v>201</v>
      </c>
      <c r="H202" t="s">
        <v>661</v>
      </c>
    </row>
    <row r="203" spans="7:8" x14ac:dyDescent="0.75">
      <c r="G203">
        <v>202</v>
      </c>
      <c r="H203" t="s">
        <v>662</v>
      </c>
    </row>
    <row r="204" spans="7:8" x14ac:dyDescent="0.75">
      <c r="G204">
        <v>203</v>
      </c>
      <c r="H204" t="s">
        <v>663</v>
      </c>
    </row>
    <row r="205" spans="7:8" x14ac:dyDescent="0.75">
      <c r="G205">
        <v>204</v>
      </c>
      <c r="H205" t="s">
        <v>664</v>
      </c>
    </row>
    <row r="206" spans="7:8" x14ac:dyDescent="0.75">
      <c r="G206">
        <v>205</v>
      </c>
      <c r="H206" t="s">
        <v>665</v>
      </c>
    </row>
    <row r="207" spans="7:8" x14ac:dyDescent="0.75">
      <c r="G207">
        <v>206</v>
      </c>
      <c r="H207" t="s">
        <v>666</v>
      </c>
    </row>
    <row r="208" spans="7:8" x14ac:dyDescent="0.75">
      <c r="G208">
        <v>207</v>
      </c>
      <c r="H208" t="s">
        <v>667</v>
      </c>
    </row>
    <row r="209" spans="7:8" x14ac:dyDescent="0.75">
      <c r="G209">
        <v>208</v>
      </c>
      <c r="H209" t="s">
        <v>668</v>
      </c>
    </row>
    <row r="210" spans="7:8" x14ac:dyDescent="0.75">
      <c r="G210">
        <v>209</v>
      </c>
      <c r="H210" t="s">
        <v>669</v>
      </c>
    </row>
    <row r="211" spans="7:8" x14ac:dyDescent="0.75">
      <c r="G211">
        <v>210</v>
      </c>
      <c r="H211" t="s">
        <v>670</v>
      </c>
    </row>
    <row r="212" spans="7:8" x14ac:dyDescent="0.75">
      <c r="G212">
        <v>211</v>
      </c>
      <c r="H212" t="s">
        <v>671</v>
      </c>
    </row>
    <row r="213" spans="7:8" x14ac:dyDescent="0.75">
      <c r="G213">
        <v>212</v>
      </c>
      <c r="H213" t="s">
        <v>672</v>
      </c>
    </row>
    <row r="214" spans="7:8" x14ac:dyDescent="0.75">
      <c r="G214">
        <v>213</v>
      </c>
      <c r="H214" t="s">
        <v>673</v>
      </c>
    </row>
    <row r="215" spans="7:8" x14ac:dyDescent="0.75">
      <c r="G215">
        <v>214</v>
      </c>
      <c r="H215" t="s">
        <v>674</v>
      </c>
    </row>
    <row r="216" spans="7:8" x14ac:dyDescent="0.75">
      <c r="G216">
        <v>215</v>
      </c>
      <c r="H216" t="s">
        <v>675</v>
      </c>
    </row>
    <row r="217" spans="7:8" x14ac:dyDescent="0.75">
      <c r="G217">
        <v>216</v>
      </c>
      <c r="H217" t="s">
        <v>676</v>
      </c>
    </row>
    <row r="218" spans="7:8" x14ac:dyDescent="0.75">
      <c r="G218">
        <v>217</v>
      </c>
      <c r="H218" t="s">
        <v>677</v>
      </c>
    </row>
    <row r="219" spans="7:8" x14ac:dyDescent="0.75">
      <c r="G219">
        <v>218</v>
      </c>
      <c r="H219" t="s">
        <v>678</v>
      </c>
    </row>
    <row r="220" spans="7:8" x14ac:dyDescent="0.75">
      <c r="G220">
        <v>219</v>
      </c>
      <c r="H220" t="s">
        <v>679</v>
      </c>
    </row>
    <row r="221" spans="7:8" x14ac:dyDescent="0.75">
      <c r="G221">
        <v>220</v>
      </c>
      <c r="H221" t="s">
        <v>680</v>
      </c>
    </row>
    <row r="222" spans="7:8" x14ac:dyDescent="0.75">
      <c r="G222">
        <v>221</v>
      </c>
      <c r="H222" t="s">
        <v>681</v>
      </c>
    </row>
    <row r="223" spans="7:8" x14ac:dyDescent="0.75">
      <c r="G223">
        <v>222</v>
      </c>
      <c r="H223" t="s">
        <v>682</v>
      </c>
    </row>
    <row r="224" spans="7:8" x14ac:dyDescent="0.75">
      <c r="G224">
        <v>223</v>
      </c>
      <c r="H224" t="s">
        <v>683</v>
      </c>
    </row>
    <row r="225" spans="7:8" x14ac:dyDescent="0.75">
      <c r="G225">
        <v>224</v>
      </c>
      <c r="H225" t="s">
        <v>684</v>
      </c>
    </row>
    <row r="226" spans="7:8" x14ac:dyDescent="0.75">
      <c r="G226">
        <v>225</v>
      </c>
      <c r="H226" t="s">
        <v>685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L7"/>
  <sheetViews>
    <sheetView zoomScale="90" zoomScaleNormal="90" workbookViewId="0">
      <selection activeCell="B5" sqref="B5"/>
    </sheetView>
  </sheetViews>
  <sheetFormatPr defaultRowHeight="21.5" x14ac:dyDescent="0.75"/>
  <cols>
    <col min="1" max="1" width="6.09765625" customWidth="1"/>
    <col min="2" max="2" width="10.59765625" bestFit="1" customWidth="1"/>
    <col min="3" max="3" width="18.296875" customWidth="1"/>
    <col min="4" max="4" width="15.796875" customWidth="1"/>
    <col min="8" max="8" width="17" customWidth="1"/>
    <col min="9" max="9" width="11.69921875" customWidth="1"/>
    <col min="11" max="11" width="12.59765625" customWidth="1"/>
    <col min="12" max="13" width="5.69921875" customWidth="1"/>
    <col min="14" max="43" width="4.69921875" customWidth="1"/>
    <col min="44" max="51" width="5.69921875" customWidth="1"/>
    <col min="52" max="55" width="3" customWidth="1"/>
    <col min="56" max="56" width="4.796875" bestFit="1" customWidth="1"/>
    <col min="57" max="57" width="5.296875" bestFit="1" customWidth="1"/>
    <col min="58" max="58" width="3.8984375" bestFit="1" customWidth="1"/>
    <col min="59" max="59" width="4.69921875" bestFit="1" customWidth="1"/>
    <col min="60" max="60" width="4.796875" bestFit="1" customWidth="1"/>
    <col min="61" max="62" width="4.69921875" bestFit="1" customWidth="1"/>
    <col min="63" max="64" width="5.19921875" bestFit="1" customWidth="1"/>
  </cols>
  <sheetData>
    <row r="2" spans="1:64" s="329" customFormat="1" ht="18" customHeight="1" x14ac:dyDescent="0.4">
      <c r="A2" s="527" t="s">
        <v>421</v>
      </c>
      <c r="B2" s="409" t="s">
        <v>751</v>
      </c>
      <c r="C2" s="500" t="s">
        <v>136</v>
      </c>
      <c r="D2" s="500" t="s">
        <v>382</v>
      </c>
      <c r="E2" s="503" t="s">
        <v>383</v>
      </c>
      <c r="F2" s="500" t="s">
        <v>137</v>
      </c>
      <c r="G2" s="500" t="s">
        <v>424</v>
      </c>
      <c r="H2" s="503" t="s">
        <v>384</v>
      </c>
      <c r="I2" s="503" t="s">
        <v>687</v>
      </c>
      <c r="J2" s="503" t="s">
        <v>385</v>
      </c>
      <c r="K2" s="503" t="s">
        <v>386</v>
      </c>
      <c r="L2" s="504" t="s">
        <v>297</v>
      </c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  <c r="AO2" s="504"/>
      <c r="AP2" s="504"/>
      <c r="AQ2" s="504"/>
      <c r="AR2" s="504" t="s">
        <v>298</v>
      </c>
      <c r="AS2" s="504"/>
      <c r="AT2" s="504"/>
      <c r="AU2" s="504"/>
      <c r="AV2" s="504"/>
      <c r="AW2" s="504"/>
      <c r="AX2" s="504"/>
      <c r="AY2" s="504"/>
      <c r="AZ2" s="512" t="s">
        <v>299</v>
      </c>
      <c r="BA2" s="512"/>
      <c r="BB2" s="504"/>
      <c r="BC2" s="504"/>
      <c r="BD2" s="513" t="s">
        <v>300</v>
      </c>
      <c r="BE2" s="514" t="s">
        <v>301</v>
      </c>
      <c r="BF2" s="515" t="s">
        <v>693</v>
      </c>
      <c r="BG2" s="516"/>
      <c r="BH2" s="517"/>
      <c r="BI2" s="521" t="s">
        <v>302</v>
      </c>
      <c r="BJ2" s="524" t="s">
        <v>303</v>
      </c>
      <c r="BK2" s="505" t="s">
        <v>304</v>
      </c>
      <c r="BL2" s="507" t="s">
        <v>305</v>
      </c>
    </row>
    <row r="3" spans="1:64" s="329" customFormat="1" ht="18" customHeight="1" x14ac:dyDescent="0.4">
      <c r="A3" s="527"/>
      <c r="B3" s="407" t="s">
        <v>750</v>
      </c>
      <c r="C3" s="500"/>
      <c r="D3" s="500"/>
      <c r="E3" s="503"/>
      <c r="F3" s="500"/>
      <c r="G3" s="500"/>
      <c r="H3" s="503"/>
      <c r="I3" s="503"/>
      <c r="J3" s="503"/>
      <c r="K3" s="503"/>
      <c r="L3" s="509" t="s">
        <v>242</v>
      </c>
      <c r="M3" s="509"/>
      <c r="N3" s="510" t="s">
        <v>306</v>
      </c>
      <c r="O3" s="510"/>
      <c r="P3" s="510" t="s">
        <v>307</v>
      </c>
      <c r="Q3" s="510"/>
      <c r="R3" s="511" t="s">
        <v>308</v>
      </c>
      <c r="S3" s="511"/>
      <c r="T3" s="511" t="s">
        <v>309</v>
      </c>
      <c r="U3" s="511"/>
      <c r="V3" s="511" t="s">
        <v>310</v>
      </c>
      <c r="W3" s="511"/>
      <c r="X3" s="511" t="s">
        <v>311</v>
      </c>
      <c r="Y3" s="511"/>
      <c r="Z3" s="511" t="s">
        <v>312</v>
      </c>
      <c r="AA3" s="511"/>
      <c r="AB3" s="511" t="s">
        <v>313</v>
      </c>
      <c r="AC3" s="511"/>
      <c r="AD3" s="501" t="s">
        <v>314</v>
      </c>
      <c r="AE3" s="501"/>
      <c r="AF3" s="501" t="s">
        <v>315</v>
      </c>
      <c r="AG3" s="501"/>
      <c r="AH3" s="501" t="s">
        <v>316</v>
      </c>
      <c r="AI3" s="501"/>
      <c r="AJ3" s="501" t="s">
        <v>317</v>
      </c>
      <c r="AK3" s="501"/>
      <c r="AL3" s="501" t="s">
        <v>318</v>
      </c>
      <c r="AM3" s="501"/>
      <c r="AN3" s="501" t="s">
        <v>319</v>
      </c>
      <c r="AO3" s="501"/>
      <c r="AP3" s="502" t="s">
        <v>239</v>
      </c>
      <c r="AQ3" s="502"/>
      <c r="AR3" s="504" t="s">
        <v>320</v>
      </c>
      <c r="AS3" s="504"/>
      <c r="AT3" s="504"/>
      <c r="AU3" s="504"/>
      <c r="AV3" s="526" t="s">
        <v>321</v>
      </c>
      <c r="AW3" s="526"/>
      <c r="AX3" s="526"/>
      <c r="AY3" s="526"/>
      <c r="AZ3" s="504"/>
      <c r="BA3" s="504"/>
      <c r="BB3" s="504"/>
      <c r="BC3" s="504"/>
      <c r="BD3" s="513"/>
      <c r="BE3" s="514"/>
      <c r="BF3" s="518"/>
      <c r="BG3" s="519"/>
      <c r="BH3" s="520"/>
      <c r="BI3" s="522"/>
      <c r="BJ3" s="525"/>
      <c r="BK3" s="506"/>
      <c r="BL3" s="508"/>
    </row>
    <row r="4" spans="1:64" s="329" customFormat="1" ht="31" x14ac:dyDescent="0.4">
      <c r="A4" s="527"/>
      <c r="B4" s="410" t="s">
        <v>754</v>
      </c>
      <c r="C4" s="500"/>
      <c r="D4" s="500"/>
      <c r="E4" s="503"/>
      <c r="F4" s="500"/>
      <c r="G4" s="500"/>
      <c r="H4" s="503"/>
      <c r="I4" s="503"/>
      <c r="J4" s="503"/>
      <c r="K4" s="503"/>
      <c r="L4" s="327" t="s">
        <v>322</v>
      </c>
      <c r="M4" s="307" t="s">
        <v>323</v>
      </c>
      <c r="N4" s="327" t="s">
        <v>322</v>
      </c>
      <c r="O4" s="308" t="s">
        <v>323</v>
      </c>
      <c r="P4" s="327" t="s">
        <v>322</v>
      </c>
      <c r="Q4" s="308" t="s">
        <v>323</v>
      </c>
      <c r="R4" s="327" t="s">
        <v>322</v>
      </c>
      <c r="S4" s="309" t="s">
        <v>323</v>
      </c>
      <c r="T4" s="327" t="s">
        <v>322</v>
      </c>
      <c r="U4" s="309" t="s">
        <v>323</v>
      </c>
      <c r="V4" s="327" t="s">
        <v>322</v>
      </c>
      <c r="W4" s="309" t="s">
        <v>323</v>
      </c>
      <c r="X4" s="327" t="s">
        <v>322</v>
      </c>
      <c r="Y4" s="309" t="s">
        <v>323</v>
      </c>
      <c r="Z4" s="327" t="s">
        <v>322</v>
      </c>
      <c r="AA4" s="309" t="s">
        <v>323</v>
      </c>
      <c r="AB4" s="327" t="s">
        <v>322</v>
      </c>
      <c r="AC4" s="309" t="s">
        <v>323</v>
      </c>
      <c r="AD4" s="327" t="s">
        <v>322</v>
      </c>
      <c r="AE4" s="310" t="s">
        <v>323</v>
      </c>
      <c r="AF4" s="327" t="s">
        <v>322</v>
      </c>
      <c r="AG4" s="310" t="s">
        <v>323</v>
      </c>
      <c r="AH4" s="327" t="s">
        <v>322</v>
      </c>
      <c r="AI4" s="310" t="s">
        <v>323</v>
      </c>
      <c r="AJ4" s="327" t="s">
        <v>322</v>
      </c>
      <c r="AK4" s="310" t="s">
        <v>323</v>
      </c>
      <c r="AL4" s="327" t="s">
        <v>322</v>
      </c>
      <c r="AM4" s="310" t="s">
        <v>323</v>
      </c>
      <c r="AN4" s="327" t="s">
        <v>322</v>
      </c>
      <c r="AO4" s="310" t="s">
        <v>323</v>
      </c>
      <c r="AP4" s="311" t="s">
        <v>322</v>
      </c>
      <c r="AQ4" s="311" t="s">
        <v>323</v>
      </c>
      <c r="AR4" s="327" t="s">
        <v>691</v>
      </c>
      <c r="AS4" s="370" t="s">
        <v>692</v>
      </c>
      <c r="AT4" s="327" t="s">
        <v>324</v>
      </c>
      <c r="AU4" s="312" t="s">
        <v>239</v>
      </c>
      <c r="AV4" s="313" t="s">
        <v>691</v>
      </c>
      <c r="AW4" s="313" t="s">
        <v>692</v>
      </c>
      <c r="AX4" s="313" t="s">
        <v>324</v>
      </c>
      <c r="AY4" s="312" t="s">
        <v>239</v>
      </c>
      <c r="AZ4" s="313" t="s">
        <v>691</v>
      </c>
      <c r="BA4" s="313" t="s">
        <v>692</v>
      </c>
      <c r="BB4" s="313" t="s">
        <v>324</v>
      </c>
      <c r="BC4" s="312" t="s">
        <v>239</v>
      </c>
      <c r="BD4" s="513"/>
      <c r="BE4" s="514"/>
      <c r="BF4" s="314" t="s">
        <v>291</v>
      </c>
      <c r="BG4" s="314" t="s">
        <v>422</v>
      </c>
      <c r="BH4" s="314" t="s">
        <v>325</v>
      </c>
      <c r="BI4" s="523"/>
      <c r="BJ4" s="525"/>
      <c r="BK4" s="506"/>
      <c r="BL4" s="508"/>
    </row>
    <row r="5" spans="1:64" s="329" customFormat="1" ht="20.5" x14ac:dyDescent="0.4">
      <c r="A5" s="399"/>
      <c r="B5" s="400">
        <f>รร.ปกติ!D3</f>
        <v>0</v>
      </c>
      <c r="C5" s="401">
        <f>รร.ปกติ!C4</f>
        <v>0</v>
      </c>
      <c r="D5" s="401">
        <f>รร.ปกติ!C5</f>
        <v>0</v>
      </c>
      <c r="E5" s="401">
        <f>รร.ปกติ!C6</f>
        <v>0</v>
      </c>
      <c r="F5" s="401">
        <f>รร.ปกติ!C7</f>
        <v>0</v>
      </c>
      <c r="G5" s="401" t="str">
        <f>รร.ปกติ!C8</f>
        <v>สพป.กรุงเทพมหานคร</v>
      </c>
      <c r="H5" s="401" t="str">
        <f>รร.ปกติ!C9</f>
        <v>ป.ประถมศึกษา</v>
      </c>
      <c r="I5" s="402">
        <f>รร.ปกติ!D11</f>
        <v>0</v>
      </c>
      <c r="J5" s="403" t="str">
        <f>รร.ปกติ!C12</f>
        <v>คลิกเลือกองค์กรปกครอง</v>
      </c>
      <c r="K5" s="401" t="str">
        <f>รร.ปกติ!C13</f>
        <v>คลิกเลือกลักษณะพื้นที่สถานศึกษา</v>
      </c>
      <c r="L5" s="352">
        <f>รร.ปกติ!D17</f>
        <v>0</v>
      </c>
      <c r="M5" s="353">
        <f>รร.ปกติ!E17</f>
        <v>0</v>
      </c>
      <c r="N5" s="352">
        <f>รร.ปกติ!D18</f>
        <v>0</v>
      </c>
      <c r="O5" s="354">
        <f>รร.ปกติ!E18</f>
        <v>0</v>
      </c>
      <c r="P5" s="352">
        <f>รร.ปกติ!D19</f>
        <v>0</v>
      </c>
      <c r="Q5" s="354">
        <f>รร.ปกติ!E19</f>
        <v>0</v>
      </c>
      <c r="R5" s="352">
        <f>รร.ปกติ!D21</f>
        <v>0</v>
      </c>
      <c r="S5" s="355">
        <f>รร.ปกติ!E21</f>
        <v>0</v>
      </c>
      <c r="T5" s="352">
        <f>รร.ปกติ!D22</f>
        <v>0</v>
      </c>
      <c r="U5" s="355">
        <f>รร.ปกติ!E22</f>
        <v>0</v>
      </c>
      <c r="V5" s="352">
        <f>รร.ปกติ!D23</f>
        <v>0</v>
      </c>
      <c r="W5" s="355">
        <f>รร.ปกติ!E23</f>
        <v>0</v>
      </c>
      <c r="X5" s="352">
        <f>รร.ปกติ!D24</f>
        <v>0</v>
      </c>
      <c r="Y5" s="355">
        <f>รร.ปกติ!E24</f>
        <v>0</v>
      </c>
      <c r="Z5" s="352">
        <f>รร.ปกติ!D25</f>
        <v>0</v>
      </c>
      <c r="AA5" s="355">
        <f>รร.ปกติ!E25</f>
        <v>0</v>
      </c>
      <c r="AB5" s="352">
        <f>รร.ปกติ!D26</f>
        <v>0</v>
      </c>
      <c r="AC5" s="356">
        <f>รร.ปกติ!E26</f>
        <v>0</v>
      </c>
      <c r="AD5" s="352">
        <f>รร.ปกติ!D28</f>
        <v>0</v>
      </c>
      <c r="AE5" s="357">
        <f>รร.ปกติ!E28</f>
        <v>0</v>
      </c>
      <c r="AF5" s="352">
        <f>รร.ปกติ!D29</f>
        <v>0</v>
      </c>
      <c r="AG5" s="358">
        <f>รร.ปกติ!E29</f>
        <v>0</v>
      </c>
      <c r="AH5" s="359">
        <f>รร.ปกติ!D30</f>
        <v>0</v>
      </c>
      <c r="AI5" s="357">
        <f>รร.ปกติ!E30</f>
        <v>0</v>
      </c>
      <c r="AJ5" s="352">
        <f>รร.ปกติ!D31</f>
        <v>0</v>
      </c>
      <c r="AK5" s="357">
        <f>รร.ปกติ!E31</f>
        <v>0</v>
      </c>
      <c r="AL5" s="352">
        <f>รร.ปกติ!D32</f>
        <v>0</v>
      </c>
      <c r="AM5" s="357">
        <f>รร.ปกติ!E32</f>
        <v>0</v>
      </c>
      <c r="AN5" s="352">
        <f>รร.ปกติ!D33</f>
        <v>0</v>
      </c>
      <c r="AO5" s="357">
        <f>รร.ปกติ!E33</f>
        <v>0</v>
      </c>
      <c r="AP5" s="360">
        <f>รร.ปกติ!D35</f>
        <v>0</v>
      </c>
      <c r="AQ5" s="360">
        <f>รร.ปกติ!E35</f>
        <v>0</v>
      </c>
      <c r="AR5" s="361">
        <f>รร.ปกติ!H17</f>
        <v>0</v>
      </c>
      <c r="AS5" s="361">
        <f>รร.ปกติ!I17</f>
        <v>0</v>
      </c>
      <c r="AT5" s="361">
        <f>รร.ปกติ!J17</f>
        <v>0</v>
      </c>
      <c r="AU5" s="362">
        <f>SUM(AR5:AT5)</f>
        <v>0</v>
      </c>
      <c r="AV5" s="363">
        <f>รร.ปกติ!H18</f>
        <v>0</v>
      </c>
      <c r="AW5" s="363">
        <f>รร.ปกติ!I18</f>
        <v>0</v>
      </c>
      <c r="AX5" s="363">
        <f>รร.ปกติ!J18</f>
        <v>0</v>
      </c>
      <c r="AY5" s="364">
        <f>SUM(AV5:AX5)</f>
        <v>0</v>
      </c>
      <c r="AZ5" s="363">
        <f>AR5-AV5</f>
        <v>0</v>
      </c>
      <c r="BA5" s="363">
        <f t="shared" ref="BA5:BB5" si="0">AS5-AW5</f>
        <v>0</v>
      </c>
      <c r="BB5" s="363">
        <f t="shared" si="0"/>
        <v>0</v>
      </c>
      <c r="BC5" s="364">
        <f>AU5-AY5</f>
        <v>0</v>
      </c>
      <c r="BD5" s="368" t="e">
        <f>BC5/AY5*100</f>
        <v>#DIV/0!</v>
      </c>
      <c r="BE5" s="365">
        <f>รร.ปกติ!K21</f>
        <v>0</v>
      </c>
      <c r="BF5" s="366">
        <f>AU5-BE5</f>
        <v>0</v>
      </c>
      <c r="BG5" s="366">
        <f>BF5-AY5</f>
        <v>0</v>
      </c>
      <c r="BH5" s="369" t="e">
        <f>BG5/AY5*100</f>
        <v>#DIV/0!</v>
      </c>
      <c r="BI5" s="361">
        <f>รร.ปกติ!K25</f>
        <v>0</v>
      </c>
      <c r="BJ5" s="361">
        <f>รร.ปกติ!K26</f>
        <v>0</v>
      </c>
      <c r="BK5" s="367">
        <f>รร.ปกติ!K27</f>
        <v>0</v>
      </c>
      <c r="BL5" s="367">
        <f>รร.ปกติ!K28</f>
        <v>0</v>
      </c>
    </row>
    <row r="7" spans="1:64" ht="25.5" x14ac:dyDescent="0.75">
      <c r="C7" s="173" t="s">
        <v>734</v>
      </c>
    </row>
  </sheetData>
  <mergeCells count="38">
    <mergeCell ref="F2:F4"/>
    <mergeCell ref="A2:A4"/>
    <mergeCell ref="C2:C4"/>
    <mergeCell ref="D2:D4"/>
    <mergeCell ref="E2:E4"/>
    <mergeCell ref="AR2:AY2"/>
    <mergeCell ref="AB3:AC3"/>
    <mergeCell ref="AD3:AE3"/>
    <mergeCell ref="AF3:AG3"/>
    <mergeCell ref="AH3:AI3"/>
    <mergeCell ref="AR3:AU3"/>
    <mergeCell ref="AV3:AY3"/>
    <mergeCell ref="BK2:BK4"/>
    <mergeCell ref="BL2:BL4"/>
    <mergeCell ref="L3:M3"/>
    <mergeCell ref="N3:O3"/>
    <mergeCell ref="P3:Q3"/>
    <mergeCell ref="R3:S3"/>
    <mergeCell ref="T3:U3"/>
    <mergeCell ref="V3:W3"/>
    <mergeCell ref="X3:Y3"/>
    <mergeCell ref="Z3:AA3"/>
    <mergeCell ref="AZ2:BC3"/>
    <mergeCell ref="BD2:BD4"/>
    <mergeCell ref="BE2:BE4"/>
    <mergeCell ref="BF2:BH3"/>
    <mergeCell ref="BI2:BI4"/>
    <mergeCell ref="BJ2:BJ4"/>
    <mergeCell ref="G2:G4"/>
    <mergeCell ref="AJ3:AK3"/>
    <mergeCell ref="AL3:AM3"/>
    <mergeCell ref="AN3:AO3"/>
    <mergeCell ref="AP3:AQ3"/>
    <mergeCell ref="H2:H4"/>
    <mergeCell ref="I2:I4"/>
    <mergeCell ref="J2:J4"/>
    <mergeCell ref="K2:K4"/>
    <mergeCell ref="L2:AQ2"/>
  </mergeCells>
  <pageMargins left="0.25" right="0.25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K23"/>
  <sheetViews>
    <sheetView workbookViewId="0">
      <selection activeCell="D16" sqref="D16:D18"/>
    </sheetView>
  </sheetViews>
  <sheetFormatPr defaultColWidth="10.19921875" defaultRowHeight="20.5" x14ac:dyDescent="0.45"/>
  <cols>
    <col min="1" max="1" width="25.19921875" style="265" customWidth="1"/>
    <col min="2" max="2" width="12.59765625" style="265" customWidth="1"/>
    <col min="3" max="3" width="9.19921875" style="265" customWidth="1"/>
    <col min="4" max="4" width="10.19921875" style="265" customWidth="1"/>
    <col min="5" max="5" width="12.59765625" style="265" customWidth="1"/>
    <col min="6" max="6" width="12.19921875" style="265" customWidth="1"/>
    <col min="7" max="7" width="12.796875" style="265" customWidth="1"/>
    <col min="8" max="8" width="11.796875" style="265" customWidth="1"/>
    <col min="9" max="9" width="13.59765625" style="265" customWidth="1"/>
    <col min="10" max="10" width="12.69921875" style="265" customWidth="1"/>
    <col min="11" max="11" width="24.296875" style="264" customWidth="1"/>
    <col min="12" max="16384" width="10.19921875" style="265"/>
  </cols>
  <sheetData>
    <row r="2" spans="1:11" ht="23" x14ac:dyDescent="0.45">
      <c r="A2" s="422" t="s">
        <v>105</v>
      </c>
      <c r="B2" s="422"/>
      <c r="C2" s="422"/>
      <c r="D2" s="422"/>
      <c r="E2" s="422"/>
      <c r="F2" s="422"/>
      <c r="G2" s="422"/>
      <c r="H2" s="422"/>
      <c r="I2" s="422"/>
      <c r="J2" s="422"/>
    </row>
    <row r="4" spans="1:11" x14ac:dyDescent="0.45">
      <c r="A4" s="423" t="s">
        <v>106</v>
      </c>
      <c r="B4" s="426" t="s">
        <v>107</v>
      </c>
      <c r="C4" s="428" t="s">
        <v>108</v>
      </c>
      <c r="D4" s="429"/>
      <c r="E4" s="429"/>
      <c r="F4" s="429"/>
      <c r="G4" s="429"/>
      <c r="H4" s="429"/>
      <c r="I4" s="429"/>
      <c r="J4" s="430"/>
    </row>
    <row r="5" spans="1:11" x14ac:dyDescent="0.45">
      <c r="A5" s="424"/>
      <c r="B5" s="427"/>
      <c r="C5" s="431"/>
      <c r="D5" s="432"/>
      <c r="E5" s="432"/>
      <c r="F5" s="432"/>
      <c r="G5" s="432"/>
      <c r="H5" s="432"/>
      <c r="I5" s="432"/>
      <c r="J5" s="433"/>
    </row>
    <row r="6" spans="1:11" x14ac:dyDescent="0.45">
      <c r="A6" s="425"/>
      <c r="B6" s="427"/>
      <c r="C6" s="266">
        <v>1</v>
      </c>
      <c r="D6" s="423">
        <v>2</v>
      </c>
      <c r="E6" s="423">
        <v>3</v>
      </c>
      <c r="F6" s="423">
        <v>4</v>
      </c>
      <c r="G6" s="423">
        <v>5</v>
      </c>
      <c r="H6" s="423">
        <v>6</v>
      </c>
      <c r="I6" s="423">
        <v>7</v>
      </c>
      <c r="J6" s="426" t="s">
        <v>109</v>
      </c>
    </row>
    <row r="7" spans="1:11" s="269" customFormat="1" x14ac:dyDescent="0.45">
      <c r="A7" s="266" t="s">
        <v>110</v>
      </c>
      <c r="B7" s="266">
        <v>1</v>
      </c>
      <c r="C7" s="267" t="s">
        <v>111</v>
      </c>
      <c r="D7" s="425"/>
      <c r="E7" s="425"/>
      <c r="F7" s="424"/>
      <c r="G7" s="424"/>
      <c r="H7" s="424"/>
      <c r="I7" s="424"/>
      <c r="J7" s="424"/>
      <c r="K7" s="268"/>
    </row>
    <row r="8" spans="1:11" s="269" customFormat="1" x14ac:dyDescent="0.45">
      <c r="A8" s="266" t="s">
        <v>112</v>
      </c>
      <c r="B8" s="266">
        <v>2</v>
      </c>
      <c r="C8" s="270" t="s">
        <v>111</v>
      </c>
      <c r="D8" s="271" t="s">
        <v>113</v>
      </c>
      <c r="E8" s="272" t="s">
        <v>114</v>
      </c>
      <c r="F8" s="425"/>
      <c r="G8" s="424"/>
      <c r="H8" s="424"/>
      <c r="I8" s="424"/>
      <c r="J8" s="424"/>
      <c r="K8" s="268"/>
    </row>
    <row r="9" spans="1:11" s="269" customFormat="1" x14ac:dyDescent="0.45">
      <c r="A9" s="266" t="s">
        <v>115</v>
      </c>
      <c r="B9" s="266">
        <v>3</v>
      </c>
      <c r="C9" s="270" t="s">
        <v>111</v>
      </c>
      <c r="D9" s="271" t="s">
        <v>113</v>
      </c>
      <c r="E9" s="270" t="s">
        <v>114</v>
      </c>
      <c r="F9" s="272" t="s">
        <v>116</v>
      </c>
      <c r="G9" s="425"/>
      <c r="H9" s="424"/>
      <c r="I9" s="424"/>
      <c r="J9" s="424"/>
      <c r="K9" s="268" t="s">
        <v>117</v>
      </c>
    </row>
    <row r="10" spans="1:11" s="269" customFormat="1" x14ac:dyDescent="0.45">
      <c r="A10" s="266" t="s">
        <v>118</v>
      </c>
      <c r="B10" s="266">
        <v>4</v>
      </c>
      <c r="C10" s="270" t="s">
        <v>111</v>
      </c>
      <c r="D10" s="271" t="s">
        <v>113</v>
      </c>
      <c r="E10" s="270" t="s">
        <v>114</v>
      </c>
      <c r="F10" s="272" t="s">
        <v>116</v>
      </c>
      <c r="G10" s="273" t="s">
        <v>119</v>
      </c>
      <c r="H10" s="425"/>
      <c r="I10" s="424"/>
      <c r="J10" s="424"/>
      <c r="K10" s="268"/>
    </row>
    <row r="11" spans="1:11" s="269" customFormat="1" x14ac:dyDescent="0.45">
      <c r="A11" s="266" t="s">
        <v>120</v>
      </c>
      <c r="B11" s="266">
        <v>5</v>
      </c>
      <c r="C11" s="270" t="s">
        <v>111</v>
      </c>
      <c r="D11" s="271" t="s">
        <v>113</v>
      </c>
      <c r="E11" s="270" t="s">
        <v>114</v>
      </c>
      <c r="F11" s="273" t="s">
        <v>116</v>
      </c>
      <c r="G11" s="273" t="s">
        <v>119</v>
      </c>
      <c r="H11" s="272" t="s">
        <v>121</v>
      </c>
      <c r="I11" s="425"/>
      <c r="J11" s="424"/>
      <c r="K11" s="268"/>
    </row>
    <row r="12" spans="1:11" s="269" customFormat="1" x14ac:dyDescent="0.45">
      <c r="A12" s="283" t="s">
        <v>122</v>
      </c>
      <c r="B12" s="283">
        <v>6</v>
      </c>
      <c r="C12" s="274" t="s">
        <v>111</v>
      </c>
      <c r="D12" s="275" t="s">
        <v>113</v>
      </c>
      <c r="E12" s="274" t="s">
        <v>114</v>
      </c>
      <c r="F12" s="276" t="s">
        <v>116</v>
      </c>
      <c r="G12" s="277" t="s">
        <v>119</v>
      </c>
      <c r="H12" s="276" t="s">
        <v>121</v>
      </c>
      <c r="I12" s="277" t="s">
        <v>123</v>
      </c>
      <c r="J12" s="424"/>
      <c r="K12" s="268"/>
    </row>
    <row r="13" spans="1:11" s="269" customFormat="1" ht="21.15" customHeight="1" x14ac:dyDescent="0.45">
      <c r="A13" s="417" t="s">
        <v>124</v>
      </c>
      <c r="B13" s="417"/>
      <c r="C13" s="417"/>
      <c r="D13" s="417"/>
      <c r="E13" s="417"/>
      <c r="F13" s="417"/>
      <c r="G13" s="417"/>
      <c r="H13" s="417"/>
      <c r="I13" s="417"/>
      <c r="J13" s="417"/>
      <c r="K13" s="268"/>
    </row>
    <row r="14" spans="1:11" s="269" customFormat="1" ht="42" customHeight="1" x14ac:dyDescent="0.45">
      <c r="A14" s="417" t="s">
        <v>125</v>
      </c>
      <c r="B14" s="418" t="s">
        <v>126</v>
      </c>
      <c r="C14" s="412" t="s">
        <v>111</v>
      </c>
      <c r="D14" s="421" t="s">
        <v>113</v>
      </c>
      <c r="E14" s="412" t="s">
        <v>114</v>
      </c>
      <c r="F14" s="412" t="s">
        <v>116</v>
      </c>
      <c r="G14" s="412" t="s">
        <v>119</v>
      </c>
      <c r="H14" s="412" t="s">
        <v>121</v>
      </c>
      <c r="I14" s="412" t="s">
        <v>123</v>
      </c>
      <c r="J14" s="413" t="s">
        <v>127</v>
      </c>
      <c r="K14" s="278"/>
    </row>
    <row r="15" spans="1:11" s="269" customFormat="1" x14ac:dyDescent="0.45">
      <c r="A15" s="417"/>
      <c r="B15" s="419"/>
      <c r="C15" s="412"/>
      <c r="D15" s="421"/>
      <c r="E15" s="412"/>
      <c r="F15" s="412"/>
      <c r="G15" s="412"/>
      <c r="H15" s="412"/>
      <c r="I15" s="412"/>
      <c r="J15" s="414"/>
      <c r="K15" s="278"/>
    </row>
    <row r="16" spans="1:11" x14ac:dyDescent="0.45">
      <c r="A16" s="417" t="s">
        <v>128</v>
      </c>
      <c r="B16" s="419"/>
      <c r="C16" s="412" t="s">
        <v>111</v>
      </c>
      <c r="D16" s="421" t="s">
        <v>113</v>
      </c>
      <c r="E16" s="412" t="s">
        <v>114</v>
      </c>
      <c r="F16" s="412" t="s">
        <v>116</v>
      </c>
      <c r="G16" s="412" t="s">
        <v>119</v>
      </c>
      <c r="H16" s="412" t="s">
        <v>121</v>
      </c>
      <c r="I16" s="416" t="s">
        <v>123</v>
      </c>
      <c r="J16" s="414"/>
      <c r="K16" s="279"/>
    </row>
    <row r="17" spans="1:11" x14ac:dyDescent="0.45">
      <c r="A17" s="417"/>
      <c r="B17" s="419"/>
      <c r="C17" s="412"/>
      <c r="D17" s="421"/>
      <c r="E17" s="412"/>
      <c r="F17" s="412"/>
      <c r="G17" s="412"/>
      <c r="H17" s="412"/>
      <c r="I17" s="416"/>
      <c r="J17" s="414"/>
      <c r="K17" s="279"/>
    </row>
    <row r="18" spans="1:11" x14ac:dyDescent="0.45">
      <c r="A18" s="417"/>
      <c r="B18" s="420"/>
      <c r="C18" s="412"/>
      <c r="D18" s="421"/>
      <c r="E18" s="412"/>
      <c r="F18" s="412"/>
      <c r="G18" s="412"/>
      <c r="H18" s="412"/>
      <c r="I18" s="412"/>
      <c r="J18" s="415"/>
      <c r="K18" s="279"/>
    </row>
    <row r="19" spans="1:11" x14ac:dyDescent="0.45">
      <c r="A19" s="280"/>
      <c r="B19" s="280"/>
    </row>
    <row r="20" spans="1:11" x14ac:dyDescent="0.45">
      <c r="A20" s="281" t="s">
        <v>129</v>
      </c>
      <c r="B20" s="281"/>
    </row>
    <row r="21" spans="1:11" x14ac:dyDescent="0.45">
      <c r="A21" s="281" t="s">
        <v>130</v>
      </c>
      <c r="B21" s="281"/>
    </row>
    <row r="22" spans="1:11" x14ac:dyDescent="0.45">
      <c r="A22" s="265" t="s">
        <v>131</v>
      </c>
    </row>
    <row r="23" spans="1:11" x14ac:dyDescent="0.45">
      <c r="A23" s="265" t="s">
        <v>132</v>
      </c>
    </row>
  </sheetData>
  <mergeCells count="30">
    <mergeCell ref="A13:J13"/>
    <mergeCell ref="A2:J2"/>
    <mergeCell ref="A4:A6"/>
    <mergeCell ref="B4:B6"/>
    <mergeCell ref="C4:J5"/>
    <mergeCell ref="D6:D7"/>
    <mergeCell ref="E6:E7"/>
    <mergeCell ref="F6:F8"/>
    <mergeCell ref="G6:G9"/>
    <mergeCell ref="H6:H10"/>
    <mergeCell ref="I6:I11"/>
    <mergeCell ref="J6:J12"/>
    <mergeCell ref="A14:A15"/>
    <mergeCell ref="B14:B18"/>
    <mergeCell ref="C14:C15"/>
    <mergeCell ref="D14:D15"/>
    <mergeCell ref="E14:E15"/>
    <mergeCell ref="A16:A18"/>
    <mergeCell ref="C16:C18"/>
    <mergeCell ref="D16:D18"/>
    <mergeCell ref="E16:E18"/>
    <mergeCell ref="F14:F15"/>
    <mergeCell ref="G14:G15"/>
    <mergeCell ref="H14:H15"/>
    <mergeCell ref="I14:I15"/>
    <mergeCell ref="J14:J18"/>
    <mergeCell ref="F16:F18"/>
    <mergeCell ref="G16:G18"/>
    <mergeCell ref="H16:H18"/>
    <mergeCell ref="I16:I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1"/>
  <sheetViews>
    <sheetView workbookViewId="0">
      <selection activeCell="G12" sqref="G12"/>
    </sheetView>
  </sheetViews>
  <sheetFormatPr defaultColWidth="9.09765625" defaultRowHeight="14.5" x14ac:dyDescent="0.35"/>
  <cols>
    <col min="1" max="1" width="17.59765625" style="317" customWidth="1"/>
    <col min="2" max="5" width="9.09765625" style="317"/>
    <col min="6" max="6" width="21.296875" style="317" bestFit="1" customWidth="1"/>
    <col min="7" max="7" width="15.09765625" style="317" bestFit="1" customWidth="1"/>
    <col min="8" max="8" width="13.09765625" style="317" bestFit="1" customWidth="1"/>
    <col min="9" max="9" width="20.796875" style="317" customWidth="1"/>
    <col min="10" max="10" width="17" style="317" customWidth="1"/>
    <col min="11" max="16384" width="9.09765625" style="317"/>
  </cols>
  <sheetData>
    <row r="1" spans="1:10" ht="23" x14ac:dyDescent="0.5">
      <c r="A1" s="434" t="s">
        <v>400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0" ht="20.5" x14ac:dyDescent="0.4">
      <c r="A2" s="318"/>
      <c r="B2" s="319"/>
      <c r="C2" s="319"/>
      <c r="D2" s="319"/>
      <c r="E2" s="319"/>
      <c r="F2" s="319"/>
      <c r="G2" s="319"/>
      <c r="H2" s="319"/>
      <c r="I2" s="319"/>
      <c r="J2" s="319"/>
    </row>
    <row r="3" spans="1:10" ht="20.5" x14ac:dyDescent="0.35">
      <c r="A3" s="320"/>
      <c r="B3" s="435" t="s">
        <v>401</v>
      </c>
      <c r="C3" s="435"/>
      <c r="D3" s="435"/>
      <c r="E3" s="435"/>
      <c r="F3" s="435"/>
      <c r="G3" s="435"/>
      <c r="H3" s="435"/>
      <c r="I3" s="435"/>
      <c r="J3" s="435"/>
    </row>
    <row r="4" spans="1:10" ht="18" x14ac:dyDescent="0.35">
      <c r="A4" s="321" t="s">
        <v>402</v>
      </c>
      <c r="B4" s="321"/>
      <c r="C4" s="321"/>
      <c r="D4" s="321"/>
      <c r="E4" s="321"/>
      <c r="F4" s="321" t="s">
        <v>403</v>
      </c>
      <c r="G4" s="321"/>
      <c r="H4" s="321" t="s">
        <v>404</v>
      </c>
      <c r="I4" s="321" t="s">
        <v>405</v>
      </c>
      <c r="J4" s="321"/>
    </row>
    <row r="5" spans="1:10" ht="18" x14ac:dyDescent="0.35">
      <c r="A5" s="321" t="s">
        <v>321</v>
      </c>
      <c r="B5" s="321" t="s">
        <v>332</v>
      </c>
      <c r="C5" s="321" t="s">
        <v>333</v>
      </c>
      <c r="D5" s="321" t="s">
        <v>352</v>
      </c>
      <c r="E5" s="321" t="s">
        <v>338</v>
      </c>
      <c r="F5" s="321" t="s">
        <v>406</v>
      </c>
      <c r="G5" s="321" t="s">
        <v>407</v>
      </c>
      <c r="H5" s="321" t="s">
        <v>408</v>
      </c>
      <c r="I5" s="321" t="s">
        <v>409</v>
      </c>
      <c r="J5" s="321" t="s">
        <v>410</v>
      </c>
    </row>
    <row r="6" spans="1:10" ht="18" x14ac:dyDescent="0.35">
      <c r="A6" s="322" t="s">
        <v>411</v>
      </c>
      <c r="B6" s="322"/>
      <c r="C6" s="322"/>
      <c r="D6" s="322"/>
      <c r="E6" s="322"/>
      <c r="F6" s="322" t="s">
        <v>412</v>
      </c>
      <c r="G6" s="322"/>
      <c r="H6" s="322"/>
      <c r="I6" s="322" t="s">
        <v>413</v>
      </c>
      <c r="J6" s="322"/>
    </row>
    <row r="7" spans="1:10" ht="18" x14ac:dyDescent="0.35">
      <c r="A7" s="321">
        <v>12</v>
      </c>
      <c r="B7" s="321">
        <v>1</v>
      </c>
      <c r="C7" s="321">
        <v>1</v>
      </c>
      <c r="D7" s="321">
        <v>1</v>
      </c>
      <c r="E7" s="321">
        <v>1</v>
      </c>
      <c r="F7" s="321">
        <v>1</v>
      </c>
      <c r="G7" s="321">
        <v>1</v>
      </c>
      <c r="H7" s="321">
        <v>1</v>
      </c>
      <c r="I7" s="321">
        <v>1</v>
      </c>
      <c r="J7" s="321">
        <v>4</v>
      </c>
    </row>
    <row r="8" spans="1:10" ht="18" x14ac:dyDescent="0.35">
      <c r="A8" s="321">
        <v>24</v>
      </c>
      <c r="B8" s="321">
        <v>2</v>
      </c>
      <c r="C8" s="321">
        <v>2</v>
      </c>
      <c r="D8" s="321">
        <v>2</v>
      </c>
      <c r="E8" s="321">
        <v>2</v>
      </c>
      <c r="F8" s="321">
        <v>2</v>
      </c>
      <c r="G8" s="321">
        <v>1</v>
      </c>
      <c r="H8" s="321">
        <v>1</v>
      </c>
      <c r="I8" s="321">
        <v>1</v>
      </c>
      <c r="J8" s="321">
        <v>11</v>
      </c>
    </row>
    <row r="9" spans="1:10" ht="18" x14ac:dyDescent="0.35">
      <c r="A9" s="321">
        <v>36</v>
      </c>
      <c r="B9" s="321">
        <v>3</v>
      </c>
      <c r="C9" s="321">
        <v>3</v>
      </c>
      <c r="D9" s="321">
        <v>3</v>
      </c>
      <c r="E9" s="321">
        <v>3</v>
      </c>
      <c r="F9" s="321">
        <v>3</v>
      </c>
      <c r="G9" s="321">
        <v>2</v>
      </c>
      <c r="H9" s="321">
        <v>2</v>
      </c>
      <c r="I9" s="321">
        <v>2</v>
      </c>
      <c r="J9" s="321">
        <v>15</v>
      </c>
    </row>
    <row r="10" spans="1:10" ht="18" x14ac:dyDescent="0.35">
      <c r="A10" s="321">
        <v>48</v>
      </c>
      <c r="B10" s="321">
        <v>3</v>
      </c>
      <c r="C10" s="321">
        <v>3</v>
      </c>
      <c r="D10" s="321">
        <v>3</v>
      </c>
      <c r="E10" s="321">
        <v>4</v>
      </c>
      <c r="F10" s="321">
        <v>4</v>
      </c>
      <c r="G10" s="321">
        <v>2</v>
      </c>
      <c r="H10" s="321">
        <v>2</v>
      </c>
      <c r="I10" s="321">
        <v>2</v>
      </c>
      <c r="J10" s="321">
        <v>25</v>
      </c>
    </row>
    <row r="11" spans="1:10" ht="18" x14ac:dyDescent="0.35">
      <c r="A11" s="321">
        <v>60</v>
      </c>
      <c r="B11" s="321">
        <v>4</v>
      </c>
      <c r="C11" s="321">
        <v>4</v>
      </c>
      <c r="D11" s="321">
        <v>4</v>
      </c>
      <c r="E11" s="321">
        <v>5</v>
      </c>
      <c r="F11" s="321">
        <v>5</v>
      </c>
      <c r="G11" s="321">
        <v>3</v>
      </c>
      <c r="H11" s="321">
        <v>3</v>
      </c>
      <c r="I11" s="321">
        <v>3</v>
      </c>
      <c r="J11" s="321">
        <v>29</v>
      </c>
    </row>
    <row r="12" spans="1:10" ht="18" x14ac:dyDescent="0.35">
      <c r="A12" s="321">
        <v>72</v>
      </c>
      <c r="B12" s="321">
        <v>5</v>
      </c>
      <c r="C12" s="321">
        <v>5</v>
      </c>
      <c r="D12" s="321">
        <v>5</v>
      </c>
      <c r="E12" s="321">
        <v>6</v>
      </c>
      <c r="F12" s="321">
        <v>6</v>
      </c>
      <c r="G12" s="321">
        <v>3</v>
      </c>
      <c r="H12" s="321">
        <v>3</v>
      </c>
      <c r="I12" s="321">
        <v>3</v>
      </c>
      <c r="J12" s="321">
        <v>36</v>
      </c>
    </row>
    <row r="13" spans="1:10" ht="18" x14ac:dyDescent="0.35">
      <c r="A13" s="321">
        <v>84</v>
      </c>
      <c r="B13" s="321">
        <v>6</v>
      </c>
      <c r="C13" s="321">
        <v>6</v>
      </c>
      <c r="D13" s="321">
        <v>6</v>
      </c>
      <c r="E13" s="321">
        <v>7</v>
      </c>
      <c r="F13" s="321">
        <v>7</v>
      </c>
      <c r="G13" s="321">
        <v>4</v>
      </c>
      <c r="H13" s="321">
        <v>4</v>
      </c>
      <c r="I13" s="321">
        <v>4</v>
      </c>
      <c r="J13" s="321">
        <v>40</v>
      </c>
    </row>
    <row r="14" spans="1:10" ht="18" x14ac:dyDescent="0.35">
      <c r="A14" s="321">
        <v>96</v>
      </c>
      <c r="B14" s="321">
        <v>7</v>
      </c>
      <c r="C14" s="321">
        <v>7</v>
      </c>
      <c r="D14" s="321">
        <v>7</v>
      </c>
      <c r="E14" s="321">
        <v>8</v>
      </c>
      <c r="F14" s="321">
        <v>8</v>
      </c>
      <c r="G14" s="321">
        <v>4</v>
      </c>
      <c r="H14" s="321">
        <v>4</v>
      </c>
      <c r="I14" s="321">
        <v>4</v>
      </c>
      <c r="J14" s="321">
        <v>47</v>
      </c>
    </row>
    <row r="15" spans="1:10" ht="18" x14ac:dyDescent="0.35">
      <c r="A15" s="321">
        <v>108</v>
      </c>
      <c r="B15" s="321">
        <v>8</v>
      </c>
      <c r="C15" s="321">
        <v>8</v>
      </c>
      <c r="D15" s="321">
        <v>8</v>
      </c>
      <c r="E15" s="321">
        <v>9</v>
      </c>
      <c r="F15" s="321">
        <v>9</v>
      </c>
      <c r="G15" s="321">
        <v>5</v>
      </c>
      <c r="H15" s="321">
        <v>5</v>
      </c>
      <c r="I15" s="321">
        <v>5</v>
      </c>
      <c r="J15" s="321">
        <v>51</v>
      </c>
    </row>
    <row r="16" spans="1:10" ht="18" x14ac:dyDescent="0.35">
      <c r="A16" s="321">
        <v>120</v>
      </c>
      <c r="B16" s="321">
        <v>8</v>
      </c>
      <c r="C16" s="321">
        <v>8</v>
      </c>
      <c r="D16" s="321">
        <v>8</v>
      </c>
      <c r="E16" s="321">
        <v>10</v>
      </c>
      <c r="F16" s="321">
        <v>10</v>
      </c>
      <c r="G16" s="321">
        <v>5</v>
      </c>
      <c r="H16" s="321">
        <v>5</v>
      </c>
      <c r="I16" s="321">
        <v>5</v>
      </c>
      <c r="J16" s="321">
        <v>61</v>
      </c>
    </row>
    <row r="17" spans="1:10" ht="18" x14ac:dyDescent="0.35">
      <c r="A17" s="322"/>
      <c r="B17" s="322"/>
      <c r="C17" s="322"/>
      <c r="D17" s="322"/>
      <c r="E17" s="322"/>
      <c r="F17" s="322"/>
      <c r="G17" s="322"/>
      <c r="H17" s="322"/>
      <c r="I17" s="322"/>
      <c r="J17" s="322"/>
    </row>
    <row r="18" spans="1:10" ht="18" x14ac:dyDescent="0.4">
      <c r="A18" s="323"/>
      <c r="B18" s="324"/>
      <c r="C18" s="324"/>
      <c r="D18" s="324"/>
      <c r="E18" s="324"/>
      <c r="F18" s="324"/>
      <c r="G18" s="324"/>
      <c r="H18" s="324"/>
      <c r="I18" s="324"/>
      <c r="J18" s="324"/>
    </row>
    <row r="19" spans="1:10" ht="18" x14ac:dyDescent="0.4">
      <c r="A19" s="325" t="s">
        <v>414</v>
      </c>
      <c r="B19" s="324"/>
      <c r="C19" s="324"/>
      <c r="D19" s="324"/>
      <c r="E19" s="324"/>
      <c r="F19" s="324"/>
      <c r="G19" s="324"/>
      <c r="H19" s="324"/>
      <c r="I19" s="324"/>
      <c r="J19" s="324"/>
    </row>
    <row r="20" spans="1:10" ht="18" x14ac:dyDescent="0.4">
      <c r="A20" s="323" t="s">
        <v>415</v>
      </c>
      <c r="B20" s="324"/>
      <c r="C20" s="324"/>
      <c r="D20" s="324"/>
      <c r="E20" s="324"/>
      <c r="F20" s="324"/>
      <c r="G20" s="324"/>
      <c r="H20" s="324"/>
      <c r="I20" s="324"/>
      <c r="J20" s="324"/>
    </row>
    <row r="21" spans="1:10" ht="18" x14ac:dyDescent="0.4">
      <c r="A21" s="323" t="s">
        <v>416</v>
      </c>
      <c r="B21" s="324"/>
      <c r="C21" s="324"/>
      <c r="D21" s="324"/>
      <c r="E21" s="324"/>
      <c r="F21" s="324"/>
      <c r="G21" s="324"/>
      <c r="H21" s="324"/>
      <c r="I21" s="324"/>
      <c r="J21" s="324"/>
    </row>
  </sheetData>
  <mergeCells count="2">
    <mergeCell ref="A1:J1"/>
    <mergeCell ref="B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57"/>
  <sheetViews>
    <sheetView topLeftCell="A46" zoomScaleNormal="100" workbookViewId="0">
      <selection activeCell="B12" sqref="B12"/>
    </sheetView>
  </sheetViews>
  <sheetFormatPr defaultColWidth="9.09765625" defaultRowHeight="20.5" x14ac:dyDescent="0.45"/>
  <cols>
    <col min="1" max="1" width="5.69921875" style="96" customWidth="1"/>
    <col min="2" max="2" width="36" style="88" customWidth="1"/>
    <col min="3" max="3" width="14" style="88" customWidth="1"/>
    <col min="4" max="4" width="16" style="88" customWidth="1"/>
    <col min="5" max="5" width="19.09765625" style="88" customWidth="1"/>
    <col min="6" max="16384" width="9.09765625" style="88"/>
  </cols>
  <sheetData>
    <row r="1" spans="1:26" x14ac:dyDescent="0.45">
      <c r="A1" s="436" t="s">
        <v>133</v>
      </c>
      <c r="B1" s="436"/>
      <c r="C1" s="436"/>
      <c r="D1" s="436"/>
      <c r="E1" s="436"/>
    </row>
    <row r="2" spans="1:26" ht="22.65" customHeight="1" x14ac:dyDescent="0.45">
      <c r="A2" s="440" t="s">
        <v>134</v>
      </c>
      <c r="B2" s="440"/>
      <c r="C2" s="440"/>
      <c r="D2" s="440"/>
      <c r="E2" s="440"/>
    </row>
    <row r="3" spans="1:26" x14ac:dyDescent="0.45">
      <c r="A3" s="437" t="s">
        <v>135</v>
      </c>
      <c r="B3" s="437" t="s">
        <v>136</v>
      </c>
      <c r="C3" s="437" t="s">
        <v>137</v>
      </c>
      <c r="D3" s="437" t="s">
        <v>138</v>
      </c>
      <c r="E3" s="438" t="s">
        <v>139</v>
      </c>
    </row>
    <row r="4" spans="1:26" s="96" customFormat="1" ht="13.65" customHeight="1" x14ac:dyDescent="0.45">
      <c r="A4" s="437"/>
      <c r="B4" s="437"/>
      <c r="C4" s="437"/>
      <c r="D4" s="437"/>
      <c r="E4" s="439"/>
    </row>
    <row r="5" spans="1:26" s="220" customFormat="1" ht="21.75" customHeight="1" x14ac:dyDescent="0.75">
      <c r="A5" s="217">
        <v>1</v>
      </c>
      <c r="B5" s="218" t="s">
        <v>140</v>
      </c>
      <c r="C5" s="218" t="s">
        <v>141</v>
      </c>
      <c r="D5" s="218" t="s">
        <v>142</v>
      </c>
      <c r="E5" s="217" t="s">
        <v>143</v>
      </c>
      <c r="F5" s="91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</row>
    <row r="6" spans="1:26" s="220" customFormat="1" ht="21.75" customHeight="1" x14ac:dyDescent="0.75">
      <c r="A6" s="221">
        <v>2</v>
      </c>
      <c r="B6" s="222" t="s">
        <v>144</v>
      </c>
      <c r="C6" s="222" t="s">
        <v>141</v>
      </c>
      <c r="D6" s="222" t="s">
        <v>142</v>
      </c>
      <c r="E6" s="223" t="s">
        <v>143</v>
      </c>
      <c r="F6" s="91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</row>
    <row r="7" spans="1:26" s="220" customFormat="1" ht="21.75" customHeight="1" x14ac:dyDescent="0.75">
      <c r="A7" s="223">
        <v>3</v>
      </c>
      <c r="B7" s="222" t="s">
        <v>145</v>
      </c>
      <c r="C7" s="222" t="s">
        <v>141</v>
      </c>
      <c r="D7" s="222" t="s">
        <v>142</v>
      </c>
      <c r="E7" s="223" t="s">
        <v>143</v>
      </c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</row>
    <row r="8" spans="1:26" s="220" customFormat="1" ht="21.75" customHeight="1" x14ac:dyDescent="0.75">
      <c r="A8" s="221">
        <v>4</v>
      </c>
      <c r="B8" s="222" t="s">
        <v>146</v>
      </c>
      <c r="C8" s="222" t="s">
        <v>141</v>
      </c>
      <c r="D8" s="222" t="s">
        <v>142</v>
      </c>
      <c r="E8" s="223" t="s">
        <v>143</v>
      </c>
      <c r="F8" s="91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</row>
    <row r="9" spans="1:26" s="220" customFormat="1" ht="21.75" customHeight="1" x14ac:dyDescent="0.75">
      <c r="A9" s="223">
        <v>5</v>
      </c>
      <c r="B9" s="222" t="s">
        <v>147</v>
      </c>
      <c r="C9" s="222" t="s">
        <v>141</v>
      </c>
      <c r="D9" s="222" t="s">
        <v>142</v>
      </c>
      <c r="E9" s="223" t="s">
        <v>143</v>
      </c>
      <c r="F9" s="91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</row>
    <row r="10" spans="1:26" s="220" customFormat="1" ht="21.75" customHeight="1" x14ac:dyDescent="0.75">
      <c r="A10" s="221">
        <v>6</v>
      </c>
      <c r="B10" s="222" t="s">
        <v>148</v>
      </c>
      <c r="C10" s="222" t="s">
        <v>141</v>
      </c>
      <c r="D10" s="222" t="s">
        <v>142</v>
      </c>
      <c r="E10" s="223" t="s">
        <v>143</v>
      </c>
      <c r="F10" s="91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</row>
    <row r="11" spans="1:26" s="220" customFormat="1" ht="21.75" customHeight="1" x14ac:dyDescent="0.75">
      <c r="A11" s="223">
        <v>7</v>
      </c>
      <c r="B11" s="222" t="s">
        <v>149</v>
      </c>
      <c r="C11" s="222" t="s">
        <v>141</v>
      </c>
      <c r="D11" s="222" t="s">
        <v>142</v>
      </c>
      <c r="E11" s="223" t="s">
        <v>143</v>
      </c>
      <c r="F11" s="91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</row>
    <row r="12" spans="1:26" s="220" customFormat="1" ht="21.75" customHeight="1" x14ac:dyDescent="0.75">
      <c r="A12" s="221">
        <v>8</v>
      </c>
      <c r="B12" s="222" t="s">
        <v>150</v>
      </c>
      <c r="C12" s="222" t="s">
        <v>141</v>
      </c>
      <c r="D12" s="222" t="s">
        <v>142</v>
      </c>
      <c r="E12" s="223" t="s">
        <v>143</v>
      </c>
      <c r="F12" s="91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</row>
    <row r="13" spans="1:26" s="220" customFormat="1" ht="21.75" customHeight="1" x14ac:dyDescent="0.75">
      <c r="A13" s="223">
        <v>9</v>
      </c>
      <c r="B13" s="222" t="s">
        <v>151</v>
      </c>
      <c r="C13" s="222" t="s">
        <v>141</v>
      </c>
      <c r="D13" s="222" t="s">
        <v>142</v>
      </c>
      <c r="E13" s="223" t="s">
        <v>143</v>
      </c>
      <c r="F13" s="91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</row>
    <row r="14" spans="1:26" s="220" customFormat="1" x14ac:dyDescent="0.75">
      <c r="A14" s="221">
        <v>10</v>
      </c>
      <c r="B14" s="222" t="s">
        <v>152</v>
      </c>
      <c r="C14" s="222" t="s">
        <v>141</v>
      </c>
      <c r="D14" s="222" t="s">
        <v>142</v>
      </c>
      <c r="E14" s="223" t="s">
        <v>143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</row>
    <row r="15" spans="1:26" s="220" customFormat="1" x14ac:dyDescent="0.75">
      <c r="A15" s="224">
        <v>11</v>
      </c>
      <c r="B15" s="225" t="s">
        <v>153</v>
      </c>
      <c r="C15" s="225" t="s">
        <v>141</v>
      </c>
      <c r="D15" s="225" t="s">
        <v>142</v>
      </c>
      <c r="E15" s="224" t="s">
        <v>143</v>
      </c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</row>
    <row r="16" spans="1:26" s="220" customFormat="1" x14ac:dyDescent="0.75">
      <c r="A16" s="70">
        <v>12</v>
      </c>
      <c r="B16" s="226" t="s">
        <v>154</v>
      </c>
      <c r="C16" s="226" t="s">
        <v>155</v>
      </c>
      <c r="D16" s="226" t="s">
        <v>156</v>
      </c>
      <c r="E16" s="227" t="s">
        <v>143</v>
      </c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</row>
    <row r="17" spans="1:26" s="220" customFormat="1" x14ac:dyDescent="0.75">
      <c r="A17" s="228">
        <v>13</v>
      </c>
      <c r="B17" s="229" t="s">
        <v>157</v>
      </c>
      <c r="C17" s="229" t="s">
        <v>158</v>
      </c>
      <c r="D17" s="229" t="s">
        <v>159</v>
      </c>
      <c r="E17" s="228" t="s">
        <v>143</v>
      </c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</row>
    <row r="18" spans="1:26" s="220" customFormat="1" x14ac:dyDescent="0.75">
      <c r="A18" s="221">
        <v>14</v>
      </c>
      <c r="B18" s="222" t="s">
        <v>160</v>
      </c>
      <c r="C18" s="222" t="s">
        <v>158</v>
      </c>
      <c r="D18" s="222" t="s">
        <v>159</v>
      </c>
      <c r="E18" s="223" t="s">
        <v>143</v>
      </c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</row>
    <row r="19" spans="1:26" s="220" customFormat="1" x14ac:dyDescent="0.75">
      <c r="A19" s="230">
        <v>15</v>
      </c>
      <c r="B19" s="231" t="s">
        <v>161</v>
      </c>
      <c r="C19" s="231" t="s">
        <v>158</v>
      </c>
      <c r="D19" s="231" t="s">
        <v>159</v>
      </c>
      <c r="E19" s="230" t="s">
        <v>143</v>
      </c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</row>
    <row r="20" spans="1:26" s="91" customFormat="1" x14ac:dyDescent="0.75">
      <c r="A20" s="232">
        <v>16</v>
      </c>
      <c r="B20" s="233" t="s">
        <v>162</v>
      </c>
      <c r="C20" s="233" t="s">
        <v>163</v>
      </c>
      <c r="D20" s="234" t="s">
        <v>164</v>
      </c>
      <c r="E20" s="232" t="s">
        <v>165</v>
      </c>
    </row>
    <row r="21" spans="1:26" s="91" customFormat="1" x14ac:dyDescent="0.75">
      <c r="A21" s="235">
        <v>17</v>
      </c>
      <c r="B21" s="236" t="s">
        <v>166</v>
      </c>
      <c r="C21" s="236" t="s">
        <v>163</v>
      </c>
      <c r="D21" s="236" t="s">
        <v>164</v>
      </c>
      <c r="E21" s="237" t="s">
        <v>167</v>
      </c>
    </row>
    <row r="22" spans="1:26" s="91" customFormat="1" x14ac:dyDescent="0.75">
      <c r="A22" s="238">
        <v>18</v>
      </c>
      <c r="B22" s="229" t="s">
        <v>168</v>
      </c>
      <c r="C22" s="229" t="s">
        <v>169</v>
      </c>
      <c r="D22" s="239" t="s">
        <v>170</v>
      </c>
      <c r="E22" s="238" t="s">
        <v>165</v>
      </c>
    </row>
    <row r="23" spans="1:26" s="91" customFormat="1" x14ac:dyDescent="0.75">
      <c r="A23" s="230">
        <v>19</v>
      </c>
      <c r="B23" s="240" t="s">
        <v>166</v>
      </c>
      <c r="C23" s="225" t="s">
        <v>169</v>
      </c>
      <c r="D23" s="240" t="s">
        <v>170</v>
      </c>
      <c r="E23" s="241" t="s">
        <v>167</v>
      </c>
    </row>
    <row r="24" spans="1:26" s="91" customFormat="1" x14ac:dyDescent="0.75">
      <c r="A24" s="70">
        <v>20</v>
      </c>
      <c r="B24" s="242" t="s">
        <v>171</v>
      </c>
      <c r="C24" s="242" t="s">
        <v>172</v>
      </c>
      <c r="D24" s="242" t="s">
        <v>173</v>
      </c>
      <c r="E24" s="70" t="s">
        <v>165</v>
      </c>
    </row>
    <row r="25" spans="1:26" s="91" customFormat="1" x14ac:dyDescent="0.75">
      <c r="A25" s="228">
        <v>21</v>
      </c>
      <c r="B25" s="229" t="s">
        <v>168</v>
      </c>
      <c r="C25" s="239" t="s">
        <v>174</v>
      </c>
      <c r="D25" s="239" t="s">
        <v>175</v>
      </c>
      <c r="E25" s="238" t="s">
        <v>165</v>
      </c>
    </row>
    <row r="26" spans="1:26" s="91" customFormat="1" x14ac:dyDescent="0.75">
      <c r="A26" s="243">
        <v>22</v>
      </c>
      <c r="B26" s="244" t="s">
        <v>176</v>
      </c>
      <c r="C26" s="244" t="s">
        <v>177</v>
      </c>
      <c r="D26" s="244" t="s">
        <v>175</v>
      </c>
      <c r="E26" s="243" t="s">
        <v>165</v>
      </c>
    </row>
    <row r="27" spans="1:26" s="91" customFormat="1" x14ac:dyDescent="0.75">
      <c r="A27" s="245">
        <v>23</v>
      </c>
      <c r="B27" s="234" t="s">
        <v>171</v>
      </c>
      <c r="C27" s="233" t="s">
        <v>178</v>
      </c>
      <c r="D27" s="234" t="s">
        <v>179</v>
      </c>
      <c r="E27" s="232" t="s">
        <v>165</v>
      </c>
    </row>
    <row r="28" spans="1:26" s="91" customFormat="1" x14ac:dyDescent="0.75">
      <c r="A28" s="237">
        <v>24</v>
      </c>
      <c r="B28" s="236" t="s">
        <v>171</v>
      </c>
      <c r="C28" s="236" t="s">
        <v>180</v>
      </c>
      <c r="D28" s="236" t="s">
        <v>179</v>
      </c>
      <c r="E28" s="237" t="s">
        <v>165</v>
      </c>
    </row>
    <row r="29" spans="1:26" s="220" customFormat="1" x14ac:dyDescent="0.75">
      <c r="A29" s="228">
        <v>25</v>
      </c>
      <c r="B29" s="229" t="s">
        <v>168</v>
      </c>
      <c r="C29" s="229" t="s">
        <v>181</v>
      </c>
      <c r="D29" s="239" t="s">
        <v>182</v>
      </c>
      <c r="E29" s="238" t="s">
        <v>165</v>
      </c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</row>
    <row r="30" spans="1:26" s="220" customFormat="1" x14ac:dyDescent="0.75">
      <c r="A30" s="243">
        <v>26</v>
      </c>
      <c r="B30" s="244" t="s">
        <v>166</v>
      </c>
      <c r="C30" s="244" t="s">
        <v>183</v>
      </c>
      <c r="D30" s="244" t="s">
        <v>182</v>
      </c>
      <c r="E30" s="243" t="s">
        <v>167</v>
      </c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</row>
    <row r="31" spans="1:26" s="220" customFormat="1" x14ac:dyDescent="0.75">
      <c r="A31" s="227">
        <v>27</v>
      </c>
      <c r="B31" s="242" t="s">
        <v>171</v>
      </c>
      <c r="C31" s="242" t="s">
        <v>184</v>
      </c>
      <c r="D31" s="242" t="s">
        <v>185</v>
      </c>
      <c r="E31" s="70" t="s">
        <v>165</v>
      </c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</row>
    <row r="32" spans="1:26" s="220" customFormat="1" x14ac:dyDescent="0.75">
      <c r="A32" s="238">
        <v>28</v>
      </c>
      <c r="B32" s="229" t="s">
        <v>168</v>
      </c>
      <c r="C32" s="239" t="s">
        <v>186</v>
      </c>
      <c r="D32" s="239" t="s">
        <v>187</v>
      </c>
      <c r="E32" s="238" t="s">
        <v>165</v>
      </c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</row>
    <row r="33" spans="1:26" s="220" customFormat="1" x14ac:dyDescent="0.75">
      <c r="A33" s="230">
        <v>29</v>
      </c>
      <c r="B33" s="244" t="s">
        <v>166</v>
      </c>
      <c r="C33" s="231" t="s">
        <v>186</v>
      </c>
      <c r="D33" s="244" t="s">
        <v>187</v>
      </c>
      <c r="E33" s="243" t="s">
        <v>167</v>
      </c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</row>
    <row r="34" spans="1:26" s="220" customFormat="1" x14ac:dyDescent="0.75">
      <c r="A34" s="232">
        <v>30</v>
      </c>
      <c r="B34" s="234" t="s">
        <v>171</v>
      </c>
      <c r="C34" s="234" t="s">
        <v>188</v>
      </c>
      <c r="D34" s="234" t="s">
        <v>189</v>
      </c>
      <c r="E34" s="232" t="s">
        <v>165</v>
      </c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</row>
    <row r="35" spans="1:26" s="220" customFormat="1" x14ac:dyDescent="0.75">
      <c r="A35" s="235">
        <v>31</v>
      </c>
      <c r="B35" s="236" t="s">
        <v>166</v>
      </c>
      <c r="C35" s="236" t="s">
        <v>190</v>
      </c>
      <c r="D35" s="236" t="s">
        <v>189</v>
      </c>
      <c r="E35" s="237" t="s">
        <v>167</v>
      </c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</row>
    <row r="36" spans="1:26" s="220" customFormat="1" x14ac:dyDescent="0.75">
      <c r="A36" s="246">
        <v>32</v>
      </c>
      <c r="B36" s="247" t="s">
        <v>168</v>
      </c>
      <c r="C36" s="248" t="s">
        <v>191</v>
      </c>
      <c r="D36" s="248" t="s">
        <v>192</v>
      </c>
      <c r="E36" s="246" t="s">
        <v>165</v>
      </c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</row>
    <row r="37" spans="1:26" s="220" customFormat="1" x14ac:dyDescent="0.75">
      <c r="A37" s="227">
        <v>33</v>
      </c>
      <c r="B37" s="242" t="s">
        <v>166</v>
      </c>
      <c r="C37" s="242" t="s">
        <v>193</v>
      </c>
      <c r="D37" s="242" t="s">
        <v>194</v>
      </c>
      <c r="E37" s="70" t="s">
        <v>167</v>
      </c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</row>
    <row r="38" spans="1:26" s="220" customFormat="1" x14ac:dyDescent="0.75">
      <c r="A38" s="238">
        <v>34</v>
      </c>
      <c r="B38" s="229" t="s">
        <v>168</v>
      </c>
      <c r="C38" s="229" t="s">
        <v>195</v>
      </c>
      <c r="D38" s="239" t="s">
        <v>196</v>
      </c>
      <c r="E38" s="238" t="s">
        <v>165</v>
      </c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</row>
    <row r="39" spans="1:26" s="220" customFormat="1" x14ac:dyDescent="0.75">
      <c r="A39" s="223">
        <v>35</v>
      </c>
      <c r="B39" s="249" t="s">
        <v>197</v>
      </c>
      <c r="C39" s="249" t="s">
        <v>195</v>
      </c>
      <c r="D39" s="249" t="s">
        <v>196</v>
      </c>
      <c r="E39" s="221" t="s">
        <v>165</v>
      </c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</row>
    <row r="40" spans="1:26" s="220" customFormat="1" x14ac:dyDescent="0.75">
      <c r="A40" s="243">
        <v>36</v>
      </c>
      <c r="B40" s="244" t="s">
        <v>166</v>
      </c>
      <c r="C40" s="231" t="s">
        <v>158</v>
      </c>
      <c r="D40" s="244" t="s">
        <v>196</v>
      </c>
      <c r="E40" s="243" t="s">
        <v>167</v>
      </c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</row>
    <row r="41" spans="1:26" s="220" customFormat="1" x14ac:dyDescent="0.75">
      <c r="A41" s="245">
        <v>37</v>
      </c>
      <c r="B41" s="233" t="s">
        <v>168</v>
      </c>
      <c r="C41" s="233" t="s">
        <v>198</v>
      </c>
      <c r="D41" s="234" t="s">
        <v>199</v>
      </c>
      <c r="E41" s="232" t="s">
        <v>165</v>
      </c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</row>
    <row r="42" spans="1:26" s="220" customFormat="1" x14ac:dyDescent="0.75">
      <c r="A42" s="237">
        <v>38</v>
      </c>
      <c r="B42" s="236" t="s">
        <v>166</v>
      </c>
      <c r="C42" s="250" t="s">
        <v>200</v>
      </c>
      <c r="D42" s="236" t="s">
        <v>199</v>
      </c>
      <c r="E42" s="237" t="s">
        <v>167</v>
      </c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</row>
    <row r="43" spans="1:26" s="220" customFormat="1" x14ac:dyDescent="0.75">
      <c r="A43" s="251">
        <v>39</v>
      </c>
      <c r="B43" s="248" t="s">
        <v>166</v>
      </c>
      <c r="C43" s="247" t="s">
        <v>201</v>
      </c>
      <c r="D43" s="248" t="s">
        <v>202</v>
      </c>
      <c r="E43" s="246" t="s">
        <v>167</v>
      </c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</row>
    <row r="44" spans="1:26" s="220" customFormat="1" x14ac:dyDescent="0.75">
      <c r="A44" s="70">
        <v>40</v>
      </c>
      <c r="B44" s="242" t="s">
        <v>171</v>
      </c>
      <c r="C44" s="226" t="s">
        <v>203</v>
      </c>
      <c r="D44" s="242" t="s">
        <v>204</v>
      </c>
      <c r="E44" s="70" t="s">
        <v>165</v>
      </c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</row>
    <row r="45" spans="1:26" s="91" customFormat="1" x14ac:dyDescent="0.75">
      <c r="A45" s="251">
        <v>41</v>
      </c>
      <c r="B45" s="247" t="s">
        <v>168</v>
      </c>
      <c r="C45" s="248" t="s">
        <v>205</v>
      </c>
      <c r="D45" s="248" t="s">
        <v>206</v>
      </c>
      <c r="E45" s="246" t="s">
        <v>165</v>
      </c>
    </row>
    <row r="46" spans="1:26" s="91" customFormat="1" x14ac:dyDescent="0.75">
      <c r="A46" s="70">
        <v>42</v>
      </c>
      <c r="B46" s="226" t="s">
        <v>168</v>
      </c>
      <c r="C46" s="242" t="s">
        <v>207</v>
      </c>
      <c r="D46" s="242" t="s">
        <v>208</v>
      </c>
      <c r="E46" s="70" t="s">
        <v>165</v>
      </c>
    </row>
    <row r="47" spans="1:26" s="91" customFormat="1" x14ac:dyDescent="0.75">
      <c r="A47" s="251">
        <v>43</v>
      </c>
      <c r="B47" s="248" t="s">
        <v>171</v>
      </c>
      <c r="C47" s="248" t="s">
        <v>209</v>
      </c>
      <c r="D47" s="248" t="s">
        <v>210</v>
      </c>
      <c r="E47" s="246" t="s">
        <v>165</v>
      </c>
    </row>
    <row r="48" spans="1:26" s="91" customFormat="1" x14ac:dyDescent="0.75">
      <c r="A48" s="70">
        <v>44</v>
      </c>
      <c r="B48" s="242" t="s">
        <v>166</v>
      </c>
      <c r="C48" s="226" t="s">
        <v>211</v>
      </c>
      <c r="D48" s="242" t="s">
        <v>212</v>
      </c>
      <c r="E48" s="70" t="s">
        <v>167</v>
      </c>
    </row>
    <row r="49" spans="1:5" s="91" customFormat="1" x14ac:dyDescent="0.75">
      <c r="A49" s="251">
        <v>45</v>
      </c>
      <c r="B49" s="247" t="s">
        <v>213</v>
      </c>
      <c r="C49" s="247" t="s">
        <v>214</v>
      </c>
      <c r="D49" s="248" t="s">
        <v>215</v>
      </c>
      <c r="E49" s="246" t="s">
        <v>165</v>
      </c>
    </row>
    <row r="50" spans="1:5" s="91" customFormat="1" x14ac:dyDescent="0.75">
      <c r="A50" s="232">
        <v>46</v>
      </c>
      <c r="B50" s="233" t="s">
        <v>168</v>
      </c>
      <c r="C50" s="234" t="s">
        <v>216</v>
      </c>
      <c r="D50" s="234" t="s">
        <v>217</v>
      </c>
      <c r="E50" s="232" t="s">
        <v>165</v>
      </c>
    </row>
    <row r="51" spans="1:5" s="91" customFormat="1" x14ac:dyDescent="0.75">
      <c r="A51" s="235">
        <v>47</v>
      </c>
      <c r="B51" s="236" t="s">
        <v>166</v>
      </c>
      <c r="C51" s="250" t="s">
        <v>218</v>
      </c>
      <c r="D51" s="236" t="s">
        <v>217</v>
      </c>
      <c r="E51" s="237" t="s">
        <v>167</v>
      </c>
    </row>
    <row r="52" spans="1:5" s="91" customFormat="1" x14ac:dyDescent="0.75">
      <c r="A52" s="246">
        <v>48</v>
      </c>
      <c r="B52" s="248" t="s">
        <v>166</v>
      </c>
      <c r="C52" s="248" t="s">
        <v>219</v>
      </c>
      <c r="D52" s="248" t="s">
        <v>220</v>
      </c>
      <c r="E52" s="246" t="s">
        <v>167</v>
      </c>
    </row>
    <row r="53" spans="1:5" s="91" customFormat="1" x14ac:dyDescent="0.75">
      <c r="A53" s="227">
        <v>49</v>
      </c>
      <c r="B53" s="242" t="s">
        <v>171</v>
      </c>
      <c r="C53" s="242" t="s">
        <v>221</v>
      </c>
      <c r="D53" s="242" t="s">
        <v>222</v>
      </c>
      <c r="E53" s="70" t="s">
        <v>165</v>
      </c>
    </row>
    <row r="54" spans="1:5" s="91" customFormat="1" x14ac:dyDescent="0.75">
      <c r="A54" s="246">
        <v>50</v>
      </c>
      <c r="B54" s="247" t="s">
        <v>168</v>
      </c>
      <c r="C54" s="248" t="s">
        <v>223</v>
      </c>
      <c r="D54" s="248" t="s">
        <v>224</v>
      </c>
      <c r="E54" s="246" t="s">
        <v>165</v>
      </c>
    </row>
    <row r="55" spans="1:5" s="91" customFormat="1" x14ac:dyDescent="0.75">
      <c r="A55" s="227">
        <v>51</v>
      </c>
      <c r="B55" s="242" t="s">
        <v>171</v>
      </c>
      <c r="C55" s="242" t="s">
        <v>225</v>
      </c>
      <c r="D55" s="242" t="s">
        <v>226</v>
      </c>
      <c r="E55" s="70" t="s">
        <v>165</v>
      </c>
    </row>
    <row r="56" spans="1:5" x14ac:dyDescent="0.45">
      <c r="E56" s="125" t="s">
        <v>103</v>
      </c>
    </row>
    <row r="57" spans="1:5" x14ac:dyDescent="0.45">
      <c r="E57" s="127"/>
    </row>
  </sheetData>
  <mergeCells count="7">
    <mergeCell ref="A1:E1"/>
    <mergeCell ref="A3:A4"/>
    <mergeCell ref="B3:B4"/>
    <mergeCell ref="C3:C4"/>
    <mergeCell ref="D3:D4"/>
    <mergeCell ref="E3:E4"/>
    <mergeCell ref="A2:E2"/>
  </mergeCells>
  <pageMargins left="0.94488188976377963" right="0.70866141732283472" top="0.98425196850393704" bottom="0.74803149606299213" header="0.31496062992125984" footer="0.31496062992125984"/>
  <pageSetup paperSize="9" orientation="portrait" r:id="rId1"/>
  <headerFooter>
    <oddHeader>Page &amp;P&amp;R&amp;A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31"/>
  <sheetViews>
    <sheetView topLeftCell="A13" zoomScale="90" zoomScaleNormal="90" workbookViewId="0">
      <selection activeCell="E11" sqref="E11"/>
    </sheetView>
  </sheetViews>
  <sheetFormatPr defaultColWidth="9.09765625" defaultRowHeight="20.5" x14ac:dyDescent="0.45"/>
  <cols>
    <col min="1" max="1" width="20.69921875" style="88" customWidth="1"/>
    <col min="2" max="2" width="9.09765625" style="88" customWidth="1"/>
    <col min="3" max="3" width="12" style="88" customWidth="1"/>
    <col min="4" max="4" width="10.19921875" style="88" customWidth="1"/>
    <col min="5" max="5" width="10.09765625" style="88" customWidth="1"/>
    <col min="6" max="6" width="12.09765625" style="88" customWidth="1"/>
    <col min="7" max="7" width="8.796875" style="88" customWidth="1"/>
    <col min="8" max="8" width="9.59765625" style="88" customWidth="1"/>
    <col min="9" max="11" width="8.796875" style="88" customWidth="1"/>
    <col min="12" max="12" width="13.69921875" style="88" customWidth="1"/>
    <col min="13" max="13" width="11.59765625" style="88" customWidth="1"/>
    <col min="14" max="14" width="9.19921875" style="88" customWidth="1"/>
    <col min="15" max="15" width="17.09765625" style="88" customWidth="1"/>
    <col min="16" max="16" width="11" style="88" customWidth="1"/>
    <col min="17" max="17" width="18.796875" style="88" customWidth="1"/>
    <col min="18" max="18" width="6.09765625" style="88" customWidth="1"/>
    <col min="19" max="16384" width="9.09765625" style="88"/>
  </cols>
  <sheetData>
    <row r="1" spans="1:18" x14ac:dyDescent="0.45">
      <c r="A1" s="441" t="s">
        <v>227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86"/>
    </row>
    <row r="2" spans="1:18" ht="27" customHeight="1" x14ac:dyDescent="0.45">
      <c r="A2" s="89" t="s">
        <v>228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8" ht="8.4" customHeight="1" x14ac:dyDescent="0.45"/>
    <row r="4" spans="1:18" x14ac:dyDescent="0.45">
      <c r="A4" s="89" t="s">
        <v>229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8" ht="6.75" customHeight="1" x14ac:dyDescent="0.45"/>
    <row r="6" spans="1:18" s="91" customFormat="1" ht="24" customHeight="1" x14ac:dyDescent="0.75">
      <c r="A6" s="442" t="s">
        <v>230</v>
      </c>
      <c r="B6" s="442" t="s">
        <v>106</v>
      </c>
      <c r="C6" s="443"/>
      <c r="D6" s="443"/>
      <c r="E6" s="443"/>
      <c r="F6" s="444"/>
      <c r="G6" s="445" t="s">
        <v>231</v>
      </c>
      <c r="H6" s="446"/>
      <c r="I6" s="446"/>
      <c r="J6" s="446"/>
      <c r="K6" s="447"/>
      <c r="L6" s="445" t="s">
        <v>232</v>
      </c>
      <c r="M6" s="446"/>
      <c r="N6" s="447"/>
      <c r="O6" s="448" t="s">
        <v>233</v>
      </c>
      <c r="P6" s="450" t="s">
        <v>234</v>
      </c>
      <c r="Q6" s="451"/>
    </row>
    <row r="7" spans="1:18" s="91" customFormat="1" ht="109.5" customHeight="1" x14ac:dyDescent="0.75">
      <c r="A7" s="442"/>
      <c r="B7" s="98" t="s">
        <v>235</v>
      </c>
      <c r="C7" s="97" t="s">
        <v>236</v>
      </c>
      <c r="D7" s="97" t="s">
        <v>237</v>
      </c>
      <c r="E7" s="98" t="s">
        <v>238</v>
      </c>
      <c r="F7" s="99" t="s">
        <v>239</v>
      </c>
      <c r="G7" s="99" t="s">
        <v>235</v>
      </c>
      <c r="H7" s="101" t="s">
        <v>236</v>
      </c>
      <c r="I7" s="101" t="s">
        <v>237</v>
      </c>
      <c r="J7" s="99" t="s">
        <v>238</v>
      </c>
      <c r="K7" s="102" t="s">
        <v>239</v>
      </c>
      <c r="L7" s="97" t="s">
        <v>236</v>
      </c>
      <c r="M7" s="97" t="s">
        <v>237</v>
      </c>
      <c r="N7" s="98" t="s">
        <v>238</v>
      </c>
      <c r="O7" s="449"/>
      <c r="P7" s="175" t="s">
        <v>240</v>
      </c>
      <c r="Q7" s="176" t="s">
        <v>241</v>
      </c>
    </row>
    <row r="8" spans="1:18" s="91" customFormat="1" ht="23.25" customHeight="1" x14ac:dyDescent="0.45">
      <c r="A8" s="106" t="s">
        <v>242</v>
      </c>
      <c r="B8" s="106"/>
      <c r="C8" s="106"/>
      <c r="D8" s="106"/>
      <c r="E8" s="106"/>
      <c r="F8" s="107">
        <f>SUM(B8:E8)</f>
        <v>0</v>
      </c>
      <c r="G8" s="108">
        <f>IF(MOD(B8,30)&lt;10,ROUNDDOWN(B8/30,0),ROUNDUP(B8/30,0))</f>
        <v>0</v>
      </c>
      <c r="H8" s="108">
        <f>IF(MOD(C8,10)&lt;10,ROUNDDOWN(C8/10,0),ROUNDUP(C8/10,0))</f>
        <v>0</v>
      </c>
      <c r="I8" s="108">
        <f>IF(MOD(D8,8)&lt;8,ROUNDDOWN(D8/8,0),ROUNDUP(D8/8,0))</f>
        <v>0</v>
      </c>
      <c r="J8" s="108">
        <f>IF(MOD(E8,6)&lt;6,ROUNDDOWN(E8/6,0),ROUNDUP(E8/6,0))</f>
        <v>0</v>
      </c>
      <c r="K8" s="108">
        <f>SUM(G8:J8)</f>
        <v>0</v>
      </c>
      <c r="L8" s="177">
        <f>IF(MOD(C8,5)&lt;5,ROUNDDOWN(C8/5,0),ROUNDUP(C8/5,0))</f>
        <v>0</v>
      </c>
      <c r="M8" s="177">
        <f>IF(MOD(D8,4)&lt;4,ROUNDDOWN(D8/4,0),ROUNDUP(D8/4,0))</f>
        <v>0</v>
      </c>
      <c r="N8" s="177">
        <f>IF(MOD(E8,3)&lt;5,ROUNDDOWN(E8/3,0),ROUNDUP(E8/3,0))</f>
        <v>0</v>
      </c>
      <c r="O8" s="178"/>
      <c r="P8" s="179">
        <f>IF(MOD(F8,30)&lt;10,ROUNDDOWN(F8/30,0),ROUNDUP(F8/30,0))</f>
        <v>0</v>
      </c>
      <c r="Q8" s="180"/>
    </row>
    <row r="9" spans="1:18" s="91" customFormat="1" ht="23.25" customHeight="1" x14ac:dyDescent="0.45">
      <c r="A9" s="110" t="s">
        <v>243</v>
      </c>
      <c r="B9" s="110"/>
      <c r="C9" s="110"/>
      <c r="D9" s="110"/>
      <c r="E9" s="110"/>
      <c r="F9" s="115">
        <f t="shared" ref="F9" si="0">SUM(B9:E9)</f>
        <v>0</v>
      </c>
      <c r="G9" s="116">
        <f>IF(MOD(B9,30)&lt;10,ROUNDDOWN(B9/30,0),ROUNDUP(B9/30,0))</f>
        <v>0</v>
      </c>
      <c r="H9" s="116">
        <f t="shared" ref="H9" si="1">IF(MOD(C9,10)&lt;10,ROUNDDOWN(C9/10,0),ROUNDUP(C9/10,0))</f>
        <v>0</v>
      </c>
      <c r="I9" s="116">
        <f t="shared" ref="I9" si="2">IF(MOD(D9,8)&lt;8,ROUNDDOWN(D9/8,0),ROUNDUP(D9/8,0))</f>
        <v>0</v>
      </c>
      <c r="J9" s="116">
        <f t="shared" ref="J9" si="3">IF(MOD(E9,6)&lt;6,ROUNDDOWN(E9/6,0),ROUNDUP(E9/6,0))</f>
        <v>0</v>
      </c>
      <c r="K9" s="116">
        <f t="shared" ref="K9" si="4">SUM(G9:J9)</f>
        <v>0</v>
      </c>
      <c r="L9" s="177">
        <f t="shared" ref="L9" si="5">IF(MOD(C9,5)&lt;5,ROUNDDOWN(C9/5,0),ROUNDUP(C9/5,0))</f>
        <v>0</v>
      </c>
      <c r="M9" s="177">
        <f t="shared" ref="M9" si="6">IF(MOD(D9,4)&lt;4,ROUNDDOWN(D9/4,0),ROUNDUP(D9/4,0))</f>
        <v>0</v>
      </c>
      <c r="N9" s="177">
        <f t="shared" ref="N9" si="7">IF(MOD(E9,3)&lt;5,ROUNDDOWN(E9/3,0),ROUNDUP(E9/3,0))</f>
        <v>0</v>
      </c>
      <c r="O9" s="181"/>
      <c r="P9" s="182">
        <f>IF(MOD(F9,30)&lt;10,ROUNDDOWN(F9/30,0),ROUNDUP(F9/30,0))</f>
        <v>0</v>
      </c>
      <c r="Q9" s="183"/>
    </row>
    <row r="10" spans="1:18" s="91" customFormat="1" ht="23.25" customHeight="1" x14ac:dyDescent="0.45">
      <c r="A10" s="110" t="s">
        <v>244</v>
      </c>
      <c r="B10" s="110"/>
      <c r="C10" s="110"/>
      <c r="D10" s="110"/>
      <c r="E10" s="110"/>
      <c r="F10" s="115">
        <f t="shared" ref="F10" si="8">SUM(B10:E10)</f>
        <v>0</v>
      </c>
      <c r="G10" s="116">
        <f>IF(MOD(B10,30)&lt;10,ROUNDDOWN(B10/30,0),ROUNDUP(B10/30,0))</f>
        <v>0</v>
      </c>
      <c r="H10" s="116">
        <f t="shared" ref="H10" si="9">IF(MOD(C10,10)&lt;10,ROUNDDOWN(C10/10,0),ROUNDUP(C10/10,0))</f>
        <v>0</v>
      </c>
      <c r="I10" s="116">
        <f t="shared" ref="I10" si="10">IF(MOD(D10,8)&lt;8,ROUNDDOWN(D10/8,0),ROUNDUP(D10/8,0))</f>
        <v>0</v>
      </c>
      <c r="J10" s="116">
        <f t="shared" ref="J10" si="11">IF(MOD(E10,6)&lt;6,ROUNDDOWN(E10/6,0),ROUNDUP(E10/6,0))</f>
        <v>0</v>
      </c>
      <c r="K10" s="116">
        <f t="shared" ref="K10" si="12">SUM(G10:J10)</f>
        <v>0</v>
      </c>
      <c r="L10" s="177">
        <f t="shared" ref="L10:L22" si="13">IF(MOD(C10,5)&lt;5,ROUNDDOWN(C10/5,0),ROUNDUP(C10/5,0))</f>
        <v>0</v>
      </c>
      <c r="M10" s="177">
        <f t="shared" ref="M10:M22" si="14">IF(MOD(D10,4)&lt;4,ROUNDDOWN(D10/4,0),ROUNDUP(D10/4,0))</f>
        <v>0</v>
      </c>
      <c r="N10" s="177">
        <f t="shared" ref="N10:N22" si="15">IF(MOD(E10,3)&lt;5,ROUNDDOWN(E10/3,0),ROUNDUP(E10/3,0))</f>
        <v>0</v>
      </c>
      <c r="O10" s="181"/>
      <c r="P10" s="182">
        <f>IF(MOD(F10,30)&lt;10,ROUNDDOWN(F10/30,0),ROUNDUP(F10/30,0))</f>
        <v>0</v>
      </c>
      <c r="Q10" s="184"/>
    </row>
    <row r="11" spans="1:18" s="91" customFormat="1" ht="23.25" customHeight="1" x14ac:dyDescent="0.45">
      <c r="A11" s="110" t="s">
        <v>245</v>
      </c>
      <c r="B11" s="110"/>
      <c r="C11" s="110"/>
      <c r="D11" s="110"/>
      <c r="E11" s="110"/>
      <c r="F11" s="115">
        <f>SUM(B11:E11)</f>
        <v>0</v>
      </c>
      <c r="G11" s="116">
        <f>IF(MOD(B11,40)&lt;10,ROUNDDOWN(B11/40,0),ROUNDUP(B11/40,0))</f>
        <v>0</v>
      </c>
      <c r="H11" s="116">
        <f>IF(MOD(C11,10)&lt;10,ROUNDDOWN(C11/10,0),ROUNDUP(C11/10,0))</f>
        <v>0</v>
      </c>
      <c r="I11" s="116">
        <f>IF(MOD(D11,8)&lt;8,ROUNDDOWN(D11/8,0),ROUNDUP(D11/8,0))</f>
        <v>0</v>
      </c>
      <c r="J11" s="116">
        <f>IF(MOD(E11,6)&lt;6,ROUNDDOWN(E11/6,0),ROUNDUP(E11/6,0))</f>
        <v>0</v>
      </c>
      <c r="K11" s="116">
        <f>SUM(G11:J11)</f>
        <v>0</v>
      </c>
      <c r="L11" s="177">
        <f t="shared" si="13"/>
        <v>0</v>
      </c>
      <c r="M11" s="177">
        <f t="shared" si="14"/>
        <v>0</v>
      </c>
      <c r="N11" s="177">
        <f t="shared" si="15"/>
        <v>0</v>
      </c>
      <c r="O11" s="181"/>
      <c r="P11" s="182">
        <f>IF(MOD(F11,40)&lt;10,ROUNDDOWN(F11/40,0),ROUNDUP(F11/40,0))</f>
        <v>0</v>
      </c>
      <c r="Q11" s="184"/>
    </row>
    <row r="12" spans="1:18" s="91" customFormat="1" ht="23.25" customHeight="1" x14ac:dyDescent="0.45">
      <c r="A12" s="110" t="s">
        <v>246</v>
      </c>
      <c r="B12" s="110"/>
      <c r="C12" s="110"/>
      <c r="D12" s="110"/>
      <c r="E12" s="110"/>
      <c r="F12" s="115">
        <f t="shared" ref="F12:F22" si="16">SUM(B12:E12)</f>
        <v>0</v>
      </c>
      <c r="G12" s="116">
        <f t="shared" ref="G12:G22" si="17">IF(MOD(B12,40)&lt;10,ROUNDDOWN(B12/40,0),ROUNDUP(B12/40,0))</f>
        <v>0</v>
      </c>
      <c r="H12" s="116">
        <f t="shared" ref="H12:H22" si="18">IF(MOD(C12,10)&lt;10,ROUNDDOWN(C12/10,0),ROUNDUP(C12/10,0))</f>
        <v>0</v>
      </c>
      <c r="I12" s="116">
        <f t="shared" ref="I12:I22" si="19">IF(MOD(D12,8)&lt;8,ROUNDDOWN(D12/8,0),ROUNDUP(D12/8,0))</f>
        <v>0</v>
      </c>
      <c r="J12" s="116">
        <f t="shared" ref="J12:J22" si="20">IF(MOD(E12,6)&lt;6,ROUNDDOWN(E12/6,0),ROUNDUP(E12/6,0))</f>
        <v>0</v>
      </c>
      <c r="K12" s="116">
        <f t="shared" ref="K12:K22" si="21">SUM(G12:J12)</f>
        <v>0</v>
      </c>
      <c r="L12" s="177">
        <f t="shared" si="13"/>
        <v>0</v>
      </c>
      <c r="M12" s="177">
        <f t="shared" si="14"/>
        <v>0</v>
      </c>
      <c r="N12" s="177">
        <f t="shared" si="15"/>
        <v>0</v>
      </c>
      <c r="O12" s="181"/>
      <c r="P12" s="182">
        <f t="shared" ref="P12:P22" si="22">IF(MOD(F12,40)&lt;10,ROUNDDOWN(F12/40,0),ROUNDUP(F12/40,0))</f>
        <v>0</v>
      </c>
      <c r="Q12" s="184"/>
    </row>
    <row r="13" spans="1:18" s="91" customFormat="1" ht="23.25" customHeight="1" x14ac:dyDescent="0.45">
      <c r="A13" s="118" t="s">
        <v>247</v>
      </c>
      <c r="B13" s="118"/>
      <c r="C13" s="118"/>
      <c r="D13" s="118"/>
      <c r="E13" s="118"/>
      <c r="F13" s="115">
        <f t="shared" si="16"/>
        <v>0</v>
      </c>
      <c r="G13" s="116">
        <f t="shared" si="17"/>
        <v>0</v>
      </c>
      <c r="H13" s="116">
        <f t="shared" si="18"/>
        <v>0</v>
      </c>
      <c r="I13" s="116">
        <f t="shared" si="19"/>
        <v>0</v>
      </c>
      <c r="J13" s="116">
        <f t="shared" si="20"/>
        <v>0</v>
      </c>
      <c r="K13" s="116">
        <f t="shared" si="21"/>
        <v>0</v>
      </c>
      <c r="L13" s="177">
        <f t="shared" si="13"/>
        <v>0</v>
      </c>
      <c r="M13" s="177">
        <f t="shared" si="14"/>
        <v>0</v>
      </c>
      <c r="N13" s="177">
        <f t="shared" si="15"/>
        <v>0</v>
      </c>
      <c r="O13" s="181"/>
      <c r="P13" s="182">
        <f t="shared" si="22"/>
        <v>0</v>
      </c>
      <c r="Q13" s="184"/>
    </row>
    <row r="14" spans="1:18" s="91" customFormat="1" ht="23.25" customHeight="1" x14ac:dyDescent="0.45">
      <c r="A14" s="118" t="s">
        <v>248</v>
      </c>
      <c r="B14" s="118"/>
      <c r="C14" s="118"/>
      <c r="D14" s="118"/>
      <c r="E14" s="118"/>
      <c r="F14" s="115">
        <f t="shared" si="16"/>
        <v>0</v>
      </c>
      <c r="G14" s="116">
        <f t="shared" si="17"/>
        <v>0</v>
      </c>
      <c r="H14" s="116">
        <f t="shared" si="18"/>
        <v>0</v>
      </c>
      <c r="I14" s="116">
        <f t="shared" si="19"/>
        <v>0</v>
      </c>
      <c r="J14" s="116">
        <f t="shared" si="20"/>
        <v>0</v>
      </c>
      <c r="K14" s="116">
        <f t="shared" si="21"/>
        <v>0</v>
      </c>
      <c r="L14" s="177">
        <f t="shared" si="13"/>
        <v>0</v>
      </c>
      <c r="M14" s="177">
        <f t="shared" si="14"/>
        <v>0</v>
      </c>
      <c r="N14" s="177">
        <f t="shared" si="15"/>
        <v>0</v>
      </c>
      <c r="O14" s="181"/>
      <c r="P14" s="182">
        <f t="shared" si="22"/>
        <v>0</v>
      </c>
      <c r="Q14" s="184"/>
    </row>
    <row r="15" spans="1:18" ht="23.25" customHeight="1" x14ac:dyDescent="0.45">
      <c r="A15" s="118" t="s">
        <v>249</v>
      </c>
      <c r="B15" s="118"/>
      <c r="C15" s="110"/>
      <c r="D15" s="110"/>
      <c r="E15" s="118"/>
      <c r="F15" s="115">
        <f t="shared" si="16"/>
        <v>0</v>
      </c>
      <c r="G15" s="116">
        <f t="shared" si="17"/>
        <v>0</v>
      </c>
      <c r="H15" s="116">
        <f t="shared" si="18"/>
        <v>0</v>
      </c>
      <c r="I15" s="116">
        <f t="shared" si="19"/>
        <v>0</v>
      </c>
      <c r="J15" s="116">
        <f t="shared" si="20"/>
        <v>0</v>
      </c>
      <c r="K15" s="116">
        <f t="shared" si="21"/>
        <v>0</v>
      </c>
      <c r="L15" s="177">
        <f t="shared" si="13"/>
        <v>0</v>
      </c>
      <c r="M15" s="177">
        <f t="shared" si="14"/>
        <v>0</v>
      </c>
      <c r="N15" s="177">
        <f t="shared" si="15"/>
        <v>0</v>
      </c>
      <c r="O15" s="181"/>
      <c r="P15" s="182">
        <f t="shared" si="22"/>
        <v>0</v>
      </c>
      <c r="Q15" s="184"/>
    </row>
    <row r="16" spans="1:18" ht="23.25" customHeight="1" x14ac:dyDescent="0.45">
      <c r="A16" s="118" t="s">
        <v>250</v>
      </c>
      <c r="B16" s="118"/>
      <c r="C16" s="110"/>
      <c r="D16" s="110"/>
      <c r="E16" s="118"/>
      <c r="F16" s="115">
        <f t="shared" si="16"/>
        <v>0</v>
      </c>
      <c r="G16" s="116">
        <f t="shared" si="17"/>
        <v>0</v>
      </c>
      <c r="H16" s="116">
        <f t="shared" si="18"/>
        <v>0</v>
      </c>
      <c r="I16" s="116">
        <f t="shared" si="19"/>
        <v>0</v>
      </c>
      <c r="J16" s="116">
        <f t="shared" si="20"/>
        <v>0</v>
      </c>
      <c r="K16" s="116">
        <f t="shared" si="21"/>
        <v>0</v>
      </c>
      <c r="L16" s="177">
        <f t="shared" si="13"/>
        <v>0</v>
      </c>
      <c r="M16" s="177">
        <f t="shared" si="14"/>
        <v>0</v>
      </c>
      <c r="N16" s="177">
        <f t="shared" si="15"/>
        <v>0</v>
      </c>
      <c r="O16" s="181"/>
      <c r="P16" s="182">
        <f t="shared" si="22"/>
        <v>0</v>
      </c>
      <c r="Q16" s="184"/>
    </row>
    <row r="17" spans="1:17" ht="23.25" customHeight="1" x14ac:dyDescent="0.45">
      <c r="A17" s="110" t="s">
        <v>251</v>
      </c>
      <c r="B17" s="118"/>
      <c r="C17" s="110"/>
      <c r="D17" s="110"/>
      <c r="E17" s="118"/>
      <c r="F17" s="115">
        <f t="shared" si="16"/>
        <v>0</v>
      </c>
      <c r="G17" s="116">
        <f t="shared" si="17"/>
        <v>0</v>
      </c>
      <c r="H17" s="116">
        <f t="shared" si="18"/>
        <v>0</v>
      </c>
      <c r="I17" s="116">
        <f t="shared" si="19"/>
        <v>0</v>
      </c>
      <c r="J17" s="116">
        <f t="shared" si="20"/>
        <v>0</v>
      </c>
      <c r="K17" s="116">
        <f t="shared" si="21"/>
        <v>0</v>
      </c>
      <c r="L17" s="177">
        <f t="shared" si="13"/>
        <v>0</v>
      </c>
      <c r="M17" s="177">
        <f t="shared" si="14"/>
        <v>0</v>
      </c>
      <c r="N17" s="177">
        <f t="shared" si="15"/>
        <v>0</v>
      </c>
      <c r="O17" s="181"/>
      <c r="P17" s="182">
        <f t="shared" si="22"/>
        <v>0</v>
      </c>
      <c r="Q17" s="184"/>
    </row>
    <row r="18" spans="1:17" x14ac:dyDescent="0.45">
      <c r="A18" s="110" t="s">
        <v>252</v>
      </c>
      <c r="B18" s="118"/>
      <c r="C18" s="110"/>
      <c r="D18" s="110"/>
      <c r="E18" s="118"/>
      <c r="F18" s="115">
        <f t="shared" si="16"/>
        <v>0</v>
      </c>
      <c r="G18" s="116">
        <f t="shared" si="17"/>
        <v>0</v>
      </c>
      <c r="H18" s="116">
        <f t="shared" si="18"/>
        <v>0</v>
      </c>
      <c r="I18" s="116">
        <f t="shared" si="19"/>
        <v>0</v>
      </c>
      <c r="J18" s="116">
        <f t="shared" si="20"/>
        <v>0</v>
      </c>
      <c r="K18" s="116">
        <f t="shared" si="21"/>
        <v>0</v>
      </c>
      <c r="L18" s="177">
        <f t="shared" si="13"/>
        <v>0</v>
      </c>
      <c r="M18" s="177">
        <f t="shared" si="14"/>
        <v>0</v>
      </c>
      <c r="N18" s="177">
        <f t="shared" si="15"/>
        <v>0</v>
      </c>
      <c r="O18" s="181"/>
      <c r="P18" s="182">
        <f t="shared" si="22"/>
        <v>0</v>
      </c>
      <c r="Q18" s="184"/>
    </row>
    <row r="19" spans="1:17" x14ac:dyDescent="0.45">
      <c r="A19" s="110" t="s">
        <v>253</v>
      </c>
      <c r="B19" s="118"/>
      <c r="C19" s="185"/>
      <c r="D19" s="185"/>
      <c r="E19" s="118"/>
      <c r="F19" s="115">
        <f t="shared" si="16"/>
        <v>0</v>
      </c>
      <c r="G19" s="116">
        <f t="shared" si="17"/>
        <v>0</v>
      </c>
      <c r="H19" s="116">
        <f t="shared" si="18"/>
        <v>0</v>
      </c>
      <c r="I19" s="116">
        <f t="shared" si="19"/>
        <v>0</v>
      </c>
      <c r="J19" s="116">
        <f t="shared" si="20"/>
        <v>0</v>
      </c>
      <c r="K19" s="116">
        <f t="shared" si="21"/>
        <v>0</v>
      </c>
      <c r="L19" s="177">
        <f t="shared" si="13"/>
        <v>0</v>
      </c>
      <c r="M19" s="177">
        <f t="shared" si="14"/>
        <v>0</v>
      </c>
      <c r="N19" s="177">
        <f t="shared" si="15"/>
        <v>0</v>
      </c>
      <c r="O19" s="181"/>
      <c r="P19" s="182">
        <f t="shared" si="22"/>
        <v>0</v>
      </c>
      <c r="Q19" s="184"/>
    </row>
    <row r="20" spans="1:17" x14ac:dyDescent="0.45">
      <c r="A20" s="110" t="s">
        <v>254</v>
      </c>
      <c r="B20" s="118"/>
      <c r="C20" s="185"/>
      <c r="D20" s="185"/>
      <c r="E20" s="118"/>
      <c r="F20" s="115">
        <f t="shared" si="16"/>
        <v>0</v>
      </c>
      <c r="G20" s="116">
        <f t="shared" si="17"/>
        <v>0</v>
      </c>
      <c r="H20" s="116">
        <f t="shared" si="18"/>
        <v>0</v>
      </c>
      <c r="I20" s="116">
        <f t="shared" si="19"/>
        <v>0</v>
      </c>
      <c r="J20" s="116">
        <f t="shared" si="20"/>
        <v>0</v>
      </c>
      <c r="K20" s="116">
        <f t="shared" si="21"/>
        <v>0</v>
      </c>
      <c r="L20" s="177">
        <f t="shared" si="13"/>
        <v>0</v>
      </c>
      <c r="M20" s="177">
        <f t="shared" si="14"/>
        <v>0</v>
      </c>
      <c r="N20" s="177">
        <f t="shared" si="15"/>
        <v>0</v>
      </c>
      <c r="O20" s="181"/>
      <c r="P20" s="182">
        <f t="shared" si="22"/>
        <v>0</v>
      </c>
      <c r="Q20" s="184"/>
    </row>
    <row r="21" spans="1:17" x14ac:dyDescent="0.45">
      <c r="A21" s="110" t="s">
        <v>255</v>
      </c>
      <c r="B21" s="118"/>
      <c r="C21" s="185"/>
      <c r="D21" s="185"/>
      <c r="E21" s="118"/>
      <c r="F21" s="115">
        <f t="shared" si="16"/>
        <v>0</v>
      </c>
      <c r="G21" s="116">
        <f t="shared" si="17"/>
        <v>0</v>
      </c>
      <c r="H21" s="116">
        <f t="shared" si="18"/>
        <v>0</v>
      </c>
      <c r="I21" s="116">
        <f t="shared" si="19"/>
        <v>0</v>
      </c>
      <c r="J21" s="116">
        <f t="shared" si="20"/>
        <v>0</v>
      </c>
      <c r="K21" s="116">
        <f t="shared" si="21"/>
        <v>0</v>
      </c>
      <c r="L21" s="177">
        <f t="shared" si="13"/>
        <v>0</v>
      </c>
      <c r="M21" s="177">
        <f t="shared" si="14"/>
        <v>0</v>
      </c>
      <c r="N21" s="177">
        <f t="shared" si="15"/>
        <v>0</v>
      </c>
      <c r="O21" s="181"/>
      <c r="P21" s="182">
        <f t="shared" si="22"/>
        <v>0</v>
      </c>
      <c r="Q21" s="184"/>
    </row>
    <row r="22" spans="1:17" x14ac:dyDescent="0.45">
      <c r="A22" s="119" t="s">
        <v>256</v>
      </c>
      <c r="B22" s="118"/>
      <c r="C22" s="119"/>
      <c r="D22" s="119"/>
      <c r="E22" s="118"/>
      <c r="F22" s="115">
        <f t="shared" si="16"/>
        <v>0</v>
      </c>
      <c r="G22" s="116">
        <f t="shared" si="17"/>
        <v>0</v>
      </c>
      <c r="H22" s="116">
        <f t="shared" si="18"/>
        <v>0</v>
      </c>
      <c r="I22" s="116">
        <f t="shared" si="19"/>
        <v>0</v>
      </c>
      <c r="J22" s="116">
        <f t="shared" si="20"/>
        <v>0</v>
      </c>
      <c r="K22" s="116">
        <f t="shared" si="21"/>
        <v>0</v>
      </c>
      <c r="L22" s="177">
        <f t="shared" si="13"/>
        <v>0</v>
      </c>
      <c r="M22" s="177">
        <f t="shared" si="14"/>
        <v>0</v>
      </c>
      <c r="N22" s="177">
        <f t="shared" si="15"/>
        <v>0</v>
      </c>
      <c r="O22" s="186"/>
      <c r="P22" s="182">
        <f t="shared" si="22"/>
        <v>0</v>
      </c>
      <c r="Q22" s="187"/>
    </row>
    <row r="23" spans="1:17" s="95" customFormat="1" x14ac:dyDescent="0.45">
      <c r="A23" s="188" t="s">
        <v>257</v>
      </c>
      <c r="B23" s="189">
        <f>SUM(B8:B22)</f>
        <v>0</v>
      </c>
      <c r="C23" s="189">
        <f t="shared" ref="C23:K23" si="23">SUM(C8:C22)</f>
        <v>0</v>
      </c>
      <c r="D23" s="189">
        <f t="shared" si="23"/>
        <v>0</v>
      </c>
      <c r="E23" s="189">
        <f t="shared" si="23"/>
        <v>0</v>
      </c>
      <c r="F23" s="189">
        <f t="shared" si="23"/>
        <v>0</v>
      </c>
      <c r="G23" s="189">
        <f t="shared" si="23"/>
        <v>0</v>
      </c>
      <c r="H23" s="189">
        <f t="shared" si="23"/>
        <v>0</v>
      </c>
      <c r="I23" s="189">
        <f t="shared" si="23"/>
        <v>0</v>
      </c>
      <c r="J23" s="189">
        <f t="shared" si="23"/>
        <v>0</v>
      </c>
      <c r="K23" s="189">
        <f t="shared" si="23"/>
        <v>0</v>
      </c>
      <c r="L23" s="190">
        <f>SUM(L8:L22)</f>
        <v>0</v>
      </c>
      <c r="M23" s="190">
        <f t="shared" ref="M23:N23" si="24">SUM(M8:M22)</f>
        <v>0</v>
      </c>
      <c r="N23" s="190">
        <f t="shared" si="24"/>
        <v>0</v>
      </c>
      <c r="O23" s="191">
        <f>ROUND(((((G8+G9+G10)*30)+(B8+B9+B10))/50+(((G11+G12+G13+G14+G15+G16)*40)+(B11+B12+B13+B14+B15+B16))/50+(L23+M23+N23))+((G17+G18+G19+G20+G21+G22)*2),0)</f>
        <v>0</v>
      </c>
      <c r="P23" s="192">
        <f>SUM(P8:P22)</f>
        <v>0</v>
      </c>
      <c r="Q23" s="193">
        <f>IF(F23&gt;120,ROUND(((((P8+P9+P10)*30)+(F8+F9+F10))/50+(((P11+P12+P13+P14+P15+P16)*40)+(F11+F12+F13+F14+F15+F16))/50+(P17+P18+P19+P20+P21+P22)*2),0),IF((F8+F9+F10+F11+F12+F13+F14+F15+F16)&lt;=0,0,IF((F8+F9+F10+F11+F12+F13+F14+F15+F16)&lt;=20,1,IF((F8+F9+F10+F11+F12+F13+F14+F15+F16)&lt;=40,2,IF((F8+F9+F10+F11+F12+F13+F14+F15+F16)&lt;=60,3,IF((F8+F9+F10+F11+F12+F13+F14+F15+F16)&lt;=80,4,IF((F8+F9+F10+F11+F12+F13+F14+F15+F16)&lt;=100,5,IF((F8+F9+F10+F11+F12+F13+F14+F15+F16)&lt;=120,6,0)))))))+((P17+P18+P19+P20+P21+P22)*2))</f>
        <v>0</v>
      </c>
    </row>
    <row r="24" spans="1:17" ht="5.25" customHeight="1" x14ac:dyDescent="0.45"/>
    <row r="25" spans="1:17" x14ac:dyDescent="0.45">
      <c r="A25" s="89" t="s">
        <v>258</v>
      </c>
      <c r="B25" s="89"/>
      <c r="C25" s="89"/>
      <c r="D25" s="129" t="s">
        <v>231</v>
      </c>
      <c r="E25" s="194">
        <f>SUM(K23)</f>
        <v>0</v>
      </c>
      <c r="G25" s="195"/>
      <c r="H25" s="89"/>
      <c r="I25" s="89"/>
      <c r="J25" s="89"/>
      <c r="K25" s="89"/>
      <c r="L25" s="89"/>
      <c r="M25" s="89"/>
      <c r="N25" s="89"/>
      <c r="Q25" s="125" t="s">
        <v>103</v>
      </c>
    </row>
    <row r="26" spans="1:17" ht="27" customHeight="1" x14ac:dyDescent="0.45">
      <c r="A26" s="129" t="s">
        <v>259</v>
      </c>
      <c r="B26" s="196">
        <f>IF(F23&lt;=0,0,IF(F23&lt;=359,1,IF(F23&lt;=719,2,IF(F23&lt;=1079,3,IF(F23&lt;=1679,4,IF(F23&lt;=1680,5,IF(F23&lt;=1680,1,5)))))))</f>
        <v>0</v>
      </c>
      <c r="C26" s="132"/>
      <c r="D26" s="132"/>
      <c r="F26" s="129" t="s">
        <v>260</v>
      </c>
      <c r="G26" s="197">
        <f>SUM(O26)-B26</f>
        <v>0</v>
      </c>
      <c r="H26" s="132"/>
      <c r="I26" s="132"/>
      <c r="K26" s="129" t="s">
        <v>261</v>
      </c>
      <c r="L26" s="129"/>
      <c r="M26" s="129"/>
      <c r="N26" s="129"/>
      <c r="O26" s="197">
        <f>SUM(O23)</f>
        <v>0</v>
      </c>
      <c r="Q26" s="127"/>
    </row>
    <row r="27" spans="1:17" s="199" customFormat="1" ht="18" customHeight="1" x14ac:dyDescent="0.45">
      <c r="A27" s="198"/>
      <c r="B27" s="132"/>
      <c r="C27" s="132"/>
      <c r="D27" s="132"/>
      <c r="F27" s="198"/>
      <c r="G27" s="132"/>
      <c r="H27" s="132"/>
      <c r="I27" s="132"/>
      <c r="K27" s="198"/>
      <c r="L27" s="198"/>
      <c r="M27" s="198"/>
      <c r="N27" s="198"/>
      <c r="O27" s="132"/>
    </row>
    <row r="28" spans="1:17" x14ac:dyDescent="0.45">
      <c r="A28" s="200" t="s">
        <v>262</v>
      </c>
      <c r="B28" s="201"/>
      <c r="C28" s="201"/>
      <c r="D28" s="202" t="s">
        <v>231</v>
      </c>
      <c r="E28" s="203">
        <f>SUM(P23)</f>
        <v>0</v>
      </c>
      <c r="F28" s="204"/>
      <c r="G28" s="205"/>
      <c r="H28" s="201"/>
      <c r="I28" s="201"/>
      <c r="J28" s="201"/>
      <c r="K28" s="201"/>
      <c r="L28" s="201"/>
      <c r="M28" s="201"/>
      <c r="N28" s="201"/>
      <c r="O28" s="204"/>
      <c r="P28" s="204"/>
      <c r="Q28" s="206"/>
    </row>
    <row r="29" spans="1:17" ht="24.75" customHeight="1" x14ac:dyDescent="0.45">
      <c r="A29" s="207" t="s">
        <v>259</v>
      </c>
      <c r="B29" s="208">
        <f>IF(F23&lt;=0,0,IF(F23&lt;=359,1,IF(F23&lt;=719,2,IF(F23&lt;=1079,3,IF(F23&lt;=1679,4,IF(F23&lt;=1680,5,IF(F23&lt;=1680,1,5)))))))</f>
        <v>0</v>
      </c>
      <c r="C29" s="209"/>
      <c r="D29" s="209"/>
      <c r="E29" s="210"/>
      <c r="F29" s="211" t="s">
        <v>260</v>
      </c>
      <c r="G29" s="212">
        <f>SUM(Q23)</f>
        <v>0</v>
      </c>
      <c r="H29" s="209"/>
      <c r="I29" s="209"/>
      <c r="J29" s="210"/>
      <c r="K29" s="211" t="s">
        <v>261</v>
      </c>
      <c r="L29" s="211"/>
      <c r="M29" s="211"/>
      <c r="N29" s="211"/>
      <c r="O29" s="212">
        <f>SUM(G29)+B29</f>
        <v>0</v>
      </c>
      <c r="P29" s="210"/>
      <c r="Q29" s="213"/>
    </row>
    <row r="30" spans="1:17" ht="21.75" customHeight="1" x14ac:dyDescent="0.45">
      <c r="A30" s="214" t="s">
        <v>263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6"/>
    </row>
    <row r="31" spans="1:17" ht="20.25" customHeight="1" x14ac:dyDescent="0.45"/>
  </sheetData>
  <mergeCells count="7">
    <mergeCell ref="A1:Q1"/>
    <mergeCell ref="A6:A7"/>
    <mergeCell ref="B6:F6"/>
    <mergeCell ref="G6:K6"/>
    <mergeCell ref="L6:N6"/>
    <mergeCell ref="O6:O7"/>
    <mergeCell ref="P6:Q6"/>
  </mergeCells>
  <pageMargins left="0.43307086614173229" right="0.43307086614173229" top="0.51181102362204722" bottom="0.51181102362204722" header="0.31496062992125984" footer="0.31496062992125984"/>
  <pageSetup paperSize="9" scale="75" orientation="landscape" r:id="rId1"/>
  <headerFooter>
    <oddHeader>&amp;Rแบบเรียนร่วม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30"/>
  <sheetViews>
    <sheetView zoomScale="90" zoomScaleNormal="90" workbookViewId="0">
      <selection activeCell="A3" sqref="A3"/>
    </sheetView>
  </sheetViews>
  <sheetFormatPr defaultColWidth="9.09765625" defaultRowHeight="23" x14ac:dyDescent="0.5"/>
  <cols>
    <col min="1" max="1" width="19.69921875" style="139" customWidth="1"/>
    <col min="2" max="2" width="12.19921875" style="139" customWidth="1"/>
    <col min="3" max="3" width="11.69921875" style="139" customWidth="1"/>
    <col min="4" max="4" width="12.09765625" style="139" customWidth="1"/>
    <col min="5" max="5" width="10.69921875" style="139" customWidth="1"/>
    <col min="6" max="6" width="10.09765625" style="139" customWidth="1"/>
    <col min="7" max="7" width="10.19921875" style="139" customWidth="1"/>
    <col min="8" max="8" width="18.59765625" style="139" customWidth="1"/>
    <col min="9" max="9" width="20.19921875" style="139" customWidth="1"/>
    <col min="10" max="10" width="17.19921875" style="139" customWidth="1"/>
    <col min="11" max="16384" width="9.09765625" style="139"/>
  </cols>
  <sheetData>
    <row r="1" spans="1:25" x14ac:dyDescent="0.5">
      <c r="A1" s="452" t="s">
        <v>264</v>
      </c>
      <c r="B1" s="452"/>
      <c r="C1" s="452"/>
      <c r="D1" s="452"/>
      <c r="E1" s="452"/>
      <c r="F1" s="452"/>
      <c r="G1" s="452"/>
      <c r="H1" s="452"/>
      <c r="I1" s="452"/>
      <c r="J1" s="452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</row>
    <row r="2" spans="1:25" ht="27" customHeight="1" x14ac:dyDescent="0.5">
      <c r="A2" s="140" t="s">
        <v>749</v>
      </c>
      <c r="B2" s="140"/>
      <c r="C2" s="140"/>
      <c r="D2" s="140"/>
      <c r="E2" s="140"/>
      <c r="F2" s="140"/>
      <c r="G2" s="140"/>
      <c r="H2" s="140"/>
      <c r="I2" s="140"/>
      <c r="J2" s="140"/>
      <c r="Q2" s="141"/>
      <c r="R2" s="142"/>
      <c r="S2" s="142"/>
      <c r="T2" s="142"/>
      <c r="U2" s="142"/>
      <c r="V2" s="142"/>
      <c r="W2" s="142"/>
      <c r="X2" s="142"/>
      <c r="Y2" s="142"/>
    </row>
    <row r="3" spans="1:25" ht="8.4" customHeight="1" x14ac:dyDescent="0.5">
      <c r="Q3" s="142"/>
      <c r="R3" s="142"/>
      <c r="S3" s="142"/>
      <c r="T3" s="142"/>
      <c r="U3" s="142"/>
      <c r="V3" s="142"/>
      <c r="W3" s="142"/>
      <c r="X3" s="142"/>
      <c r="Y3" s="142"/>
    </row>
    <row r="4" spans="1:25" x14ac:dyDescent="0.5">
      <c r="A4" s="140" t="s">
        <v>265</v>
      </c>
      <c r="B4" s="140"/>
      <c r="C4" s="140"/>
      <c r="D4" s="140"/>
      <c r="E4" s="140"/>
      <c r="F4" s="140"/>
      <c r="G4" s="140"/>
      <c r="H4" s="140"/>
      <c r="I4" s="140"/>
      <c r="J4" s="140"/>
      <c r="Q4" s="141"/>
      <c r="R4" s="141"/>
      <c r="S4" s="141"/>
      <c r="T4" s="141"/>
      <c r="U4" s="141"/>
      <c r="V4" s="142"/>
      <c r="W4" s="142"/>
      <c r="X4" s="142"/>
      <c r="Y4" s="142"/>
    </row>
    <row r="5" spans="1:25" ht="12.15" customHeight="1" x14ac:dyDescent="0.5">
      <c r="Q5" s="286"/>
      <c r="R5" s="453"/>
      <c r="S5" s="453"/>
      <c r="T5" s="143"/>
      <c r="U5" s="286"/>
      <c r="V5" s="453"/>
      <c r="W5" s="453"/>
      <c r="X5" s="143"/>
      <c r="Y5" s="142"/>
    </row>
    <row r="6" spans="1:25" s="144" customFormat="1" ht="24.75" customHeight="1" x14ac:dyDescent="0.75">
      <c r="A6" s="454" t="s">
        <v>230</v>
      </c>
      <c r="B6" s="454" t="s">
        <v>106</v>
      </c>
      <c r="C6" s="455"/>
      <c r="D6" s="456"/>
      <c r="E6" s="457" t="s">
        <v>231</v>
      </c>
      <c r="F6" s="458"/>
      <c r="G6" s="459"/>
      <c r="H6" s="457" t="s">
        <v>266</v>
      </c>
      <c r="I6" s="458"/>
      <c r="J6" s="459"/>
    </row>
    <row r="7" spans="1:25" s="144" customFormat="1" ht="23.25" customHeight="1" x14ac:dyDescent="0.75">
      <c r="A7" s="454"/>
      <c r="B7" s="145" t="s">
        <v>267</v>
      </c>
      <c r="C7" s="145" t="s">
        <v>268</v>
      </c>
      <c r="D7" s="146" t="s">
        <v>239</v>
      </c>
      <c r="E7" s="146" t="s">
        <v>267</v>
      </c>
      <c r="F7" s="146" t="s">
        <v>268</v>
      </c>
      <c r="G7" s="147" t="s">
        <v>239</v>
      </c>
      <c r="H7" s="259" t="s">
        <v>269</v>
      </c>
      <c r="I7" s="259" t="s">
        <v>270</v>
      </c>
      <c r="J7" s="260" t="s">
        <v>271</v>
      </c>
    </row>
    <row r="8" spans="1:25" s="153" customFormat="1" ht="28.5" customHeight="1" x14ac:dyDescent="0.5">
      <c r="A8" s="149" t="s">
        <v>251</v>
      </c>
      <c r="B8" s="149"/>
      <c r="C8" s="149"/>
      <c r="D8" s="150">
        <f>SUM(B8:C8)</f>
        <v>0</v>
      </c>
      <c r="E8" s="151">
        <f>IF(MOD(B8,40)&lt;10,ROUNDDOWN(B8/40,0),ROUNDUP(B8/40,0))</f>
        <v>0</v>
      </c>
      <c r="F8" s="151">
        <f>SUM(G8)-E8</f>
        <v>0</v>
      </c>
      <c r="G8" s="151">
        <f>IF(MOD(D8,40)&lt;10,ROUNDDOWN(D8/40,0),ROUNDUP(D8/40,0))</f>
        <v>0</v>
      </c>
      <c r="H8" s="152">
        <f>SUM(E8)*40/12</f>
        <v>0</v>
      </c>
      <c r="I8" s="152">
        <f>SUM(F8)*2</f>
        <v>0</v>
      </c>
      <c r="J8" s="152">
        <f>SUM(H8:I8)</f>
        <v>0</v>
      </c>
    </row>
    <row r="9" spans="1:25" s="153" customFormat="1" ht="28.5" customHeight="1" x14ac:dyDescent="0.5">
      <c r="A9" s="154" t="s">
        <v>252</v>
      </c>
      <c r="B9" s="154"/>
      <c r="C9" s="154"/>
      <c r="D9" s="155">
        <f>SUM(B9:C9)</f>
        <v>0</v>
      </c>
      <c r="E9" s="156">
        <f t="shared" ref="E9:E13" si="0">IF(MOD(B9,40)&lt;10,ROUNDDOWN(B9/40,0),ROUNDUP(B9/40,0))</f>
        <v>0</v>
      </c>
      <c r="F9" s="156">
        <f t="shared" ref="F9:F13" si="1">SUM(G9)-E9</f>
        <v>0</v>
      </c>
      <c r="G9" s="156">
        <f t="shared" ref="G9:G13" si="2">IF(MOD(D9,40)&lt;10,ROUNDDOWN(D9/40,0),ROUNDUP(D9/40,0))</f>
        <v>0</v>
      </c>
      <c r="H9" s="157">
        <f t="shared" ref="H9:H13" si="3">SUM(E9)*40/12</f>
        <v>0</v>
      </c>
      <c r="I9" s="157">
        <f t="shared" ref="I9:I14" si="4">SUM(F9)*2</f>
        <v>0</v>
      </c>
      <c r="J9" s="157">
        <f t="shared" ref="J9:J13" si="5">SUM(H9:I9)</f>
        <v>0</v>
      </c>
    </row>
    <row r="10" spans="1:25" s="153" customFormat="1" ht="28.5" customHeight="1" x14ac:dyDescent="0.5">
      <c r="A10" s="154" t="s">
        <v>253</v>
      </c>
      <c r="B10" s="154"/>
      <c r="C10" s="154"/>
      <c r="D10" s="155">
        <f t="shared" ref="D10:D13" si="6">SUM(B10:C10)</f>
        <v>0</v>
      </c>
      <c r="E10" s="156">
        <f t="shared" si="0"/>
        <v>0</v>
      </c>
      <c r="F10" s="156">
        <f t="shared" si="1"/>
        <v>0</v>
      </c>
      <c r="G10" s="156">
        <f t="shared" si="2"/>
        <v>0</v>
      </c>
      <c r="H10" s="157">
        <f t="shared" si="3"/>
        <v>0</v>
      </c>
      <c r="I10" s="157">
        <f t="shared" si="4"/>
        <v>0</v>
      </c>
      <c r="J10" s="157">
        <f t="shared" si="5"/>
        <v>0</v>
      </c>
    </row>
    <row r="11" spans="1:25" s="153" customFormat="1" ht="28.5" customHeight="1" x14ac:dyDescent="0.5">
      <c r="A11" s="154" t="s">
        <v>254</v>
      </c>
      <c r="B11" s="154"/>
      <c r="C11" s="154"/>
      <c r="D11" s="155">
        <f t="shared" si="6"/>
        <v>0</v>
      </c>
      <c r="E11" s="156">
        <f t="shared" si="0"/>
        <v>0</v>
      </c>
      <c r="F11" s="156">
        <f t="shared" si="1"/>
        <v>0</v>
      </c>
      <c r="G11" s="156">
        <f t="shared" si="2"/>
        <v>0</v>
      </c>
      <c r="H11" s="157">
        <f t="shared" si="3"/>
        <v>0</v>
      </c>
      <c r="I11" s="157">
        <f t="shared" si="4"/>
        <v>0</v>
      </c>
      <c r="J11" s="157">
        <f t="shared" si="5"/>
        <v>0</v>
      </c>
    </row>
    <row r="12" spans="1:25" s="153" customFormat="1" ht="28.5" customHeight="1" x14ac:dyDescent="0.5">
      <c r="A12" s="154" t="s">
        <v>255</v>
      </c>
      <c r="B12" s="154"/>
      <c r="C12" s="154"/>
      <c r="D12" s="155">
        <f t="shared" si="6"/>
        <v>0</v>
      </c>
      <c r="E12" s="156">
        <f t="shared" si="0"/>
        <v>0</v>
      </c>
      <c r="F12" s="156">
        <f t="shared" si="1"/>
        <v>0</v>
      </c>
      <c r="G12" s="156">
        <f t="shared" si="2"/>
        <v>0</v>
      </c>
      <c r="H12" s="157">
        <f t="shared" si="3"/>
        <v>0</v>
      </c>
      <c r="I12" s="157">
        <f t="shared" si="4"/>
        <v>0</v>
      </c>
      <c r="J12" s="157">
        <f t="shared" si="5"/>
        <v>0</v>
      </c>
    </row>
    <row r="13" spans="1:25" s="153" customFormat="1" ht="28.5" customHeight="1" x14ac:dyDescent="0.5">
      <c r="A13" s="158" t="s">
        <v>256</v>
      </c>
      <c r="B13" s="158"/>
      <c r="C13" s="158"/>
      <c r="D13" s="159">
        <f t="shared" si="6"/>
        <v>0</v>
      </c>
      <c r="E13" s="160">
        <f t="shared" si="0"/>
        <v>0</v>
      </c>
      <c r="F13" s="160">
        <f t="shared" si="1"/>
        <v>0</v>
      </c>
      <c r="G13" s="160">
        <f t="shared" si="2"/>
        <v>0</v>
      </c>
      <c r="H13" s="161">
        <f t="shared" si="3"/>
        <v>0</v>
      </c>
      <c r="I13" s="161">
        <f t="shared" si="4"/>
        <v>0</v>
      </c>
      <c r="J13" s="161">
        <f t="shared" si="5"/>
        <v>0</v>
      </c>
    </row>
    <row r="14" spans="1:25" s="164" customFormat="1" ht="30.15" customHeight="1" x14ac:dyDescent="0.75">
      <c r="A14" s="162" t="s">
        <v>257</v>
      </c>
      <c r="B14" s="148">
        <f>SUM(B8:B13)</f>
        <v>0</v>
      </c>
      <c r="C14" s="148">
        <f t="shared" ref="C14:G14" si="7">SUM(C8:C13)</f>
        <v>0</v>
      </c>
      <c r="D14" s="148">
        <f t="shared" si="7"/>
        <v>0</v>
      </c>
      <c r="E14" s="148">
        <f t="shared" si="7"/>
        <v>0</v>
      </c>
      <c r="F14" s="148">
        <f t="shared" si="7"/>
        <v>0</v>
      </c>
      <c r="G14" s="148">
        <f t="shared" si="7"/>
        <v>0</v>
      </c>
      <c r="H14" s="163">
        <f>ROUND(((E14)*40/12),0)</f>
        <v>0</v>
      </c>
      <c r="I14" s="163">
        <f t="shared" si="4"/>
        <v>0</v>
      </c>
      <c r="J14" s="163">
        <f>SUM(H14:I14)</f>
        <v>0</v>
      </c>
    </row>
    <row r="15" spans="1:25" ht="14.25" customHeight="1" x14ac:dyDescent="0.5"/>
    <row r="16" spans="1:25" x14ac:dyDescent="0.5">
      <c r="H16" s="165"/>
      <c r="J16" s="166" t="s">
        <v>103</v>
      </c>
    </row>
    <row r="17" spans="1:10" ht="26.4" customHeight="1" x14ac:dyDescent="0.5">
      <c r="A17" s="140" t="s">
        <v>272</v>
      </c>
      <c r="B17" s="140"/>
      <c r="C17" s="140"/>
      <c r="E17" s="140"/>
      <c r="F17" s="140"/>
      <c r="G17" s="140"/>
      <c r="J17" s="167"/>
    </row>
    <row r="18" spans="1:10" ht="30.15" customHeight="1" x14ac:dyDescent="0.5">
      <c r="A18" s="168" t="s">
        <v>259</v>
      </c>
      <c r="B18" s="169">
        <f>IF(G14&lt;=0,0,IF(G14&lt;=2,1,IF(G14&lt;=6,2,IF(G14&lt;=14,3,IF(G14&lt;=23,4,IF(G14&lt;=24,5,IF(G14&lt;=24,1,5)))))))</f>
        <v>0</v>
      </c>
      <c r="D18" s="168" t="s">
        <v>260</v>
      </c>
      <c r="E18" s="408">
        <f>SUM(J14)-B18</f>
        <v>0</v>
      </c>
      <c r="G18" s="168" t="s">
        <v>261</v>
      </c>
      <c r="H18" s="169">
        <f>SUM(J14)</f>
        <v>0</v>
      </c>
    </row>
    <row r="19" spans="1:10" s="172" customFormat="1" ht="24" customHeight="1" x14ac:dyDescent="0.5">
      <c r="A19" s="170"/>
      <c r="B19" s="171"/>
      <c r="D19" s="170"/>
      <c r="E19" s="171"/>
      <c r="G19" s="170"/>
      <c r="H19" s="171"/>
    </row>
    <row r="20" spans="1:10" ht="33.75" customHeight="1" x14ac:dyDescent="0.5">
      <c r="A20" s="173" t="s">
        <v>273</v>
      </c>
    </row>
    <row r="21" spans="1:10" x14ac:dyDescent="0.5">
      <c r="A21" s="173" t="s">
        <v>274</v>
      </c>
    </row>
    <row r="22" spans="1:10" x14ac:dyDescent="0.5">
      <c r="A22" s="139" t="s">
        <v>275</v>
      </c>
    </row>
    <row r="23" spans="1:10" x14ac:dyDescent="0.5">
      <c r="A23" s="139" t="s">
        <v>276</v>
      </c>
    </row>
    <row r="24" spans="1:10" x14ac:dyDescent="0.5">
      <c r="A24" s="139" t="s">
        <v>277</v>
      </c>
    </row>
    <row r="25" spans="1:10" x14ac:dyDescent="0.5">
      <c r="A25" s="139" t="s">
        <v>278</v>
      </c>
    </row>
    <row r="26" spans="1:10" x14ac:dyDescent="0.5">
      <c r="A26" s="139" t="s">
        <v>279</v>
      </c>
    </row>
    <row r="27" spans="1:10" x14ac:dyDescent="0.5">
      <c r="A27" s="139" t="s">
        <v>280</v>
      </c>
    </row>
    <row r="28" spans="1:10" x14ac:dyDescent="0.5">
      <c r="A28" s="139" t="s">
        <v>281</v>
      </c>
    </row>
    <row r="29" spans="1:10" x14ac:dyDescent="0.5">
      <c r="A29" s="139" t="s">
        <v>282</v>
      </c>
    </row>
    <row r="30" spans="1:10" x14ac:dyDescent="0.5">
      <c r="A30" s="174" t="s">
        <v>283</v>
      </c>
    </row>
  </sheetData>
  <mergeCells count="7">
    <mergeCell ref="A1:J1"/>
    <mergeCell ref="R5:S5"/>
    <mergeCell ref="V5:W5"/>
    <mergeCell ref="A6:A7"/>
    <mergeCell ref="B6:D6"/>
    <mergeCell ref="E6:G6"/>
    <mergeCell ref="H6:J6"/>
  </mergeCells>
  <pageMargins left="0.70866141732283472" right="0.70866141732283472" top="0.51181102362204722" bottom="0.51181102362204722" header="0.31496062992125984" footer="0.31496062992125984"/>
  <pageSetup paperSize="9" orientation="landscape" r:id="rId1"/>
  <headerFooter>
    <oddHeader>&amp;Rแบบ ม.พิเศษ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30"/>
  <sheetViews>
    <sheetView topLeftCell="A13" zoomScale="90" zoomScaleNormal="90" workbookViewId="0">
      <selection activeCell="L22" sqref="L22"/>
    </sheetView>
  </sheetViews>
  <sheetFormatPr defaultColWidth="9.09765625" defaultRowHeight="20.5" x14ac:dyDescent="0.45"/>
  <cols>
    <col min="1" max="1" width="18" style="88" customWidth="1"/>
    <col min="2" max="2" width="12.296875" style="88" customWidth="1"/>
    <col min="3" max="3" width="11.09765625" style="88" customWidth="1"/>
    <col min="4" max="4" width="8.69921875" style="88" customWidth="1"/>
    <col min="5" max="5" width="10.09765625" style="88" customWidth="1"/>
    <col min="6" max="6" width="11.296875" style="88" customWidth="1"/>
    <col min="7" max="7" width="10.69921875" style="88" customWidth="1"/>
    <col min="8" max="9" width="8.59765625" style="88" customWidth="1"/>
    <col min="10" max="10" width="12.19921875" style="88" customWidth="1"/>
    <col min="11" max="11" width="1.796875" style="88" customWidth="1"/>
    <col min="12" max="12" width="29.09765625" style="88" customWidth="1"/>
    <col min="13" max="13" width="13.796875" style="88" customWidth="1"/>
    <col min="14" max="14" width="14.796875" style="88" customWidth="1"/>
    <col min="15" max="15" width="15.69921875" style="88" customWidth="1"/>
    <col min="16" max="16" width="12.796875" style="88" customWidth="1"/>
    <col min="17" max="17" width="12.09765625" style="88" customWidth="1"/>
    <col min="18" max="18" width="12.69921875" style="88" customWidth="1"/>
    <col min="19" max="16384" width="9.09765625" style="88"/>
  </cols>
  <sheetData>
    <row r="1" spans="1:21" x14ac:dyDescent="0.45">
      <c r="A1" s="461" t="s">
        <v>284</v>
      </c>
      <c r="B1" s="461"/>
      <c r="C1" s="461"/>
      <c r="D1" s="461"/>
      <c r="E1" s="461"/>
      <c r="F1" s="461"/>
      <c r="G1" s="461"/>
      <c r="H1" s="461"/>
      <c r="I1" s="461"/>
      <c r="J1" s="461"/>
      <c r="K1" s="86"/>
      <c r="L1" s="460" t="s">
        <v>285</v>
      </c>
      <c r="M1" s="460"/>
      <c r="N1" s="460"/>
      <c r="O1" s="460"/>
      <c r="P1" s="460"/>
      <c r="Q1" s="460"/>
      <c r="R1" s="87"/>
      <c r="S1" s="87"/>
      <c r="T1" s="87"/>
      <c r="U1" s="87"/>
    </row>
    <row r="2" spans="1:21" ht="27" customHeight="1" x14ac:dyDescent="0.45">
      <c r="A2" s="89" t="s">
        <v>286</v>
      </c>
      <c r="B2" s="89"/>
      <c r="C2" s="89"/>
      <c r="D2" s="89"/>
      <c r="E2" s="89"/>
      <c r="F2" s="89"/>
      <c r="G2" s="89"/>
      <c r="H2" s="89"/>
      <c r="I2" s="89"/>
      <c r="J2" s="89"/>
      <c r="L2" s="89" t="s">
        <v>286</v>
      </c>
      <c r="M2" s="89"/>
      <c r="N2" s="89"/>
      <c r="O2" s="89"/>
      <c r="P2" s="89"/>
      <c r="Q2" s="89"/>
      <c r="R2" s="89"/>
      <c r="S2" s="89"/>
      <c r="T2" s="89"/>
      <c r="U2" s="89"/>
    </row>
    <row r="3" spans="1:21" ht="8.4" customHeight="1" x14ac:dyDescent="0.45"/>
    <row r="4" spans="1:21" x14ac:dyDescent="0.45">
      <c r="A4" s="89" t="s">
        <v>229</v>
      </c>
      <c r="B4" s="89"/>
      <c r="C4" s="89"/>
      <c r="D4" s="89"/>
      <c r="E4" s="89"/>
      <c r="F4" s="89"/>
      <c r="G4" s="89"/>
      <c r="H4" s="89"/>
      <c r="I4" s="89"/>
      <c r="J4" s="89"/>
      <c r="L4" s="89" t="s">
        <v>287</v>
      </c>
      <c r="M4" s="89"/>
      <c r="N4" s="89"/>
      <c r="O4" s="89"/>
      <c r="P4" s="89"/>
      <c r="Q4" s="89"/>
      <c r="R4" s="89"/>
      <c r="S4" s="89"/>
      <c r="T4" s="89"/>
      <c r="U4" s="89"/>
    </row>
    <row r="5" spans="1:21" ht="12.15" customHeight="1" x14ac:dyDescent="0.45"/>
    <row r="6" spans="1:21" s="91" customFormat="1" ht="29.25" customHeight="1" x14ac:dyDescent="0.45">
      <c r="A6" s="442" t="s">
        <v>230</v>
      </c>
      <c r="B6" s="442" t="s">
        <v>288</v>
      </c>
      <c r="C6" s="443"/>
      <c r="D6" s="443"/>
      <c r="E6" s="444"/>
      <c r="F6" s="446" t="s">
        <v>289</v>
      </c>
      <c r="G6" s="446"/>
      <c r="H6" s="446"/>
      <c r="I6" s="447"/>
      <c r="J6" s="90" t="s">
        <v>290</v>
      </c>
      <c r="L6" s="442" t="s">
        <v>230</v>
      </c>
      <c r="M6" s="92" t="s">
        <v>291</v>
      </c>
      <c r="N6" s="93" t="s">
        <v>291</v>
      </c>
      <c r="O6" s="94" t="s">
        <v>271</v>
      </c>
      <c r="P6" s="284"/>
      <c r="Q6" s="96"/>
      <c r="R6" s="88"/>
      <c r="S6" s="88"/>
      <c r="T6" s="88"/>
      <c r="U6" s="88"/>
    </row>
    <row r="7" spans="1:21" s="91" customFormat="1" ht="66.75" customHeight="1" x14ac:dyDescent="0.45">
      <c r="A7" s="442"/>
      <c r="B7" s="97" t="s">
        <v>236</v>
      </c>
      <c r="C7" s="97" t="s">
        <v>237</v>
      </c>
      <c r="D7" s="98" t="s">
        <v>238</v>
      </c>
      <c r="E7" s="99" t="s">
        <v>239</v>
      </c>
      <c r="F7" s="100" t="s">
        <v>236</v>
      </c>
      <c r="G7" s="101" t="s">
        <v>237</v>
      </c>
      <c r="H7" s="99" t="s">
        <v>238</v>
      </c>
      <c r="I7" s="102" t="s">
        <v>239</v>
      </c>
      <c r="J7" s="103" t="s">
        <v>239</v>
      </c>
      <c r="L7" s="442"/>
      <c r="M7" s="98" t="s">
        <v>292</v>
      </c>
      <c r="N7" s="104" t="s">
        <v>293</v>
      </c>
      <c r="O7" s="105"/>
      <c r="P7" s="284"/>
      <c r="Q7" s="96"/>
      <c r="R7" s="88"/>
      <c r="S7" s="88"/>
      <c r="T7" s="88"/>
      <c r="U7" s="88"/>
    </row>
    <row r="8" spans="1:21" s="91" customFormat="1" ht="23.25" customHeight="1" x14ac:dyDescent="0.45">
      <c r="A8" s="106" t="s">
        <v>242</v>
      </c>
      <c r="B8" s="106"/>
      <c r="C8" s="106"/>
      <c r="D8" s="106"/>
      <c r="E8" s="107">
        <f t="shared" ref="E8:E22" si="0">SUM(B8:D8)</f>
        <v>0</v>
      </c>
      <c r="F8" s="108">
        <f>IF(MOD(B8,10)&lt;10,ROUNDDOWN(B8/10,0),ROUNDUP(B8/10,0))</f>
        <v>0</v>
      </c>
      <c r="G8" s="108">
        <f>IF(MOD(C8,8)&lt;8,ROUNDDOWN(C8/8,0),ROUNDUP(C8/8,0))</f>
        <v>0</v>
      </c>
      <c r="H8" s="108">
        <f>IF(MOD(D8,6)&lt;6,ROUNDDOWN(D8/6,0),ROUNDUP(D8/6,0))</f>
        <v>0</v>
      </c>
      <c r="I8" s="108">
        <f>SUM(F8:H8)</f>
        <v>0</v>
      </c>
      <c r="J8" s="109">
        <f>SUM(I8)*2</f>
        <v>0</v>
      </c>
      <c r="L8" s="110" t="s">
        <v>245</v>
      </c>
      <c r="M8" s="111"/>
      <c r="N8" s="112">
        <f>IF(MOD(M8,35)&lt;10,ROUNDDOWN(M8/35,0),ROUNDUP(M8/35,0))</f>
        <v>0</v>
      </c>
      <c r="O8" s="113">
        <f>SUM(N8)*35/12</f>
        <v>0</v>
      </c>
      <c r="P8" s="114"/>
      <c r="Q8" s="88"/>
      <c r="R8" s="88"/>
      <c r="S8" s="88"/>
      <c r="T8" s="88"/>
      <c r="U8" s="88"/>
    </row>
    <row r="9" spans="1:21" s="91" customFormat="1" ht="23.25" customHeight="1" x14ac:dyDescent="0.45">
      <c r="A9" s="110" t="s">
        <v>243</v>
      </c>
      <c r="B9" s="110"/>
      <c r="C9" s="110"/>
      <c r="D9" s="110"/>
      <c r="E9" s="115">
        <f>SUM(B9:D9)</f>
        <v>0</v>
      </c>
      <c r="F9" s="116">
        <f t="shared" ref="F9" si="1">IF(MOD(B9,10)&lt;10,ROUNDDOWN(B9/10,0),ROUNDUP(B9/10,0))</f>
        <v>0</v>
      </c>
      <c r="G9" s="116">
        <f t="shared" ref="G9" si="2">IF(MOD(C9,8)&lt;8,ROUNDDOWN(C9/8,0),ROUNDUP(C9/8,0))</f>
        <v>0</v>
      </c>
      <c r="H9" s="116">
        <f t="shared" ref="H9" si="3">IF(MOD(D9,6)&lt;6,ROUNDDOWN(D9/6,0),ROUNDUP(D9/6,0))</f>
        <v>0</v>
      </c>
      <c r="I9" s="116">
        <f t="shared" ref="I9" si="4">SUM(F9:H9)</f>
        <v>0</v>
      </c>
      <c r="J9" s="117">
        <f>SUM(I9)*2</f>
        <v>0</v>
      </c>
      <c r="L9" s="110" t="s">
        <v>246</v>
      </c>
      <c r="M9" s="111"/>
      <c r="N9" s="112">
        <f t="shared" ref="N9:N19" si="5">IF(MOD(M9,35)&lt;10,ROUNDDOWN(M9/35,0),ROUNDUP(M9/35,0))</f>
        <v>0</v>
      </c>
      <c r="O9" s="113">
        <f t="shared" ref="O9:O19" si="6">SUM(N9)*35/12</f>
        <v>0</v>
      </c>
      <c r="P9" s="88"/>
      <c r="Q9" s="88"/>
      <c r="R9" s="88"/>
      <c r="S9" s="88"/>
      <c r="T9" s="88"/>
      <c r="U9" s="88"/>
    </row>
    <row r="10" spans="1:21" s="91" customFormat="1" ht="23.25" customHeight="1" x14ac:dyDescent="0.45">
      <c r="A10" s="110" t="s">
        <v>244</v>
      </c>
      <c r="B10" s="110"/>
      <c r="C10" s="110"/>
      <c r="D10" s="110"/>
      <c r="E10" s="115">
        <f t="shared" si="0"/>
        <v>0</v>
      </c>
      <c r="F10" s="116">
        <f t="shared" ref="F10" si="7">IF(MOD(B10,10)&lt;10,ROUNDDOWN(B10/10,0),ROUNDUP(B10/10,0))</f>
        <v>0</v>
      </c>
      <c r="G10" s="116">
        <f t="shared" ref="G10" si="8">IF(MOD(C10,8)&lt;8,ROUNDDOWN(C10/8,0),ROUNDUP(C10/8,0))</f>
        <v>0</v>
      </c>
      <c r="H10" s="116">
        <f t="shared" ref="H10" si="9">IF(MOD(D10,6)&lt;6,ROUNDDOWN(D10/6,0),ROUNDUP(D10/6,0))</f>
        <v>0</v>
      </c>
      <c r="I10" s="116">
        <f t="shared" ref="I10:I22" si="10">SUM(F10:H10)</f>
        <v>0</v>
      </c>
      <c r="J10" s="117">
        <f>SUM(I10)*2</f>
        <v>0</v>
      </c>
      <c r="L10" s="118" t="s">
        <v>247</v>
      </c>
      <c r="M10" s="111"/>
      <c r="N10" s="112">
        <f t="shared" si="5"/>
        <v>0</v>
      </c>
      <c r="O10" s="113">
        <f t="shared" si="6"/>
        <v>0</v>
      </c>
      <c r="P10" s="88"/>
      <c r="Q10" s="88"/>
      <c r="R10" s="88"/>
      <c r="S10" s="88"/>
      <c r="T10" s="88"/>
      <c r="U10" s="88"/>
    </row>
    <row r="11" spans="1:21" s="91" customFormat="1" ht="23.25" customHeight="1" x14ac:dyDescent="0.45">
      <c r="A11" s="110" t="s">
        <v>245</v>
      </c>
      <c r="B11" s="110"/>
      <c r="C11" s="110"/>
      <c r="D11" s="110"/>
      <c r="E11" s="115">
        <f t="shared" si="0"/>
        <v>0</v>
      </c>
      <c r="F11" s="116">
        <f>IF(MOD(B11,10)&lt;10,ROUNDDOWN(B11/10,0),ROUNDUP(B11/10,0))</f>
        <v>0</v>
      </c>
      <c r="G11" s="116">
        <f>IF(MOD(C11,8)&lt;8,ROUNDDOWN(C11/8,0),ROUNDUP(C11/8,0))</f>
        <v>0</v>
      </c>
      <c r="H11" s="116">
        <f>IF(MOD(D11,6)&lt;6,ROUNDDOWN(D11/6,0),ROUNDUP(D11/6,0))</f>
        <v>0</v>
      </c>
      <c r="I11" s="116">
        <f t="shared" si="10"/>
        <v>0</v>
      </c>
      <c r="J11" s="117">
        <f t="shared" ref="J11:J22" si="11">SUM(I11)*2</f>
        <v>0</v>
      </c>
      <c r="L11" s="118" t="s">
        <v>248</v>
      </c>
      <c r="M11" s="111"/>
      <c r="N11" s="112">
        <f t="shared" si="5"/>
        <v>0</v>
      </c>
      <c r="O11" s="113">
        <f t="shared" si="6"/>
        <v>0</v>
      </c>
      <c r="P11" s="88"/>
      <c r="Q11" s="88"/>
      <c r="R11" s="88"/>
      <c r="S11" s="88"/>
      <c r="T11" s="88"/>
      <c r="U11" s="88"/>
    </row>
    <row r="12" spans="1:21" s="91" customFormat="1" ht="23.25" customHeight="1" x14ac:dyDescent="0.45">
      <c r="A12" s="110" t="s">
        <v>246</v>
      </c>
      <c r="B12" s="110"/>
      <c r="C12" s="110"/>
      <c r="D12" s="110"/>
      <c r="E12" s="115">
        <f t="shared" si="0"/>
        <v>0</v>
      </c>
      <c r="F12" s="116">
        <f t="shared" ref="F12:F22" si="12">IF(MOD(B12,10)&lt;10,ROUNDDOWN(B12/10,0),ROUNDUP(B12/10,0))</f>
        <v>0</v>
      </c>
      <c r="G12" s="116">
        <f t="shared" ref="G12:G22" si="13">IF(MOD(C12,8)&lt;8,ROUNDDOWN(C12/8,0),ROUNDUP(C12/8,0))</f>
        <v>0</v>
      </c>
      <c r="H12" s="116">
        <f t="shared" ref="H12:H22" si="14">IF(MOD(D12,6)&lt;6,ROUNDDOWN(D12/6,0),ROUNDUP(D12/6,0))</f>
        <v>0</v>
      </c>
      <c r="I12" s="116">
        <f t="shared" si="10"/>
        <v>0</v>
      </c>
      <c r="J12" s="117">
        <f t="shared" si="11"/>
        <v>0</v>
      </c>
      <c r="L12" s="118" t="s">
        <v>249</v>
      </c>
      <c r="M12" s="111"/>
      <c r="N12" s="112">
        <f t="shared" si="5"/>
        <v>0</v>
      </c>
      <c r="O12" s="113">
        <f t="shared" si="6"/>
        <v>0</v>
      </c>
      <c r="P12" s="88"/>
      <c r="Q12" s="88"/>
      <c r="R12" s="88"/>
      <c r="S12" s="88"/>
      <c r="T12" s="88"/>
      <c r="U12" s="88"/>
    </row>
    <row r="13" spans="1:21" s="91" customFormat="1" ht="23.25" customHeight="1" x14ac:dyDescent="0.45">
      <c r="A13" s="118" t="s">
        <v>247</v>
      </c>
      <c r="B13" s="110"/>
      <c r="C13" s="110"/>
      <c r="D13" s="110"/>
      <c r="E13" s="115">
        <f t="shared" si="0"/>
        <v>0</v>
      </c>
      <c r="F13" s="116">
        <f t="shared" si="12"/>
        <v>0</v>
      </c>
      <c r="G13" s="116">
        <f t="shared" si="13"/>
        <v>0</v>
      </c>
      <c r="H13" s="116">
        <f t="shared" si="14"/>
        <v>0</v>
      </c>
      <c r="I13" s="116">
        <f t="shared" si="10"/>
        <v>0</v>
      </c>
      <c r="J13" s="117">
        <f t="shared" si="11"/>
        <v>0</v>
      </c>
      <c r="L13" s="118" t="s">
        <v>250</v>
      </c>
      <c r="M13" s="111"/>
      <c r="N13" s="112">
        <f t="shared" si="5"/>
        <v>0</v>
      </c>
      <c r="O13" s="113">
        <f t="shared" si="6"/>
        <v>0</v>
      </c>
      <c r="P13" s="88"/>
      <c r="Q13" s="88"/>
      <c r="R13" s="88"/>
      <c r="S13" s="88"/>
      <c r="T13" s="88"/>
      <c r="U13" s="88"/>
    </row>
    <row r="14" spans="1:21" ht="23.25" customHeight="1" x14ac:dyDescent="0.45">
      <c r="A14" s="118" t="s">
        <v>248</v>
      </c>
      <c r="B14" s="110"/>
      <c r="C14" s="110"/>
      <c r="D14" s="110"/>
      <c r="E14" s="115">
        <f t="shared" si="0"/>
        <v>0</v>
      </c>
      <c r="F14" s="116">
        <f t="shared" si="12"/>
        <v>0</v>
      </c>
      <c r="G14" s="116">
        <f t="shared" si="13"/>
        <v>0</v>
      </c>
      <c r="H14" s="116">
        <f t="shared" si="14"/>
        <v>0</v>
      </c>
      <c r="I14" s="116">
        <f t="shared" si="10"/>
        <v>0</v>
      </c>
      <c r="J14" s="117">
        <f t="shared" si="11"/>
        <v>0</v>
      </c>
      <c r="L14" s="110" t="s">
        <v>251</v>
      </c>
      <c r="M14" s="111"/>
      <c r="N14" s="112">
        <f t="shared" si="5"/>
        <v>0</v>
      </c>
      <c r="O14" s="113">
        <f t="shared" si="6"/>
        <v>0</v>
      </c>
    </row>
    <row r="15" spans="1:21" ht="23.25" customHeight="1" x14ac:dyDescent="0.45">
      <c r="A15" s="118" t="s">
        <v>249</v>
      </c>
      <c r="B15" s="110"/>
      <c r="C15" s="110"/>
      <c r="D15" s="110"/>
      <c r="E15" s="115">
        <f t="shared" si="0"/>
        <v>0</v>
      </c>
      <c r="F15" s="116">
        <f t="shared" si="12"/>
        <v>0</v>
      </c>
      <c r="G15" s="116">
        <f t="shared" si="13"/>
        <v>0</v>
      </c>
      <c r="H15" s="116">
        <f t="shared" si="14"/>
        <v>0</v>
      </c>
      <c r="I15" s="116">
        <f t="shared" si="10"/>
        <v>0</v>
      </c>
      <c r="J15" s="117">
        <f t="shared" si="11"/>
        <v>0</v>
      </c>
      <c r="L15" s="110" t="s">
        <v>252</v>
      </c>
      <c r="M15" s="111"/>
      <c r="N15" s="112">
        <f t="shared" si="5"/>
        <v>0</v>
      </c>
      <c r="O15" s="113">
        <f t="shared" si="6"/>
        <v>0</v>
      </c>
    </row>
    <row r="16" spans="1:21" ht="23.25" customHeight="1" x14ac:dyDescent="0.45">
      <c r="A16" s="118" t="s">
        <v>250</v>
      </c>
      <c r="B16" s="110"/>
      <c r="C16" s="110"/>
      <c r="D16" s="110"/>
      <c r="E16" s="115">
        <f t="shared" si="0"/>
        <v>0</v>
      </c>
      <c r="F16" s="116">
        <f t="shared" si="12"/>
        <v>0</v>
      </c>
      <c r="G16" s="116">
        <f t="shared" si="13"/>
        <v>0</v>
      </c>
      <c r="H16" s="116">
        <f t="shared" si="14"/>
        <v>0</v>
      </c>
      <c r="I16" s="116">
        <f t="shared" si="10"/>
        <v>0</v>
      </c>
      <c r="J16" s="117">
        <f t="shared" si="11"/>
        <v>0</v>
      </c>
      <c r="L16" s="110" t="s">
        <v>253</v>
      </c>
      <c r="M16" s="111"/>
      <c r="N16" s="112">
        <f t="shared" si="5"/>
        <v>0</v>
      </c>
      <c r="O16" s="113">
        <f t="shared" si="6"/>
        <v>0</v>
      </c>
    </row>
    <row r="17" spans="1:21" x14ac:dyDescent="0.45">
      <c r="A17" s="110" t="s">
        <v>251</v>
      </c>
      <c r="B17" s="110"/>
      <c r="C17" s="110"/>
      <c r="D17" s="110"/>
      <c r="E17" s="115">
        <f t="shared" si="0"/>
        <v>0</v>
      </c>
      <c r="F17" s="116">
        <f t="shared" si="12"/>
        <v>0</v>
      </c>
      <c r="G17" s="116">
        <f t="shared" si="13"/>
        <v>0</v>
      </c>
      <c r="H17" s="116">
        <f t="shared" si="14"/>
        <v>0</v>
      </c>
      <c r="I17" s="116">
        <f t="shared" si="10"/>
        <v>0</v>
      </c>
      <c r="J17" s="117">
        <f t="shared" si="11"/>
        <v>0</v>
      </c>
      <c r="L17" s="110" t="s">
        <v>254</v>
      </c>
      <c r="M17" s="111"/>
      <c r="N17" s="112">
        <f t="shared" si="5"/>
        <v>0</v>
      </c>
      <c r="O17" s="113">
        <f t="shared" si="6"/>
        <v>0</v>
      </c>
      <c r="Q17" s="114"/>
    </row>
    <row r="18" spans="1:21" x14ac:dyDescent="0.45">
      <c r="A18" s="110" t="s">
        <v>252</v>
      </c>
      <c r="B18" s="110"/>
      <c r="C18" s="110"/>
      <c r="D18" s="110"/>
      <c r="E18" s="115">
        <f t="shared" si="0"/>
        <v>0</v>
      </c>
      <c r="F18" s="116">
        <f t="shared" si="12"/>
        <v>0</v>
      </c>
      <c r="G18" s="116">
        <f t="shared" si="13"/>
        <v>0</v>
      </c>
      <c r="H18" s="116">
        <f t="shared" si="14"/>
        <v>0</v>
      </c>
      <c r="I18" s="116">
        <f t="shared" si="10"/>
        <v>0</v>
      </c>
      <c r="J18" s="117">
        <f t="shared" si="11"/>
        <v>0</v>
      </c>
      <c r="L18" s="110" t="s">
        <v>255</v>
      </c>
      <c r="M18" s="111"/>
      <c r="N18" s="112">
        <f t="shared" si="5"/>
        <v>0</v>
      </c>
      <c r="O18" s="113">
        <f t="shared" si="6"/>
        <v>0</v>
      </c>
    </row>
    <row r="19" spans="1:21" x14ac:dyDescent="0.45">
      <c r="A19" s="110" t="s">
        <v>253</v>
      </c>
      <c r="B19" s="110"/>
      <c r="C19" s="110"/>
      <c r="D19" s="110"/>
      <c r="E19" s="115">
        <f t="shared" si="0"/>
        <v>0</v>
      </c>
      <c r="F19" s="116">
        <f t="shared" si="12"/>
        <v>0</v>
      </c>
      <c r="G19" s="116">
        <f t="shared" si="13"/>
        <v>0</v>
      </c>
      <c r="H19" s="116">
        <f t="shared" si="14"/>
        <v>0</v>
      </c>
      <c r="I19" s="116">
        <f t="shared" si="10"/>
        <v>0</v>
      </c>
      <c r="J19" s="117">
        <f t="shared" si="11"/>
        <v>0</v>
      </c>
      <c r="L19" s="119" t="s">
        <v>256</v>
      </c>
      <c r="M19" s="120"/>
      <c r="N19" s="112">
        <f t="shared" si="5"/>
        <v>0</v>
      </c>
      <c r="O19" s="121">
        <f t="shared" si="6"/>
        <v>0</v>
      </c>
    </row>
    <row r="20" spans="1:21" ht="27.75" customHeight="1" x14ac:dyDescent="0.45">
      <c r="A20" s="110" t="s">
        <v>254</v>
      </c>
      <c r="B20" s="118"/>
      <c r="C20" s="110"/>
      <c r="D20" s="110"/>
      <c r="E20" s="115">
        <f t="shared" si="0"/>
        <v>0</v>
      </c>
      <c r="F20" s="116">
        <f t="shared" si="12"/>
        <v>0</v>
      </c>
      <c r="G20" s="116">
        <f t="shared" si="13"/>
        <v>0</v>
      </c>
      <c r="H20" s="116">
        <f t="shared" si="14"/>
        <v>0</v>
      </c>
      <c r="I20" s="116">
        <f t="shared" si="10"/>
        <v>0</v>
      </c>
      <c r="J20" s="117">
        <f t="shared" si="11"/>
        <v>0</v>
      </c>
      <c r="L20" s="122" t="s">
        <v>257</v>
      </c>
      <c r="M20" s="285">
        <f>SUM(M8:M19)</f>
        <v>0</v>
      </c>
      <c r="N20" s="123">
        <f>SUM(N8:N19)</f>
        <v>0</v>
      </c>
      <c r="O20" s="124">
        <f>ROUND((N20)*35/12,0)</f>
        <v>0</v>
      </c>
      <c r="P20" s="114"/>
    </row>
    <row r="21" spans="1:21" x14ac:dyDescent="0.45">
      <c r="A21" s="110" t="s">
        <v>255</v>
      </c>
      <c r="B21" s="118"/>
      <c r="C21" s="110"/>
      <c r="D21" s="110"/>
      <c r="E21" s="115">
        <f t="shared" si="0"/>
        <v>0</v>
      </c>
      <c r="F21" s="116">
        <f t="shared" si="12"/>
        <v>0</v>
      </c>
      <c r="G21" s="116">
        <f t="shared" si="13"/>
        <v>0</v>
      </c>
      <c r="H21" s="116">
        <f t="shared" si="14"/>
        <v>0</v>
      </c>
      <c r="I21" s="116">
        <f t="shared" si="10"/>
        <v>0</v>
      </c>
      <c r="J21" s="117">
        <f t="shared" si="11"/>
        <v>0</v>
      </c>
      <c r="O21" s="125" t="s">
        <v>103</v>
      </c>
    </row>
    <row r="22" spans="1:21" s="126" customFormat="1" x14ac:dyDescent="0.45">
      <c r="A22" s="119" t="s">
        <v>256</v>
      </c>
      <c r="B22" s="118"/>
      <c r="C22" s="110"/>
      <c r="D22" s="110"/>
      <c r="E22" s="115">
        <f t="shared" si="0"/>
        <v>0</v>
      </c>
      <c r="F22" s="116">
        <f t="shared" si="12"/>
        <v>0</v>
      </c>
      <c r="G22" s="116">
        <f t="shared" si="13"/>
        <v>0</v>
      </c>
      <c r="H22" s="116">
        <f t="shared" si="14"/>
        <v>0</v>
      </c>
      <c r="I22" s="116">
        <f t="shared" si="10"/>
        <v>0</v>
      </c>
      <c r="J22" s="117">
        <f t="shared" si="11"/>
        <v>0</v>
      </c>
      <c r="L22" s="88"/>
      <c r="M22" s="88"/>
      <c r="N22" s="88"/>
      <c r="O22" s="127"/>
      <c r="P22" s="88"/>
      <c r="Q22" s="88"/>
      <c r="R22" s="88"/>
      <c r="S22" s="88"/>
      <c r="T22" s="88"/>
      <c r="U22" s="88"/>
    </row>
    <row r="23" spans="1:21" ht="30.15" customHeight="1" x14ac:dyDescent="0.45">
      <c r="A23" s="122" t="s">
        <v>257</v>
      </c>
      <c r="B23" s="128">
        <f t="shared" ref="B23:I23" si="15">SUM(B8:B22)</f>
        <v>0</v>
      </c>
      <c r="C23" s="128">
        <f t="shared" si="15"/>
        <v>0</v>
      </c>
      <c r="D23" s="128">
        <f t="shared" si="15"/>
        <v>0</v>
      </c>
      <c r="E23" s="128">
        <f t="shared" si="15"/>
        <v>0</v>
      </c>
      <c r="F23" s="128">
        <f t="shared" si="15"/>
        <v>0</v>
      </c>
      <c r="G23" s="128">
        <f t="shared" si="15"/>
        <v>0</v>
      </c>
      <c r="H23" s="128">
        <f t="shared" si="15"/>
        <v>0</v>
      </c>
      <c r="I23" s="128">
        <f t="shared" si="15"/>
        <v>0</v>
      </c>
      <c r="J23" s="258">
        <f>SUM(J8:J22)</f>
        <v>0</v>
      </c>
      <c r="L23" s="89" t="s">
        <v>294</v>
      </c>
      <c r="M23" s="89"/>
      <c r="N23" s="89"/>
      <c r="O23" s="89"/>
      <c r="Q23" s="89"/>
      <c r="R23" s="89"/>
      <c r="S23" s="89"/>
      <c r="T23" s="89"/>
    </row>
    <row r="24" spans="1:21" x14ac:dyDescent="0.45">
      <c r="J24" s="125" t="s">
        <v>103</v>
      </c>
      <c r="L24" s="129" t="s">
        <v>259</v>
      </c>
      <c r="M24" s="130">
        <f>IF(N20&lt;=0,0,IF(N20&lt;=2,1,IF(N20&lt;=6,2,IF(N20&lt;=14,3,IF(N20&lt;=23,4,IF(N20&lt;=24,5,IF(N20&lt;=24,1,5)))))))</f>
        <v>0</v>
      </c>
      <c r="N24" s="129" t="s">
        <v>260</v>
      </c>
      <c r="O24" s="131">
        <f>SUM(O20)-M24</f>
        <v>0</v>
      </c>
      <c r="P24" s="129" t="s">
        <v>261</v>
      </c>
      <c r="Q24" s="131">
        <f>SUM(O24)+M24</f>
        <v>0</v>
      </c>
      <c r="R24" s="132"/>
    </row>
    <row r="25" spans="1:21" x14ac:dyDescent="0.45">
      <c r="J25" s="127"/>
    </row>
    <row r="26" spans="1:21" x14ac:dyDescent="0.45">
      <c r="A26" s="89" t="s">
        <v>294</v>
      </c>
      <c r="B26" s="89"/>
      <c r="C26" s="89"/>
      <c r="D26" s="89"/>
      <c r="F26" s="89"/>
      <c r="G26" s="89"/>
      <c r="H26" s="89"/>
      <c r="I26" s="89"/>
    </row>
    <row r="27" spans="1:21" s="134" customFormat="1" x14ac:dyDescent="0.45">
      <c r="A27" s="129" t="s">
        <v>259</v>
      </c>
      <c r="B27" s="133">
        <f>IF(I23&lt;=0,0,IF(I23&lt;=5,1,IF(I23&lt;=13,2,IF(I23&lt;=21,3,IF(I23&lt;=29,4,IF(E23&lt;=30,5,IF(E23&lt;=30,1,5)))))))</f>
        <v>0</v>
      </c>
      <c r="C27" s="132"/>
      <c r="D27" s="88"/>
      <c r="E27" s="129" t="s">
        <v>260</v>
      </c>
      <c r="F27" s="131">
        <f>SUM(J23)-B27</f>
        <v>0</v>
      </c>
      <c r="G27" s="132"/>
      <c r="H27" s="88"/>
      <c r="I27" s="129" t="s">
        <v>261</v>
      </c>
      <c r="J27" s="131">
        <f>SUM(F27)+B27</f>
        <v>0</v>
      </c>
    </row>
    <row r="28" spans="1:21" x14ac:dyDescent="0.45">
      <c r="A28" s="135"/>
      <c r="B28" s="136"/>
      <c r="C28" s="132"/>
      <c r="D28" s="134"/>
      <c r="E28" s="135"/>
      <c r="F28" s="137"/>
      <c r="G28" s="132"/>
      <c r="H28" s="134"/>
      <c r="I28" s="135"/>
      <c r="J28" s="137"/>
    </row>
    <row r="29" spans="1:21" ht="27" customHeight="1" x14ac:dyDescent="0.45"/>
    <row r="30" spans="1:21" ht="9" customHeight="1" x14ac:dyDescent="0.45"/>
  </sheetData>
  <mergeCells count="6">
    <mergeCell ref="L1:Q1"/>
    <mergeCell ref="L6:L7"/>
    <mergeCell ref="A1:J1"/>
    <mergeCell ref="B6:E6"/>
    <mergeCell ref="F6:I6"/>
    <mergeCell ref="A6:A7"/>
  </mergeCells>
  <pageMargins left="0.70866141732283472" right="0.35433070866141736" top="0.74803149606299213" bottom="0.74803149606299213" header="0.31496062992125984" footer="0.31496062992125984"/>
  <pageSetup paperSize="9" scale="89" orientation="portrait" r:id="rId1"/>
  <colBreaks count="1" manualBreakCount="1">
    <brk id="10" max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6"/>
  <sheetViews>
    <sheetView zoomScale="90" zoomScaleNormal="90" workbookViewId="0">
      <selection activeCell="B4" sqref="B4"/>
    </sheetView>
  </sheetViews>
  <sheetFormatPr defaultColWidth="9.09765625" defaultRowHeight="20.5" x14ac:dyDescent="0.45"/>
  <cols>
    <col min="1" max="1" width="3" style="88" customWidth="1"/>
    <col min="2" max="2" width="15.19921875" style="88" customWidth="1"/>
    <col min="3" max="3" width="10.19921875" style="88" customWidth="1"/>
    <col min="4" max="4" width="10.796875" style="88" customWidth="1"/>
    <col min="5" max="5" width="10.09765625" style="88" bestFit="1" customWidth="1"/>
    <col min="6" max="6" width="2.59765625" style="88" customWidth="1"/>
    <col min="7" max="7" width="27.69921875" style="88" customWidth="1"/>
    <col min="8" max="8" width="6.69921875" style="88" customWidth="1"/>
    <col min="9" max="9" width="9.69921875" style="88" customWidth="1"/>
    <col min="10" max="10" width="6.69921875" style="88" customWidth="1"/>
    <col min="11" max="11" width="7.69921875" style="88" customWidth="1"/>
    <col min="12" max="16384" width="9.09765625" style="88"/>
  </cols>
  <sheetData>
    <row r="1" spans="1:11" ht="23" x14ac:dyDescent="0.5">
      <c r="A1" s="344" t="s">
        <v>735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x14ac:dyDescent="0.45">
      <c r="A2" s="393" t="s">
        <v>452</v>
      </c>
      <c r="B2" s="389"/>
      <c r="C2" s="389"/>
      <c r="D2" s="389"/>
      <c r="E2" s="389"/>
    </row>
    <row r="3" spans="1:11" x14ac:dyDescent="0.45">
      <c r="A3" s="394">
        <v>1</v>
      </c>
      <c r="B3" s="389" t="s">
        <v>755</v>
      </c>
      <c r="C3" s="389"/>
      <c r="D3" s="390"/>
      <c r="E3" s="389"/>
    </row>
    <row r="4" spans="1:11" x14ac:dyDescent="0.45">
      <c r="A4" s="394">
        <v>2</v>
      </c>
      <c r="B4" s="389" t="s">
        <v>136</v>
      </c>
      <c r="C4" s="462"/>
      <c r="D4" s="462"/>
      <c r="E4" s="462"/>
      <c r="G4" s="134" t="s">
        <v>697</v>
      </c>
      <c r="H4" s="373"/>
      <c r="I4" s="89" t="s">
        <v>752</v>
      </c>
    </row>
    <row r="5" spans="1:11" x14ac:dyDescent="0.45">
      <c r="A5" s="394">
        <v>3</v>
      </c>
      <c r="B5" s="389" t="s">
        <v>455</v>
      </c>
      <c r="C5" s="462"/>
      <c r="D5" s="462"/>
      <c r="E5" s="462"/>
      <c r="G5" s="134" t="s">
        <v>698</v>
      </c>
      <c r="H5" s="380"/>
      <c r="I5" s="89" t="s">
        <v>753</v>
      </c>
    </row>
    <row r="6" spans="1:11" x14ac:dyDescent="0.45">
      <c r="A6" s="394"/>
      <c r="B6" s="392" t="s">
        <v>381</v>
      </c>
      <c r="C6" s="462"/>
      <c r="D6" s="462"/>
      <c r="E6" s="462"/>
      <c r="G6" s="134" t="s">
        <v>699</v>
      </c>
    </row>
    <row r="7" spans="1:11" x14ac:dyDescent="0.45">
      <c r="A7" s="394"/>
      <c r="B7" s="392" t="s">
        <v>137</v>
      </c>
      <c r="C7" s="462"/>
      <c r="D7" s="462"/>
      <c r="E7" s="462"/>
      <c r="G7" s="134" t="s">
        <v>700</v>
      </c>
    </row>
    <row r="8" spans="1:11" x14ac:dyDescent="0.45">
      <c r="A8" s="394">
        <v>4</v>
      </c>
      <c r="B8" s="389" t="s">
        <v>456</v>
      </c>
      <c r="C8" s="463" t="s">
        <v>464</v>
      </c>
      <c r="D8" s="463"/>
      <c r="E8" s="463"/>
      <c r="G8" s="134" t="s">
        <v>701</v>
      </c>
    </row>
    <row r="9" spans="1:11" x14ac:dyDescent="0.45">
      <c r="A9" s="394">
        <v>5</v>
      </c>
      <c r="B9" s="389" t="s">
        <v>425</v>
      </c>
      <c r="C9" s="463" t="s">
        <v>418</v>
      </c>
      <c r="D9" s="463"/>
      <c r="E9" s="463"/>
      <c r="F9" s="306"/>
      <c r="G9" s="381" t="s">
        <v>458</v>
      </c>
    </row>
    <row r="10" spans="1:11" x14ac:dyDescent="0.45">
      <c r="A10" s="394">
        <v>6</v>
      </c>
      <c r="B10" s="389" t="s">
        <v>429</v>
      </c>
      <c r="C10" s="389"/>
      <c r="D10" s="395">
        <f>IFERROR(D35,0)</f>
        <v>0</v>
      </c>
      <c r="E10" s="389" t="s">
        <v>295</v>
      </c>
      <c r="G10" s="134" t="s">
        <v>702</v>
      </c>
    </row>
    <row r="11" spans="1:11" x14ac:dyDescent="0.45">
      <c r="A11" s="394">
        <v>7</v>
      </c>
      <c r="B11" s="389" t="s">
        <v>428</v>
      </c>
      <c r="C11" s="389"/>
      <c r="D11" s="391"/>
      <c r="E11" s="389" t="s">
        <v>296</v>
      </c>
      <c r="G11" s="88" t="s">
        <v>457</v>
      </c>
    </row>
    <row r="12" spans="1:11" x14ac:dyDescent="0.45">
      <c r="A12" s="394">
        <v>8</v>
      </c>
      <c r="B12" s="389" t="s">
        <v>426</v>
      </c>
      <c r="C12" s="463" t="s">
        <v>688</v>
      </c>
      <c r="D12" s="463"/>
      <c r="E12" s="463"/>
      <c r="G12" s="88" t="s">
        <v>689</v>
      </c>
    </row>
    <row r="13" spans="1:11" x14ac:dyDescent="0.45">
      <c r="A13" s="394">
        <v>9</v>
      </c>
      <c r="B13" s="389" t="s">
        <v>427</v>
      </c>
      <c r="C13" s="463" t="s">
        <v>690</v>
      </c>
      <c r="D13" s="463"/>
      <c r="E13" s="463"/>
      <c r="G13" s="88" t="s">
        <v>459</v>
      </c>
    </row>
    <row r="14" spans="1:11" x14ac:dyDescent="0.45">
      <c r="A14" s="389"/>
      <c r="B14" s="389"/>
      <c r="C14" s="389"/>
      <c r="D14" s="389"/>
      <c r="E14" s="389"/>
    </row>
    <row r="15" spans="1:11" x14ac:dyDescent="0.45">
      <c r="A15" s="349" t="s">
        <v>453</v>
      </c>
      <c r="G15" s="349" t="s">
        <v>454</v>
      </c>
    </row>
    <row r="16" spans="1:11" x14ac:dyDescent="0.45">
      <c r="B16" s="348" t="s">
        <v>431</v>
      </c>
      <c r="C16" s="348" t="s">
        <v>432</v>
      </c>
      <c r="D16" s="348" t="s">
        <v>106</v>
      </c>
      <c r="E16" s="348" t="s">
        <v>289</v>
      </c>
      <c r="F16" s="330"/>
      <c r="G16" s="348" t="s">
        <v>439</v>
      </c>
      <c r="H16" s="348" t="s">
        <v>436</v>
      </c>
      <c r="I16" s="348" t="s">
        <v>437</v>
      </c>
      <c r="J16" s="348" t="s">
        <v>324</v>
      </c>
      <c r="K16" s="348" t="s">
        <v>239</v>
      </c>
    </row>
    <row r="17" spans="2:13" x14ac:dyDescent="0.45">
      <c r="B17" s="331" t="s">
        <v>430</v>
      </c>
      <c r="C17" s="341" t="s">
        <v>242</v>
      </c>
      <c r="D17" s="387"/>
      <c r="E17" s="336">
        <f>IF(D17=0,0,IF(D17&lt;10,1,IF(MOD(D17,30)&lt;10,ROUNDDOWN(D17/30,0),ROUNDUP(D17/30,0))))</f>
        <v>0</v>
      </c>
      <c r="G17" s="333" t="s">
        <v>320</v>
      </c>
      <c r="H17" s="387"/>
      <c r="I17" s="387"/>
      <c r="J17" s="387"/>
      <c r="K17" s="336">
        <f>SUM(H17:J17)</f>
        <v>0</v>
      </c>
    </row>
    <row r="18" spans="2:13" ht="23.5" x14ac:dyDescent="0.75">
      <c r="B18" s="331"/>
      <c r="C18" s="249" t="s">
        <v>306</v>
      </c>
      <c r="D18" s="385"/>
      <c r="E18" s="337">
        <f>IF(D18=0,0,IF(D18&lt;10,1,IF(MOD(D18,30)&lt;10,ROUNDDOWN(D18/30,0),ROUNDUP(D18/30,0))))</f>
        <v>0</v>
      </c>
      <c r="G18" s="334" t="s">
        <v>321</v>
      </c>
      <c r="H18" s="404">
        <f>IF(D35&lt;1,0,1)</f>
        <v>0</v>
      </c>
      <c r="I18" s="404">
        <f>IF(D35&lt;=0,0,IF(D35&lt;=359,1,IF(D35&lt;=719,2,IF(D35&lt;=1079,3,IF(D35&lt;=1679,4,IF(D35&lt;=1680,5,IF(D35&lt;=1680,1,5)))))))-H18</f>
        <v>0</v>
      </c>
      <c r="J18" s="405">
        <f>IF(D35&lt;1,0,IF(D35&lt;121,ROUNDUP(D35/20,0),ROUND((((E20*30)+D20)/50)+(((E27*40)+D27)/50)+(E34*2),0)))</f>
        <v>0</v>
      </c>
      <c r="K18" s="405">
        <f>SUM(H18:J18)</f>
        <v>0</v>
      </c>
      <c r="M18"/>
    </row>
    <row r="19" spans="2:13" x14ac:dyDescent="0.45">
      <c r="B19" s="331"/>
      <c r="C19" s="244" t="s">
        <v>307</v>
      </c>
      <c r="D19" s="386"/>
      <c r="E19" s="338">
        <f t="shared" ref="E19" si="0">IF(D19=0,0,IF(D19&lt;10,1,IF(MOD(D19,30)&lt;10,ROUNDDOWN(D19/30,0),ROUNDUP(D19/30,0))))</f>
        <v>0</v>
      </c>
      <c r="G19" s="334" t="s">
        <v>440</v>
      </c>
      <c r="H19" s="337">
        <f>H17-H18</f>
        <v>0</v>
      </c>
      <c r="I19" s="337">
        <f>I17-I18</f>
        <v>0</v>
      </c>
      <c r="J19" s="337">
        <f t="shared" ref="J19:K19" si="1">J17-J18</f>
        <v>0</v>
      </c>
      <c r="K19" s="337">
        <f t="shared" si="1"/>
        <v>0</v>
      </c>
    </row>
    <row r="20" spans="2:13" x14ac:dyDescent="0.45">
      <c r="B20" s="350" t="s">
        <v>448</v>
      </c>
      <c r="C20" s="343"/>
      <c r="D20" s="351">
        <f>SUM(D17:D19)</f>
        <v>0</v>
      </c>
      <c r="E20" s="351">
        <f>SUM(E17:E19)</f>
        <v>0</v>
      </c>
      <c r="G20" s="334" t="s">
        <v>451</v>
      </c>
      <c r="H20" s="345">
        <f>IFERROR(H19/H18*100,0)</f>
        <v>0</v>
      </c>
      <c r="I20" s="345">
        <f>IFERROR(I19/I18*100,0)</f>
        <v>0</v>
      </c>
      <c r="J20" s="345">
        <f>IFERROR(J19/J18*100,0)</f>
        <v>0</v>
      </c>
      <c r="K20" s="345">
        <f>IFERROR(K19/K18*100,0)</f>
        <v>0</v>
      </c>
    </row>
    <row r="21" spans="2:13" x14ac:dyDescent="0.45">
      <c r="B21" s="331" t="s">
        <v>331</v>
      </c>
      <c r="C21" s="239" t="s">
        <v>308</v>
      </c>
      <c r="D21" s="388"/>
      <c r="E21" s="339">
        <f t="shared" ref="E21:E26" si="2">IF(D21=0,0,IF(D21&lt;10,1,IF(MOD(D21,40)&lt;10,ROUNDDOWN(D21/40,0),ROUNDUP(D21/40,0))))</f>
        <v>0</v>
      </c>
      <c r="G21" s="334" t="s">
        <v>748</v>
      </c>
      <c r="H21" s="385"/>
      <c r="I21" s="385"/>
      <c r="J21" s="385"/>
      <c r="K21" s="337">
        <f>SUM(H21:J21)</f>
        <v>0</v>
      </c>
    </row>
    <row r="22" spans="2:13" x14ac:dyDescent="0.45">
      <c r="B22" s="331"/>
      <c r="C22" s="249" t="s">
        <v>309</v>
      </c>
      <c r="D22" s="385"/>
      <c r="E22" s="337">
        <f>IF(D22=0,0,IF(D22&lt;10,1,IF(MOD(D22,40)&lt;10,ROUNDDOWN(D22/40,0),ROUNDUP(D22/40,0))))</f>
        <v>0</v>
      </c>
      <c r="G22" s="334" t="s">
        <v>438</v>
      </c>
      <c r="H22" s="337">
        <f>H17-H21</f>
        <v>0</v>
      </c>
      <c r="I22" s="337">
        <f t="shared" ref="I22:K22" si="3">I17-I21</f>
        <v>0</v>
      </c>
      <c r="J22" s="337">
        <f t="shared" si="3"/>
        <v>0</v>
      </c>
      <c r="K22" s="337">
        <f t="shared" si="3"/>
        <v>0</v>
      </c>
    </row>
    <row r="23" spans="2:13" x14ac:dyDescent="0.45">
      <c r="B23" s="331"/>
      <c r="C23" s="249" t="s">
        <v>310</v>
      </c>
      <c r="D23" s="385"/>
      <c r="E23" s="337">
        <f t="shared" si="2"/>
        <v>0</v>
      </c>
      <c r="G23" s="334" t="s">
        <v>449</v>
      </c>
      <c r="H23" s="337">
        <f>H22-H18</f>
        <v>0</v>
      </c>
      <c r="I23" s="337">
        <f t="shared" ref="I23:J23" si="4">I22-I18</f>
        <v>0</v>
      </c>
      <c r="J23" s="337">
        <f t="shared" si="4"/>
        <v>0</v>
      </c>
      <c r="K23" s="337">
        <f>K22-K18</f>
        <v>0</v>
      </c>
    </row>
    <row r="24" spans="2:13" x14ac:dyDescent="0.45">
      <c r="B24" s="331"/>
      <c r="C24" s="249" t="s">
        <v>311</v>
      </c>
      <c r="D24" s="385"/>
      <c r="E24" s="337">
        <f t="shared" si="2"/>
        <v>0</v>
      </c>
      <c r="G24" s="334" t="s">
        <v>450</v>
      </c>
      <c r="H24" s="345">
        <f>IFERROR(H23/H18*100,0)</f>
        <v>0</v>
      </c>
      <c r="I24" s="345">
        <f>IFERROR(I23/I18*100,0)</f>
        <v>0</v>
      </c>
      <c r="J24" s="345">
        <f>IFERROR(J23/J18*100,0)</f>
        <v>0</v>
      </c>
      <c r="K24" s="345">
        <f>IFERROR(K23/K18*100,0)</f>
        <v>0</v>
      </c>
    </row>
    <row r="25" spans="2:13" x14ac:dyDescent="0.45">
      <c r="B25" s="331"/>
      <c r="C25" s="249" t="s">
        <v>312</v>
      </c>
      <c r="D25" s="385"/>
      <c r="E25" s="337">
        <f t="shared" si="2"/>
        <v>0</v>
      </c>
      <c r="G25" s="334" t="s">
        <v>441</v>
      </c>
      <c r="H25" s="385"/>
      <c r="I25" s="385"/>
      <c r="J25" s="385"/>
      <c r="K25" s="337">
        <f>SUM(H25:J25)</f>
        <v>0</v>
      </c>
    </row>
    <row r="26" spans="2:13" x14ac:dyDescent="0.45">
      <c r="B26" s="331"/>
      <c r="C26" s="244" t="s">
        <v>313</v>
      </c>
      <c r="D26" s="386"/>
      <c r="E26" s="338">
        <f t="shared" si="2"/>
        <v>0</v>
      </c>
      <c r="G26" s="334" t="s">
        <v>442</v>
      </c>
      <c r="H26" s="385"/>
      <c r="I26" s="385"/>
      <c r="J26" s="385"/>
      <c r="K26" s="337">
        <f>SUM(H26:J26)</f>
        <v>0</v>
      </c>
    </row>
    <row r="27" spans="2:13" x14ac:dyDescent="0.45">
      <c r="B27" s="350" t="s">
        <v>446</v>
      </c>
      <c r="C27" s="343"/>
      <c r="D27" s="340">
        <f>SUM(D21:D26)</f>
        <v>0</v>
      </c>
      <c r="E27" s="340">
        <f>SUM(E21:E26)</f>
        <v>0</v>
      </c>
      <c r="G27" s="334" t="s">
        <v>443</v>
      </c>
      <c r="H27" s="346"/>
      <c r="I27" s="346"/>
      <c r="J27" s="385"/>
      <c r="K27" s="337">
        <f>SUM(J27)</f>
        <v>0</v>
      </c>
    </row>
    <row r="28" spans="2:13" x14ac:dyDescent="0.45">
      <c r="B28" s="331" t="s">
        <v>433</v>
      </c>
      <c r="C28" s="239" t="s">
        <v>314</v>
      </c>
      <c r="D28" s="388"/>
      <c r="E28" s="339">
        <f t="shared" ref="E28:E33" si="5">IF(D28=0,0,IF(D28&lt;10,1,IF(MOD(D28,40)&lt;10,ROUNDDOWN(D28/40,0),ROUNDUP(D28/40,0))))</f>
        <v>0</v>
      </c>
      <c r="G28" s="335" t="s">
        <v>444</v>
      </c>
      <c r="H28" s="347"/>
      <c r="I28" s="347"/>
      <c r="J28" s="386"/>
      <c r="K28" s="338">
        <f>SUM(J28)</f>
        <v>0</v>
      </c>
    </row>
    <row r="29" spans="2:13" x14ac:dyDescent="0.45">
      <c r="B29" s="331"/>
      <c r="C29" s="249" t="s">
        <v>315</v>
      </c>
      <c r="D29" s="385"/>
      <c r="E29" s="337">
        <f t="shared" si="5"/>
        <v>0</v>
      </c>
      <c r="G29" s="389"/>
      <c r="H29" s="389"/>
      <c r="I29" s="389"/>
      <c r="J29" s="389"/>
      <c r="K29" s="389"/>
      <c r="L29" s="389"/>
      <c r="M29" s="389"/>
    </row>
    <row r="30" spans="2:13" x14ac:dyDescent="0.45">
      <c r="B30" s="332"/>
      <c r="C30" s="240" t="s">
        <v>316</v>
      </c>
      <c r="D30" s="386"/>
      <c r="E30" s="338">
        <f t="shared" si="5"/>
        <v>0</v>
      </c>
      <c r="G30" s="389"/>
      <c r="H30" s="389"/>
      <c r="I30" s="389"/>
      <c r="J30" s="389"/>
      <c r="K30" s="389"/>
      <c r="L30" s="389"/>
      <c r="M30" s="389"/>
    </row>
    <row r="31" spans="2:13" x14ac:dyDescent="0.45">
      <c r="B31" s="331" t="s">
        <v>434</v>
      </c>
      <c r="C31" s="239" t="s">
        <v>317</v>
      </c>
      <c r="D31" s="388"/>
      <c r="E31" s="339">
        <f t="shared" si="5"/>
        <v>0</v>
      </c>
      <c r="G31" s="389"/>
      <c r="H31" s="389"/>
      <c r="I31" s="389"/>
      <c r="J31" s="389"/>
      <c r="K31" s="389"/>
      <c r="L31" s="389"/>
      <c r="M31" s="389"/>
    </row>
    <row r="32" spans="2:13" x14ac:dyDescent="0.45">
      <c r="B32" s="331"/>
      <c r="C32" s="249" t="s">
        <v>318</v>
      </c>
      <c r="D32" s="385"/>
      <c r="E32" s="337">
        <f t="shared" si="5"/>
        <v>0</v>
      </c>
      <c r="G32" s="389"/>
      <c r="H32" s="389"/>
      <c r="I32" s="389"/>
      <c r="J32" s="389"/>
      <c r="K32" s="389"/>
      <c r="L32" s="389"/>
      <c r="M32" s="389"/>
    </row>
    <row r="33" spans="1:13" x14ac:dyDescent="0.45">
      <c r="B33" s="331"/>
      <c r="C33" s="244" t="s">
        <v>319</v>
      </c>
      <c r="D33" s="386"/>
      <c r="E33" s="338">
        <f t="shared" si="5"/>
        <v>0</v>
      </c>
      <c r="G33" s="389"/>
      <c r="H33" s="389"/>
      <c r="I33" s="389"/>
      <c r="J33" s="389"/>
      <c r="K33" s="389"/>
      <c r="L33" s="389"/>
      <c r="M33" s="389"/>
    </row>
    <row r="34" spans="1:13" x14ac:dyDescent="0.45">
      <c r="B34" s="350" t="s">
        <v>447</v>
      </c>
      <c r="C34" s="343"/>
      <c r="D34" s="340">
        <f>SUM(D28:D33)</f>
        <v>0</v>
      </c>
      <c r="E34" s="340">
        <f>SUM(E28:E33)</f>
        <v>0</v>
      </c>
      <c r="G34" s="389"/>
      <c r="H34" s="389"/>
      <c r="I34" s="389"/>
      <c r="J34" s="389"/>
      <c r="K34" s="389"/>
      <c r="L34" s="389"/>
      <c r="M34" s="389"/>
    </row>
    <row r="35" spans="1:13" x14ac:dyDescent="0.45">
      <c r="B35" s="342" t="s">
        <v>445</v>
      </c>
      <c r="C35" s="343"/>
      <c r="D35" s="340">
        <f>SUM(D34,D27,D20)</f>
        <v>0</v>
      </c>
      <c r="E35" s="340">
        <f>SUM(E34,E27,E20)</f>
        <v>0</v>
      </c>
      <c r="G35" s="389"/>
      <c r="H35" s="389"/>
      <c r="I35" s="389"/>
      <c r="J35" s="389"/>
      <c r="K35" s="389"/>
      <c r="L35" s="389"/>
      <c r="M35" s="389"/>
    </row>
    <row r="36" spans="1:13" x14ac:dyDescent="0.45">
      <c r="G36" s="389"/>
      <c r="H36" s="389"/>
      <c r="I36" s="389"/>
      <c r="J36" s="389"/>
      <c r="K36" s="389"/>
      <c r="L36" s="389"/>
      <c r="M36" s="389"/>
    </row>
    <row r="37" spans="1:13" ht="23.25" customHeight="1" x14ac:dyDescent="0.45">
      <c r="A37" s="396"/>
      <c r="B37" s="397" t="s">
        <v>460</v>
      </c>
      <c r="C37" s="464"/>
      <c r="D37" s="464"/>
      <c r="E37" s="398" t="s">
        <v>461</v>
      </c>
      <c r="F37" s="396"/>
      <c r="G37" s="396"/>
      <c r="H37" s="389"/>
      <c r="I37" s="389"/>
      <c r="J37" s="389"/>
      <c r="K37" s="389"/>
      <c r="L37" s="389"/>
      <c r="M37" s="389"/>
    </row>
    <row r="38" spans="1:13" ht="23.25" customHeight="1" x14ac:dyDescent="0.45">
      <c r="A38" s="396"/>
      <c r="B38" s="397" t="s">
        <v>435</v>
      </c>
      <c r="C38" s="465"/>
      <c r="D38" s="465"/>
      <c r="E38" s="398" t="s">
        <v>462</v>
      </c>
      <c r="F38" s="396"/>
      <c r="G38" s="396"/>
    </row>
    <row r="40" spans="1:13" x14ac:dyDescent="0.45">
      <c r="A40" s="316" t="s">
        <v>326</v>
      </c>
      <c r="B40" s="315"/>
    </row>
    <row r="41" spans="1:13" x14ac:dyDescent="0.45">
      <c r="A41" s="88">
        <v>1</v>
      </c>
      <c r="B41" s="88" t="s">
        <v>703</v>
      </c>
    </row>
    <row r="42" spans="1:13" x14ac:dyDescent="0.45">
      <c r="B42" s="88" t="s">
        <v>704</v>
      </c>
      <c r="C42" s="373"/>
      <c r="D42" s="88" t="s">
        <v>705</v>
      </c>
    </row>
    <row r="43" spans="1:13" x14ac:dyDescent="0.45">
      <c r="B43" s="88" t="s">
        <v>706</v>
      </c>
      <c r="C43" s="380"/>
      <c r="D43" s="88" t="s">
        <v>707</v>
      </c>
    </row>
    <row r="44" spans="1:13" x14ac:dyDescent="0.45">
      <c r="B44" s="88" t="s">
        <v>708</v>
      </c>
      <c r="C44" s="347"/>
      <c r="D44" s="88" t="s">
        <v>709</v>
      </c>
    </row>
    <row r="45" spans="1:13" x14ac:dyDescent="0.45">
      <c r="A45" s="88">
        <v>2</v>
      </c>
      <c r="B45" s="88" t="s">
        <v>736</v>
      </c>
    </row>
    <row r="46" spans="1:13" x14ac:dyDescent="0.45">
      <c r="B46" s="88" t="s">
        <v>710</v>
      </c>
    </row>
    <row r="47" spans="1:13" x14ac:dyDescent="0.45">
      <c r="A47" s="88">
        <v>3</v>
      </c>
      <c r="B47" s="88" t="s">
        <v>711</v>
      </c>
    </row>
    <row r="48" spans="1:13" x14ac:dyDescent="0.45">
      <c r="A48" s="88">
        <v>4</v>
      </c>
      <c r="B48" s="88" t="s">
        <v>712</v>
      </c>
    </row>
    <row r="49" spans="1:2" x14ac:dyDescent="0.45">
      <c r="A49" s="88">
        <v>5</v>
      </c>
      <c r="B49" s="88" t="s">
        <v>713</v>
      </c>
    </row>
    <row r="50" spans="1:2" x14ac:dyDescent="0.45">
      <c r="A50" s="88">
        <v>6</v>
      </c>
      <c r="B50" s="88" t="s">
        <v>714</v>
      </c>
    </row>
    <row r="51" spans="1:2" x14ac:dyDescent="0.45">
      <c r="A51" s="88">
        <v>7</v>
      </c>
      <c r="B51" s="88" t="s">
        <v>737</v>
      </c>
    </row>
    <row r="52" spans="1:2" x14ac:dyDescent="0.45">
      <c r="A52" s="88">
        <v>8</v>
      </c>
      <c r="B52" s="88" t="s">
        <v>715</v>
      </c>
    </row>
    <row r="53" spans="1:2" x14ac:dyDescent="0.45">
      <c r="A53" s="88">
        <v>9</v>
      </c>
      <c r="B53" s="88" t="s">
        <v>716</v>
      </c>
    </row>
    <row r="54" spans="1:2" x14ac:dyDescent="0.45">
      <c r="A54" s="88">
        <v>10</v>
      </c>
      <c r="B54" s="88" t="s">
        <v>717</v>
      </c>
    </row>
    <row r="55" spans="1:2" x14ac:dyDescent="0.45">
      <c r="A55" s="88">
        <v>11</v>
      </c>
      <c r="B55" s="88" t="s">
        <v>718</v>
      </c>
    </row>
    <row r="56" spans="1:2" x14ac:dyDescent="0.45">
      <c r="B56" s="382" t="s">
        <v>719</v>
      </c>
    </row>
  </sheetData>
  <sheetProtection formatCells="0" formatColumns="0" formatRows="0" insertColumns="0" insertRows="0" sort="0" autoFilter="0" pivotTables="0"/>
  <mergeCells count="10">
    <mergeCell ref="C37:D37"/>
    <mergeCell ref="C38:D38"/>
    <mergeCell ref="C13:E13"/>
    <mergeCell ref="C7:E7"/>
    <mergeCell ref="C6:E6"/>
    <mergeCell ref="C5:E5"/>
    <mergeCell ref="C4:E4"/>
    <mergeCell ref="C8:E8"/>
    <mergeCell ref="C9:E9"/>
    <mergeCell ref="C12:E12"/>
  </mergeCells>
  <dataValidations count="4">
    <dataValidation type="list" allowBlank="1" showInputMessage="1" showErrorMessage="1" sqref="C9:E9">
      <formula1>Type</formula1>
    </dataValidation>
    <dataValidation type="list" allowBlank="1" showInputMessage="1" showErrorMessage="1" sqref="C12:E12">
      <formula1>Location</formula1>
    </dataValidation>
    <dataValidation type="list" allowBlank="1" showInputMessage="1" showErrorMessage="1" sqref="C13:E13">
      <formula1>Special</formula1>
    </dataValidation>
    <dataValidation type="list" allowBlank="1" showInputMessage="1" showErrorMessage="1" sqref="C8:E8">
      <formula1>สพท</formula1>
    </dataValidation>
  </dataValidations>
  <printOptions horizontalCentered="1"/>
  <pageMargins left="0.19685039370078741" right="0.19685039370078741" top="0.38" bottom="0.39370078740157483" header="0.31496062992125984" footer="0.19685039370078741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48"/>
  <sheetViews>
    <sheetView zoomScale="90" zoomScaleNormal="90" workbookViewId="0">
      <pane xSplit="1" topLeftCell="B1" activePane="topRight" state="frozen"/>
      <selection activeCell="A4" sqref="A4"/>
      <selection pane="topRight" activeCell="R6" sqref="R6:R10"/>
    </sheetView>
  </sheetViews>
  <sheetFormatPr defaultColWidth="9.09765625" defaultRowHeight="20.5" x14ac:dyDescent="0.45"/>
  <cols>
    <col min="1" max="1" width="19.19921875" style="74" bestFit="1" customWidth="1"/>
    <col min="2" max="43" width="3.69921875" style="75" customWidth="1"/>
    <col min="44" max="44" width="3.296875" style="75" customWidth="1"/>
    <col min="45" max="48" width="3.69921875" style="75" customWidth="1"/>
    <col min="49" max="49" width="5.59765625" style="75" customWidth="1"/>
    <col min="50" max="51" width="4.296875" style="75" customWidth="1"/>
    <col min="52" max="52" width="7.59765625" style="75" bestFit="1" customWidth="1"/>
    <col min="53" max="53" width="3.796875" style="74" customWidth="1"/>
    <col min="54" max="54" width="8.59765625" style="75" bestFit="1" customWidth="1"/>
    <col min="55" max="58" width="3" style="75" customWidth="1"/>
    <col min="59" max="61" width="3" style="75" hidden="1" customWidth="1"/>
    <col min="62" max="62" width="3.296875" style="75" hidden="1" customWidth="1"/>
    <col min="63" max="63" width="3.796875" style="75" hidden="1" customWidth="1"/>
    <col min="64" max="64" width="9.09765625" style="75" customWidth="1"/>
    <col min="65" max="16384" width="9.09765625" style="75"/>
  </cols>
  <sheetData>
    <row r="1" spans="1:58" s="73" customFormat="1" ht="23.5" thickBot="1" x14ac:dyDescent="0.8">
      <c r="A1" s="495" t="s">
        <v>738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495"/>
      <c r="AO1" s="495"/>
      <c r="AP1" s="495"/>
      <c r="AQ1" s="495"/>
      <c r="AR1" s="495"/>
      <c r="AS1" s="371"/>
      <c r="AT1" s="383"/>
      <c r="AU1" s="371"/>
      <c r="AV1" s="371"/>
      <c r="AW1" s="72"/>
      <c r="AX1" s="72"/>
      <c r="AY1" s="72"/>
      <c r="AZ1" s="72"/>
      <c r="BA1" s="371"/>
      <c r="BB1" s="72"/>
      <c r="BC1" s="72"/>
      <c r="BD1" s="72"/>
      <c r="BE1" s="72"/>
      <c r="BF1" s="72"/>
    </row>
    <row r="2" spans="1:58" s="73" customFormat="1" ht="23.5" thickBot="1" x14ac:dyDescent="0.8">
      <c r="A2" s="371"/>
      <c r="B2" s="495" t="s">
        <v>726</v>
      </c>
      <c r="C2" s="495"/>
      <c r="D2" s="495"/>
      <c r="E2" s="484">
        <f>รร.ปกติ!C4</f>
        <v>0</v>
      </c>
      <c r="F2" s="485"/>
      <c r="G2" s="485"/>
      <c r="H2" s="485"/>
      <c r="I2" s="485"/>
      <c r="J2" s="485"/>
      <c r="K2" s="485"/>
      <c r="L2" s="486"/>
      <c r="M2" s="495" t="s">
        <v>382</v>
      </c>
      <c r="N2" s="495"/>
      <c r="O2" s="484">
        <f>รร.ปกติ!C5</f>
        <v>0</v>
      </c>
      <c r="P2" s="485"/>
      <c r="Q2" s="485"/>
      <c r="R2" s="485"/>
      <c r="S2" s="485"/>
      <c r="T2" s="485"/>
      <c r="U2" s="486"/>
      <c r="V2" s="483" t="s">
        <v>381</v>
      </c>
      <c r="W2" s="483"/>
      <c r="X2" s="496">
        <f>รร.ปกติ!C6</f>
        <v>0</v>
      </c>
      <c r="Y2" s="497"/>
      <c r="Z2" s="497"/>
      <c r="AA2" s="497"/>
      <c r="AB2" s="497"/>
      <c r="AC2" s="497"/>
      <c r="AD2" s="498"/>
      <c r="AE2" s="483" t="s">
        <v>137</v>
      </c>
      <c r="AF2" s="483"/>
      <c r="AG2" s="484">
        <f>รร.ปกติ!C7</f>
        <v>0</v>
      </c>
      <c r="AH2" s="485"/>
      <c r="AI2" s="485"/>
      <c r="AJ2" s="485"/>
      <c r="AK2" s="486"/>
      <c r="AL2" s="483" t="s">
        <v>727</v>
      </c>
      <c r="AM2" s="483"/>
      <c r="AN2" s="483"/>
      <c r="AO2" s="483"/>
      <c r="AP2" s="483"/>
      <c r="AQ2" s="483"/>
      <c r="AR2" s="499">
        <f>รร.ปกติ!D3</f>
        <v>0</v>
      </c>
      <c r="AS2" s="485"/>
      <c r="AT2" s="485"/>
      <c r="AU2" s="485"/>
      <c r="AV2" s="486"/>
      <c r="AW2" s="72"/>
      <c r="AX2" s="72"/>
      <c r="AY2" s="72"/>
      <c r="AZ2" s="72"/>
      <c r="BA2" s="371"/>
      <c r="BB2" s="72"/>
      <c r="BC2" s="72"/>
      <c r="BD2" s="72"/>
      <c r="BE2" s="72"/>
      <c r="BF2" s="72"/>
    </row>
    <row r="3" spans="1:58" s="73" customFormat="1" ht="23.5" thickBot="1" x14ac:dyDescent="0.8">
      <c r="A3" s="371"/>
      <c r="B3" s="372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483" t="s">
        <v>728</v>
      </c>
      <c r="N3" s="483"/>
      <c r="O3" s="483"/>
      <c r="P3" s="483"/>
      <c r="Q3" s="483"/>
      <c r="R3" s="483"/>
      <c r="S3" s="483"/>
      <c r="T3" s="483"/>
      <c r="U3" s="483"/>
      <c r="V3" s="484" t="str">
        <f>รร.ปกติ!C8</f>
        <v>สพป.กรุงเทพมหานคร</v>
      </c>
      <c r="W3" s="485"/>
      <c r="X3" s="485"/>
      <c r="Y3" s="485"/>
      <c r="Z3" s="485"/>
      <c r="AA3" s="485"/>
      <c r="AB3" s="485"/>
      <c r="AC3" s="485"/>
      <c r="AD3" s="486"/>
      <c r="AE3" s="371"/>
      <c r="AF3" s="371"/>
      <c r="AG3" s="371"/>
      <c r="AH3" s="371"/>
      <c r="AI3" s="371"/>
      <c r="AJ3" s="371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371"/>
      <c r="BB3" s="72"/>
      <c r="BC3" s="72"/>
      <c r="BD3" s="72"/>
      <c r="BE3" s="72"/>
      <c r="BF3" s="72"/>
    </row>
    <row r="4" spans="1:58" x14ac:dyDescent="0.45">
      <c r="A4" s="75"/>
    </row>
    <row r="5" spans="1:58" s="76" customFormat="1" x14ac:dyDescent="0.45">
      <c r="A5" s="487" t="s">
        <v>327</v>
      </c>
      <c r="B5" s="490" t="s">
        <v>328</v>
      </c>
      <c r="C5" s="491"/>
      <c r="D5" s="492" t="s">
        <v>731</v>
      </c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3"/>
      <c r="Q5" s="493"/>
      <c r="R5" s="493"/>
      <c r="S5" s="493"/>
      <c r="T5" s="493"/>
      <c r="U5" s="493"/>
      <c r="V5" s="493"/>
      <c r="W5" s="493"/>
      <c r="X5" s="493"/>
      <c r="Y5" s="493"/>
      <c r="Z5" s="493"/>
      <c r="AA5" s="493"/>
      <c r="AB5" s="493"/>
      <c r="AC5" s="493"/>
      <c r="AD5" s="493"/>
      <c r="AE5" s="493"/>
      <c r="AF5" s="493"/>
      <c r="AG5" s="493"/>
      <c r="AH5" s="493"/>
      <c r="AI5" s="493"/>
      <c r="AJ5" s="493"/>
      <c r="AK5" s="493"/>
      <c r="AL5" s="493"/>
      <c r="AM5" s="493"/>
      <c r="AN5" s="493"/>
      <c r="AO5" s="493"/>
      <c r="AP5" s="493"/>
      <c r="AQ5" s="493"/>
      <c r="AR5" s="493"/>
      <c r="AS5" s="493"/>
      <c r="AT5" s="493"/>
      <c r="AU5" s="494"/>
      <c r="AV5" s="476" t="s">
        <v>239</v>
      </c>
      <c r="AW5" s="77"/>
      <c r="AX5" s="77"/>
      <c r="AY5" s="77"/>
      <c r="BA5" s="295"/>
    </row>
    <row r="6" spans="1:58" ht="21.15" customHeight="1" x14ac:dyDescent="0.45">
      <c r="A6" s="488"/>
      <c r="B6" s="474" t="s">
        <v>329</v>
      </c>
      <c r="C6" s="474" t="s">
        <v>330</v>
      </c>
      <c r="D6" s="473" t="s">
        <v>113</v>
      </c>
      <c r="E6" s="473" t="s">
        <v>331</v>
      </c>
      <c r="F6" s="473" t="s">
        <v>332</v>
      </c>
      <c r="G6" s="473" t="s">
        <v>333</v>
      </c>
      <c r="H6" s="482" t="s">
        <v>334</v>
      </c>
      <c r="I6" s="482" t="s">
        <v>335</v>
      </c>
      <c r="J6" s="482" t="s">
        <v>336</v>
      </c>
      <c r="K6" s="482" t="s">
        <v>337</v>
      </c>
      <c r="L6" s="482" t="s">
        <v>338</v>
      </c>
      <c r="M6" s="482" t="s">
        <v>339</v>
      </c>
      <c r="N6" s="482" t="s">
        <v>340</v>
      </c>
      <c r="O6" s="469" t="s">
        <v>341</v>
      </c>
      <c r="P6" s="469" t="s">
        <v>342</v>
      </c>
      <c r="Q6" s="469" t="s">
        <v>343</v>
      </c>
      <c r="R6" s="469" t="s">
        <v>344</v>
      </c>
      <c r="S6" s="469" t="s">
        <v>345</v>
      </c>
      <c r="T6" s="469" t="s">
        <v>346</v>
      </c>
      <c r="U6" s="470" t="s">
        <v>347</v>
      </c>
      <c r="V6" s="469" t="s">
        <v>348</v>
      </c>
      <c r="W6" s="470" t="s">
        <v>349</v>
      </c>
      <c r="X6" s="470" t="s">
        <v>350</v>
      </c>
      <c r="Y6" s="473" t="s">
        <v>351</v>
      </c>
      <c r="Z6" s="473" t="s">
        <v>352</v>
      </c>
      <c r="AA6" s="473" t="s">
        <v>353</v>
      </c>
      <c r="AB6" s="473" t="s">
        <v>354</v>
      </c>
      <c r="AC6" s="473" t="s">
        <v>355</v>
      </c>
      <c r="AD6" s="473" t="s">
        <v>356</v>
      </c>
      <c r="AE6" s="473" t="s">
        <v>357</v>
      </c>
      <c r="AF6" s="473" t="s">
        <v>358</v>
      </c>
      <c r="AG6" s="473" t="s">
        <v>359</v>
      </c>
      <c r="AH6" s="473" t="s">
        <v>360</v>
      </c>
      <c r="AI6" s="473" t="s">
        <v>361</v>
      </c>
      <c r="AJ6" s="473" t="s">
        <v>362</v>
      </c>
      <c r="AK6" s="473" t="s">
        <v>363</v>
      </c>
      <c r="AL6" s="482" t="s">
        <v>364</v>
      </c>
      <c r="AM6" s="482" t="s">
        <v>365</v>
      </c>
      <c r="AN6" s="469" t="s">
        <v>366</v>
      </c>
      <c r="AO6" s="469" t="s">
        <v>367</v>
      </c>
      <c r="AP6" s="470" t="s">
        <v>368</v>
      </c>
      <c r="AQ6" s="470" t="s">
        <v>369</v>
      </c>
      <c r="AR6" s="470" t="s">
        <v>370</v>
      </c>
      <c r="AS6" s="469" t="s">
        <v>371</v>
      </c>
      <c r="AT6" s="479" t="s">
        <v>441</v>
      </c>
      <c r="AU6" s="479" t="s">
        <v>694</v>
      </c>
      <c r="AV6" s="477"/>
      <c r="AW6" s="78"/>
      <c r="AX6" s="78"/>
      <c r="AY6" s="78"/>
    </row>
    <row r="7" spans="1:58" x14ac:dyDescent="0.45">
      <c r="A7" s="488"/>
      <c r="B7" s="474"/>
      <c r="C7" s="474"/>
      <c r="D7" s="474"/>
      <c r="E7" s="474"/>
      <c r="F7" s="474"/>
      <c r="G7" s="474"/>
      <c r="H7" s="482"/>
      <c r="I7" s="482"/>
      <c r="J7" s="482"/>
      <c r="K7" s="482"/>
      <c r="L7" s="482"/>
      <c r="M7" s="482"/>
      <c r="N7" s="482"/>
      <c r="O7" s="469"/>
      <c r="P7" s="469"/>
      <c r="Q7" s="469"/>
      <c r="R7" s="469"/>
      <c r="S7" s="469"/>
      <c r="T7" s="469"/>
      <c r="U7" s="471"/>
      <c r="V7" s="469"/>
      <c r="W7" s="471"/>
      <c r="X7" s="471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482"/>
      <c r="AM7" s="482"/>
      <c r="AN7" s="469"/>
      <c r="AO7" s="469"/>
      <c r="AP7" s="471"/>
      <c r="AQ7" s="471"/>
      <c r="AR7" s="471"/>
      <c r="AS7" s="469"/>
      <c r="AT7" s="480"/>
      <c r="AU7" s="480"/>
      <c r="AV7" s="477"/>
      <c r="AW7" s="78"/>
      <c r="AX7" s="78"/>
      <c r="AY7" s="78"/>
    </row>
    <row r="8" spans="1:58" x14ac:dyDescent="0.45">
      <c r="A8" s="488"/>
      <c r="B8" s="474"/>
      <c r="C8" s="474"/>
      <c r="D8" s="474"/>
      <c r="E8" s="474"/>
      <c r="F8" s="474"/>
      <c r="G8" s="474"/>
      <c r="H8" s="482"/>
      <c r="I8" s="482"/>
      <c r="J8" s="482"/>
      <c r="K8" s="482"/>
      <c r="L8" s="482"/>
      <c r="M8" s="482"/>
      <c r="N8" s="482"/>
      <c r="O8" s="469"/>
      <c r="P8" s="469"/>
      <c r="Q8" s="469"/>
      <c r="R8" s="469"/>
      <c r="S8" s="469"/>
      <c r="T8" s="469"/>
      <c r="U8" s="471"/>
      <c r="V8" s="469"/>
      <c r="W8" s="471"/>
      <c r="X8" s="471"/>
      <c r="Y8" s="474"/>
      <c r="Z8" s="474"/>
      <c r="AA8" s="474"/>
      <c r="AB8" s="474"/>
      <c r="AC8" s="474"/>
      <c r="AD8" s="474"/>
      <c r="AE8" s="474"/>
      <c r="AF8" s="474"/>
      <c r="AG8" s="474"/>
      <c r="AH8" s="474"/>
      <c r="AI8" s="474"/>
      <c r="AJ8" s="474"/>
      <c r="AK8" s="474"/>
      <c r="AL8" s="482"/>
      <c r="AM8" s="482"/>
      <c r="AN8" s="469"/>
      <c r="AO8" s="469"/>
      <c r="AP8" s="471"/>
      <c r="AQ8" s="471"/>
      <c r="AR8" s="471"/>
      <c r="AS8" s="469"/>
      <c r="AT8" s="480"/>
      <c r="AU8" s="480"/>
      <c r="AV8" s="477"/>
      <c r="AW8" s="78"/>
      <c r="AX8" s="78"/>
      <c r="AY8" s="78"/>
    </row>
    <row r="9" spans="1:58" x14ac:dyDescent="0.45">
      <c r="A9" s="488"/>
      <c r="B9" s="474"/>
      <c r="C9" s="474"/>
      <c r="D9" s="474"/>
      <c r="E9" s="474"/>
      <c r="F9" s="474"/>
      <c r="G9" s="474"/>
      <c r="H9" s="482"/>
      <c r="I9" s="482"/>
      <c r="J9" s="482"/>
      <c r="K9" s="482"/>
      <c r="L9" s="482"/>
      <c r="M9" s="482"/>
      <c r="N9" s="482"/>
      <c r="O9" s="469"/>
      <c r="P9" s="469"/>
      <c r="Q9" s="469"/>
      <c r="R9" s="469"/>
      <c r="S9" s="469"/>
      <c r="T9" s="469"/>
      <c r="U9" s="471"/>
      <c r="V9" s="469"/>
      <c r="W9" s="471"/>
      <c r="X9" s="471"/>
      <c r="Y9" s="474"/>
      <c r="Z9" s="474"/>
      <c r="AA9" s="474"/>
      <c r="AB9" s="474"/>
      <c r="AC9" s="474"/>
      <c r="AD9" s="474"/>
      <c r="AE9" s="474"/>
      <c r="AF9" s="474"/>
      <c r="AG9" s="474"/>
      <c r="AH9" s="474"/>
      <c r="AI9" s="474"/>
      <c r="AJ9" s="474"/>
      <c r="AK9" s="474"/>
      <c r="AL9" s="482"/>
      <c r="AM9" s="482"/>
      <c r="AN9" s="469"/>
      <c r="AO9" s="469"/>
      <c r="AP9" s="471"/>
      <c r="AQ9" s="471"/>
      <c r="AR9" s="471"/>
      <c r="AS9" s="469"/>
      <c r="AT9" s="480"/>
      <c r="AU9" s="480"/>
      <c r="AV9" s="477"/>
      <c r="AW9" s="78"/>
      <c r="AX9" s="78"/>
      <c r="AY9" s="78"/>
    </row>
    <row r="10" spans="1:58" x14ac:dyDescent="0.45">
      <c r="A10" s="489"/>
      <c r="B10" s="474"/>
      <c r="C10" s="474"/>
      <c r="D10" s="475"/>
      <c r="E10" s="475"/>
      <c r="F10" s="475"/>
      <c r="G10" s="475"/>
      <c r="H10" s="473"/>
      <c r="I10" s="473"/>
      <c r="J10" s="473"/>
      <c r="K10" s="473"/>
      <c r="L10" s="473"/>
      <c r="M10" s="473"/>
      <c r="N10" s="473"/>
      <c r="O10" s="470"/>
      <c r="P10" s="470"/>
      <c r="Q10" s="470"/>
      <c r="R10" s="470"/>
      <c r="S10" s="470"/>
      <c r="T10" s="470"/>
      <c r="U10" s="472"/>
      <c r="V10" s="470"/>
      <c r="W10" s="472"/>
      <c r="X10" s="472"/>
      <c r="Y10" s="475"/>
      <c r="Z10" s="475"/>
      <c r="AA10" s="475"/>
      <c r="AB10" s="475"/>
      <c r="AC10" s="475"/>
      <c r="AD10" s="475"/>
      <c r="AE10" s="475"/>
      <c r="AF10" s="475"/>
      <c r="AG10" s="475"/>
      <c r="AH10" s="475"/>
      <c r="AI10" s="475"/>
      <c r="AJ10" s="475"/>
      <c r="AK10" s="475"/>
      <c r="AL10" s="482"/>
      <c r="AM10" s="482"/>
      <c r="AN10" s="469"/>
      <c r="AO10" s="469"/>
      <c r="AP10" s="472"/>
      <c r="AQ10" s="472"/>
      <c r="AR10" s="472"/>
      <c r="AS10" s="470"/>
      <c r="AT10" s="481"/>
      <c r="AU10" s="481"/>
      <c r="AV10" s="478"/>
      <c r="AW10" s="78"/>
      <c r="AX10" s="78"/>
      <c r="AY10" s="78"/>
    </row>
    <row r="11" spans="1:58" s="71" customFormat="1" x14ac:dyDescent="0.45">
      <c r="A11" s="287" t="s">
        <v>739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80"/>
      <c r="AV11" s="81">
        <f>SUM(B11:AU11)</f>
        <v>0</v>
      </c>
      <c r="AW11" s="82"/>
      <c r="AX11" s="82"/>
      <c r="AY11" s="82"/>
      <c r="BA11" s="257"/>
    </row>
    <row r="12" spans="1:58" s="71" customFormat="1" x14ac:dyDescent="0.45">
      <c r="A12" s="288" t="s">
        <v>740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80"/>
      <c r="AV12" s="81">
        <f>SUM(B12:AU12)</f>
        <v>0</v>
      </c>
      <c r="AW12" s="82"/>
      <c r="AX12" s="82"/>
      <c r="AY12" s="82"/>
      <c r="AZ12" s="252" t="s">
        <v>372</v>
      </c>
      <c r="BA12" s="379">
        <f>AV12-รร.ปกติ!K21</f>
        <v>0</v>
      </c>
      <c r="BB12" s="282" t="str">
        <f t="shared" ref="BB12:BB22" si="0">IF(BA12=0,"ถูกต้อง","ไม่ถูกต้อง")</f>
        <v>ถูกต้อง</v>
      </c>
    </row>
    <row r="13" spans="1:58" x14ac:dyDescent="0.45">
      <c r="A13" s="326" t="s">
        <v>720</v>
      </c>
      <c r="B13" s="466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7"/>
      <c r="Y13" s="467"/>
      <c r="Z13" s="467"/>
      <c r="AA13" s="467"/>
      <c r="AB13" s="467"/>
      <c r="AC13" s="467"/>
      <c r="AD13" s="467"/>
      <c r="AE13" s="467"/>
      <c r="AF13" s="467"/>
      <c r="AG13" s="467"/>
      <c r="AH13" s="467"/>
      <c r="AI13" s="467"/>
      <c r="AJ13" s="467"/>
      <c r="AK13" s="467"/>
      <c r="AL13" s="467"/>
      <c r="AM13" s="467"/>
      <c r="AN13" s="467"/>
      <c r="AO13" s="467"/>
      <c r="AP13" s="467"/>
      <c r="AQ13" s="467"/>
      <c r="AR13" s="467"/>
      <c r="AS13" s="467"/>
      <c r="AT13" s="468"/>
      <c r="AU13" s="83"/>
      <c r="AV13" s="81">
        <f t="shared" ref="AV13:AV22" si="1">SUM(B13:AU13)</f>
        <v>0</v>
      </c>
      <c r="AW13" s="82"/>
      <c r="AX13" s="82"/>
      <c r="AY13" s="82"/>
    </row>
    <row r="14" spans="1:58" x14ac:dyDescent="0.45">
      <c r="A14" s="84" t="s">
        <v>732</v>
      </c>
      <c r="B14" s="84">
        <f t="shared" ref="B14:AT14" si="2">SUM(B11:B13)</f>
        <v>0</v>
      </c>
      <c r="C14" s="84">
        <f t="shared" si="2"/>
        <v>0</v>
      </c>
      <c r="D14" s="84">
        <f t="shared" si="2"/>
        <v>0</v>
      </c>
      <c r="E14" s="84">
        <f t="shared" si="2"/>
        <v>0</v>
      </c>
      <c r="F14" s="84">
        <f t="shared" si="2"/>
        <v>0</v>
      </c>
      <c r="G14" s="84">
        <f t="shared" si="2"/>
        <v>0</v>
      </c>
      <c r="H14" s="84">
        <f t="shared" si="2"/>
        <v>0</v>
      </c>
      <c r="I14" s="84">
        <f t="shared" si="2"/>
        <v>0</v>
      </c>
      <c r="J14" s="84">
        <f t="shared" si="2"/>
        <v>0</v>
      </c>
      <c r="K14" s="84">
        <f t="shared" si="2"/>
        <v>0</v>
      </c>
      <c r="L14" s="84">
        <f t="shared" si="2"/>
        <v>0</v>
      </c>
      <c r="M14" s="84">
        <f t="shared" si="2"/>
        <v>0</v>
      </c>
      <c r="N14" s="84">
        <f t="shared" si="2"/>
        <v>0</v>
      </c>
      <c r="O14" s="84">
        <f t="shared" si="2"/>
        <v>0</v>
      </c>
      <c r="P14" s="84">
        <f t="shared" si="2"/>
        <v>0</v>
      </c>
      <c r="Q14" s="84">
        <f t="shared" si="2"/>
        <v>0</v>
      </c>
      <c r="R14" s="84">
        <f t="shared" si="2"/>
        <v>0</v>
      </c>
      <c r="S14" s="84">
        <f t="shared" si="2"/>
        <v>0</v>
      </c>
      <c r="T14" s="84">
        <f t="shared" si="2"/>
        <v>0</v>
      </c>
      <c r="U14" s="84">
        <f t="shared" si="2"/>
        <v>0</v>
      </c>
      <c r="V14" s="84">
        <f t="shared" si="2"/>
        <v>0</v>
      </c>
      <c r="W14" s="84">
        <f t="shared" si="2"/>
        <v>0</v>
      </c>
      <c r="X14" s="84">
        <f t="shared" si="2"/>
        <v>0</v>
      </c>
      <c r="Y14" s="84">
        <f t="shared" si="2"/>
        <v>0</v>
      </c>
      <c r="Z14" s="84">
        <f t="shared" si="2"/>
        <v>0</v>
      </c>
      <c r="AA14" s="84">
        <f t="shared" si="2"/>
        <v>0</v>
      </c>
      <c r="AB14" s="84">
        <f t="shared" si="2"/>
        <v>0</v>
      </c>
      <c r="AC14" s="84">
        <f t="shared" si="2"/>
        <v>0</v>
      </c>
      <c r="AD14" s="84">
        <f t="shared" si="2"/>
        <v>0</v>
      </c>
      <c r="AE14" s="84">
        <f t="shared" si="2"/>
        <v>0</v>
      </c>
      <c r="AF14" s="84">
        <f t="shared" si="2"/>
        <v>0</v>
      </c>
      <c r="AG14" s="84">
        <f t="shared" si="2"/>
        <v>0</v>
      </c>
      <c r="AH14" s="84">
        <f t="shared" si="2"/>
        <v>0</v>
      </c>
      <c r="AI14" s="84">
        <f t="shared" si="2"/>
        <v>0</v>
      </c>
      <c r="AJ14" s="84">
        <f t="shared" si="2"/>
        <v>0</v>
      </c>
      <c r="AK14" s="84">
        <f t="shared" si="2"/>
        <v>0</v>
      </c>
      <c r="AL14" s="84">
        <f t="shared" si="2"/>
        <v>0</v>
      </c>
      <c r="AM14" s="84">
        <f t="shared" si="2"/>
        <v>0</v>
      </c>
      <c r="AN14" s="84">
        <f t="shared" si="2"/>
        <v>0</v>
      </c>
      <c r="AO14" s="84">
        <f t="shared" si="2"/>
        <v>0</v>
      </c>
      <c r="AP14" s="84">
        <f t="shared" si="2"/>
        <v>0</v>
      </c>
      <c r="AQ14" s="84">
        <f t="shared" si="2"/>
        <v>0</v>
      </c>
      <c r="AR14" s="84">
        <f t="shared" si="2"/>
        <v>0</v>
      </c>
      <c r="AS14" s="84">
        <f t="shared" si="2"/>
        <v>0</v>
      </c>
      <c r="AT14" s="84">
        <f t="shared" si="2"/>
        <v>0</v>
      </c>
      <c r="AU14" s="84">
        <f>SUM(AU13:AU13)</f>
        <v>0</v>
      </c>
      <c r="AV14" s="263">
        <f t="shared" si="1"/>
        <v>0</v>
      </c>
      <c r="AZ14" s="252" t="s">
        <v>372</v>
      </c>
      <c r="BA14" s="376">
        <f>AV14-รร.ปกติ!K17</f>
        <v>0</v>
      </c>
      <c r="BB14" s="282" t="str">
        <f t="shared" si="0"/>
        <v>ถูกต้อง</v>
      </c>
      <c r="BC14" s="292"/>
    </row>
    <row r="15" spans="1:58" ht="23.5" x14ac:dyDescent="0.75">
      <c r="A15" s="346"/>
      <c r="B15" s="490" t="s">
        <v>328</v>
      </c>
      <c r="C15" s="491"/>
      <c r="D15" s="492" t="s">
        <v>730</v>
      </c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  <c r="AB15" s="493"/>
      <c r="AC15" s="493"/>
      <c r="AD15" s="493"/>
      <c r="AE15" s="493"/>
      <c r="AF15" s="493"/>
      <c r="AG15" s="493"/>
      <c r="AH15" s="493"/>
      <c r="AI15" s="493"/>
      <c r="AJ15" s="493"/>
      <c r="AK15" s="493"/>
      <c r="AL15" s="493"/>
      <c r="AM15" s="493"/>
      <c r="AN15" s="493"/>
      <c r="AO15" s="493"/>
      <c r="AP15" s="493"/>
      <c r="AQ15" s="493"/>
      <c r="AR15" s="493"/>
      <c r="AS15" s="493"/>
      <c r="AT15" s="493"/>
      <c r="AU15" s="494"/>
      <c r="AV15" s="263"/>
      <c r="AY15"/>
      <c r="AZ15"/>
      <c r="BA15"/>
      <c r="BB15"/>
      <c r="BC15"/>
    </row>
    <row r="16" spans="1:58" s="71" customFormat="1" ht="23.5" x14ac:dyDescent="0.75">
      <c r="A16" s="287" t="s">
        <v>739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262"/>
      <c r="AV16" s="81">
        <f t="shared" si="1"/>
        <v>0</v>
      </c>
      <c r="AW16" s="377"/>
      <c r="AY16"/>
      <c r="AZ16"/>
      <c r="BA16"/>
      <c r="BB16"/>
      <c r="BC16"/>
      <c r="BD16"/>
      <c r="BE16"/>
    </row>
    <row r="17" spans="1:63" s="71" customFormat="1" x14ac:dyDescent="0.45">
      <c r="A17" s="288" t="s">
        <v>741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80"/>
      <c r="AV17" s="81">
        <f>SUM(B17:AU17)</f>
        <v>0</v>
      </c>
      <c r="AW17" s="82"/>
      <c r="AX17" s="82"/>
      <c r="AY17" s="82"/>
      <c r="AZ17" s="252" t="s">
        <v>372</v>
      </c>
      <c r="BA17" s="379">
        <f>AV17-รร.ปกติ!K21</f>
        <v>0</v>
      </c>
      <c r="BB17" s="282" t="str">
        <f t="shared" si="0"/>
        <v>ถูกต้อง</v>
      </c>
    </row>
    <row r="18" spans="1:63" x14ac:dyDescent="0.45">
      <c r="A18" s="326" t="s">
        <v>720</v>
      </c>
      <c r="B18" s="466"/>
      <c r="C18" s="467"/>
      <c r="D18" s="467"/>
      <c r="E18" s="467"/>
      <c r="F18" s="467"/>
      <c r="G18" s="467"/>
      <c r="H18" s="467"/>
      <c r="I18" s="467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  <c r="U18" s="467"/>
      <c r="V18" s="467"/>
      <c r="W18" s="467"/>
      <c r="X18" s="467"/>
      <c r="Y18" s="467"/>
      <c r="Z18" s="467"/>
      <c r="AA18" s="467"/>
      <c r="AB18" s="467"/>
      <c r="AC18" s="467"/>
      <c r="AD18" s="467"/>
      <c r="AE18" s="467"/>
      <c r="AF18" s="467"/>
      <c r="AG18" s="467"/>
      <c r="AH18" s="467"/>
      <c r="AI18" s="467"/>
      <c r="AJ18" s="467"/>
      <c r="AK18" s="467"/>
      <c r="AL18" s="467"/>
      <c r="AM18" s="467"/>
      <c r="AN18" s="467"/>
      <c r="AO18" s="467"/>
      <c r="AP18" s="467"/>
      <c r="AQ18" s="467"/>
      <c r="AR18" s="467"/>
      <c r="AS18" s="467"/>
      <c r="AT18" s="468"/>
      <c r="AU18" s="83"/>
      <c r="AV18" s="81">
        <f t="shared" ref="AV18:AV19" si="3">SUM(B18:AU18)</f>
        <v>0</v>
      </c>
      <c r="AW18" s="82"/>
      <c r="AX18" s="82"/>
      <c r="AY18" s="82"/>
    </row>
    <row r="19" spans="1:63" x14ac:dyDescent="0.45">
      <c r="A19" s="84" t="s">
        <v>733</v>
      </c>
      <c r="B19" s="84">
        <f t="shared" ref="B19:AT19" si="4">SUM(B16:B18)</f>
        <v>0</v>
      </c>
      <c r="C19" s="84">
        <f t="shared" si="4"/>
        <v>0</v>
      </c>
      <c r="D19" s="84">
        <f t="shared" si="4"/>
        <v>0</v>
      </c>
      <c r="E19" s="84">
        <f t="shared" si="4"/>
        <v>0</v>
      </c>
      <c r="F19" s="84">
        <f t="shared" si="4"/>
        <v>0</v>
      </c>
      <c r="G19" s="84">
        <f t="shared" si="4"/>
        <v>0</v>
      </c>
      <c r="H19" s="84">
        <f t="shared" si="4"/>
        <v>0</v>
      </c>
      <c r="I19" s="84">
        <f t="shared" si="4"/>
        <v>0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>
        <f t="shared" si="4"/>
        <v>0</v>
      </c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  <c r="X19" s="84">
        <f t="shared" si="4"/>
        <v>0</v>
      </c>
      <c r="Y19" s="84">
        <f t="shared" si="4"/>
        <v>0</v>
      </c>
      <c r="Z19" s="84">
        <f t="shared" si="4"/>
        <v>0</v>
      </c>
      <c r="AA19" s="84">
        <f t="shared" si="4"/>
        <v>0</v>
      </c>
      <c r="AB19" s="84">
        <f t="shared" si="4"/>
        <v>0</v>
      </c>
      <c r="AC19" s="84">
        <f t="shared" si="4"/>
        <v>0</v>
      </c>
      <c r="AD19" s="84">
        <f t="shared" si="4"/>
        <v>0</v>
      </c>
      <c r="AE19" s="84">
        <f t="shared" si="4"/>
        <v>0</v>
      </c>
      <c r="AF19" s="84">
        <f t="shared" si="4"/>
        <v>0</v>
      </c>
      <c r="AG19" s="84">
        <f t="shared" si="4"/>
        <v>0</v>
      </c>
      <c r="AH19" s="84">
        <f t="shared" si="4"/>
        <v>0</v>
      </c>
      <c r="AI19" s="84">
        <f t="shared" si="4"/>
        <v>0</v>
      </c>
      <c r="AJ19" s="84">
        <f t="shared" si="4"/>
        <v>0</v>
      </c>
      <c r="AK19" s="84">
        <f t="shared" si="4"/>
        <v>0</v>
      </c>
      <c r="AL19" s="84">
        <f t="shared" si="4"/>
        <v>0</v>
      </c>
      <c r="AM19" s="84">
        <f t="shared" si="4"/>
        <v>0</v>
      </c>
      <c r="AN19" s="84">
        <f t="shared" si="4"/>
        <v>0</v>
      </c>
      <c r="AO19" s="84">
        <f t="shared" si="4"/>
        <v>0</v>
      </c>
      <c r="AP19" s="84">
        <f t="shared" si="4"/>
        <v>0</v>
      </c>
      <c r="AQ19" s="84">
        <f t="shared" si="4"/>
        <v>0</v>
      </c>
      <c r="AR19" s="84">
        <f t="shared" si="4"/>
        <v>0</v>
      </c>
      <c r="AS19" s="84">
        <f t="shared" si="4"/>
        <v>0</v>
      </c>
      <c r="AT19" s="84">
        <f t="shared" si="4"/>
        <v>0</v>
      </c>
      <c r="AU19" s="84">
        <f>SUM(AU18:AU18)</f>
        <v>0</v>
      </c>
      <c r="AV19" s="263">
        <f t="shared" si="3"/>
        <v>0</v>
      </c>
      <c r="AZ19" s="252" t="s">
        <v>372</v>
      </c>
      <c r="BA19" s="376">
        <f>AV19-รร.ปกติ!K17</f>
        <v>0</v>
      </c>
      <c r="BB19" s="282" t="str">
        <f t="shared" si="0"/>
        <v>ถูกต้อง</v>
      </c>
      <c r="BC19" s="292"/>
    </row>
    <row r="20" spans="1:63" ht="23.5" x14ac:dyDescent="0.75">
      <c r="A20" s="291" t="s">
        <v>695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80"/>
      <c r="AT20" s="80"/>
      <c r="AU20" s="80"/>
      <c r="AV20" s="81">
        <f>SUM(B20:AU20)</f>
        <v>0</v>
      </c>
      <c r="AW20" s="406"/>
      <c r="AX20" s="71"/>
      <c r="AY20" s="71"/>
      <c r="AZ20" s="252" t="s">
        <v>372</v>
      </c>
      <c r="BA20" s="378">
        <f>IF(รร.ปกติ!K23&gt;=0,AV20,AV20-ABS(รร.ปกติ!K23))</f>
        <v>0</v>
      </c>
      <c r="BB20" s="282" t="str">
        <f>IF(BA20=0,"ถูกต้อง","ไม่ถูกต้อง")</f>
        <v>ถูกต้อง</v>
      </c>
      <c r="BC20" s="293"/>
      <c r="BD20" s="71"/>
      <c r="BG20" s="71" t="e">
        <f>#REF!</f>
        <v>#REF!</v>
      </c>
      <c r="BH20" s="71"/>
      <c r="BI20" s="252" t="s">
        <v>372</v>
      </c>
      <c r="BJ20" s="294">
        <f>IF(AW20&gt;0,0,IF(ABS(AW20)&lt;=AX20,ABS(AW20),AX20))</f>
        <v>0</v>
      </c>
      <c r="BK20" s="282" t="str">
        <f>IF(BE20=BJ20,"ถูกต้อง","ไม่ถูกต้อง")</f>
        <v>ถูกต้อง</v>
      </c>
    </row>
    <row r="21" spans="1:63" s="71" customFormat="1" x14ac:dyDescent="0.45">
      <c r="A21" s="288" t="s">
        <v>375</v>
      </c>
      <c r="B21" s="262"/>
      <c r="C21" s="300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2"/>
      <c r="AT21" s="262"/>
      <c r="AU21" s="262"/>
      <c r="AV21" s="81">
        <f t="shared" si="1"/>
        <v>0</v>
      </c>
      <c r="AZ21" s="252" t="s">
        <v>372</v>
      </c>
      <c r="BA21" s="379">
        <f>AV21-รร.ปกติ!K27</f>
        <v>0</v>
      </c>
      <c r="BB21" s="282" t="str">
        <f t="shared" si="0"/>
        <v>ถูกต้อง</v>
      </c>
      <c r="BC21" s="293"/>
    </row>
    <row r="22" spans="1:63" s="71" customFormat="1" x14ac:dyDescent="0.45">
      <c r="A22" s="288" t="s">
        <v>376</v>
      </c>
      <c r="B22" s="262"/>
      <c r="C22" s="262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2"/>
      <c r="AT22" s="262"/>
      <c r="AU22" s="262"/>
      <c r="AV22" s="81">
        <f t="shared" si="1"/>
        <v>0</v>
      </c>
      <c r="AZ22" s="252" t="s">
        <v>372</v>
      </c>
      <c r="BA22" s="379">
        <f>AV22-รร.ปกติ!K28</f>
        <v>0</v>
      </c>
      <c r="BB22" s="282" t="str">
        <f t="shared" si="0"/>
        <v>ถูกต้อง</v>
      </c>
      <c r="BC22" s="293"/>
    </row>
    <row r="23" spans="1:63" customFormat="1" ht="21.5" x14ac:dyDescent="0.75"/>
    <row r="24" spans="1:63" s="375" customFormat="1" ht="21.5" x14ac:dyDescent="0.75">
      <c r="AX24" s="374"/>
      <c r="AY24" s="374"/>
      <c r="AZ24" s="374"/>
      <c r="BA24" s="374"/>
      <c r="BB24" s="374"/>
      <c r="BC24" s="374"/>
      <c r="BD24" s="374"/>
      <c r="BE24" s="374"/>
    </row>
    <row r="25" spans="1:63" s="71" customFormat="1" ht="25.5" x14ac:dyDescent="0.75">
      <c r="A25" s="257"/>
      <c r="B25" s="384" t="s">
        <v>326</v>
      </c>
      <c r="C25" s="296"/>
      <c r="D25" s="253"/>
      <c r="E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V25" s="253"/>
      <c r="AW25" s="82"/>
      <c r="AX25" s="374"/>
      <c r="AY25" s="374"/>
      <c r="AZ25" s="374"/>
      <c r="BA25" s="374"/>
      <c r="BB25" s="374"/>
      <c r="BC25" s="374"/>
      <c r="BD25" s="374"/>
      <c r="BE25" s="374"/>
    </row>
    <row r="26" spans="1:63" s="71" customFormat="1" ht="23.5" x14ac:dyDescent="0.75">
      <c r="A26" s="257"/>
      <c r="B26" s="296" t="s">
        <v>373</v>
      </c>
      <c r="C26" s="296"/>
      <c r="D26" s="253"/>
      <c r="E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V26" s="253"/>
      <c r="AW26" s="82"/>
      <c r="AX26" s="374"/>
      <c r="AY26" s="374"/>
      <c r="AZ26" s="374"/>
      <c r="BA26" s="374"/>
      <c r="BB26" s="374"/>
      <c r="BC26" s="374"/>
      <c r="BD26" s="374"/>
      <c r="BE26" s="374"/>
    </row>
    <row r="27" spans="1:63" s="71" customFormat="1" ht="23.5" x14ac:dyDescent="0.75">
      <c r="A27" s="257"/>
      <c r="B27" s="297" t="s">
        <v>696</v>
      </c>
      <c r="C27" s="296"/>
      <c r="D27" s="253"/>
      <c r="E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V27" s="253"/>
      <c r="AW27" s="82"/>
      <c r="AX27" s="374"/>
      <c r="AY27" s="374"/>
      <c r="AZ27" s="374"/>
      <c r="BA27" s="374"/>
      <c r="BB27" s="374"/>
      <c r="BC27" s="374"/>
      <c r="BD27" s="374"/>
      <c r="BE27" s="374"/>
    </row>
    <row r="28" spans="1:63" s="71" customFormat="1" ht="23.5" x14ac:dyDescent="0.75">
      <c r="A28" s="257"/>
      <c r="B28" s="297" t="s">
        <v>742</v>
      </c>
      <c r="C28" s="296"/>
      <c r="D28" s="253"/>
      <c r="E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V28" s="253"/>
      <c r="AW28" s="82"/>
      <c r="AX28" s="374"/>
      <c r="AY28" s="374"/>
      <c r="AZ28" s="374"/>
      <c r="BA28" s="374"/>
      <c r="BB28" s="374"/>
      <c r="BC28" s="374"/>
      <c r="BD28" s="374"/>
      <c r="BE28" s="374"/>
    </row>
    <row r="29" spans="1:63" s="71" customFormat="1" x14ac:dyDescent="0.45">
      <c r="A29" s="257"/>
      <c r="B29" s="76" t="s">
        <v>743</v>
      </c>
      <c r="C29" s="254"/>
      <c r="D29" s="253"/>
      <c r="E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V29" s="253"/>
      <c r="AW29" s="82"/>
      <c r="AX29" s="82"/>
      <c r="AY29" s="82"/>
      <c r="BA29" s="257"/>
    </row>
    <row r="30" spans="1:63" s="71" customFormat="1" x14ac:dyDescent="0.45">
      <c r="A30" s="257"/>
      <c r="B30" s="76"/>
      <c r="C30" s="296" t="s">
        <v>722</v>
      </c>
      <c r="D30" s="253"/>
      <c r="E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V30" s="253"/>
      <c r="AW30" s="82"/>
      <c r="AX30" s="82"/>
      <c r="AY30" s="82"/>
      <c r="BA30" s="257"/>
    </row>
    <row r="31" spans="1:63" s="71" customFormat="1" x14ac:dyDescent="0.45">
      <c r="A31" s="257"/>
      <c r="B31" s="76"/>
      <c r="C31" s="296" t="s">
        <v>723</v>
      </c>
      <c r="D31" s="253"/>
      <c r="E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V31" s="253"/>
      <c r="AW31" s="82"/>
      <c r="AX31" s="82"/>
      <c r="AY31" s="82"/>
      <c r="BA31" s="257"/>
    </row>
    <row r="32" spans="1:63" s="71" customFormat="1" x14ac:dyDescent="0.45">
      <c r="A32" s="257"/>
      <c r="B32" s="76"/>
      <c r="C32" s="296" t="s">
        <v>724</v>
      </c>
      <c r="D32" s="253"/>
      <c r="E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V32" s="253"/>
      <c r="AW32" s="82"/>
      <c r="AX32" s="82"/>
      <c r="AY32" s="82"/>
      <c r="BA32" s="257"/>
    </row>
    <row r="33" spans="1:56" s="71" customFormat="1" x14ac:dyDescent="0.45">
      <c r="A33" s="257"/>
      <c r="B33" s="298" t="s">
        <v>725</v>
      </c>
      <c r="C33" s="254"/>
      <c r="D33" s="253"/>
      <c r="E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V33" s="253"/>
      <c r="AW33" s="82"/>
      <c r="AX33" s="82"/>
      <c r="AY33" s="82"/>
      <c r="BA33" s="257"/>
    </row>
    <row r="34" spans="1:56" s="71" customFormat="1" x14ac:dyDescent="0.45">
      <c r="A34" s="257"/>
      <c r="B34" s="298" t="s">
        <v>721</v>
      </c>
      <c r="C34" s="296"/>
      <c r="D34" s="253"/>
      <c r="E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  <c r="AV34" s="253"/>
      <c r="AW34" s="82"/>
      <c r="AX34" s="82"/>
      <c r="AY34" s="82"/>
      <c r="BA34" s="257"/>
    </row>
    <row r="35" spans="1:56" s="71" customFormat="1" x14ac:dyDescent="0.45">
      <c r="A35" s="257"/>
      <c r="B35" s="299" t="s">
        <v>747</v>
      </c>
      <c r="C35" s="254"/>
      <c r="D35" s="253"/>
      <c r="E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V35" s="253"/>
      <c r="AW35" s="82"/>
      <c r="AX35" s="82"/>
      <c r="AY35" s="82"/>
      <c r="BA35" s="257"/>
    </row>
    <row r="36" spans="1:56" s="71" customFormat="1" x14ac:dyDescent="0.45">
      <c r="A36" s="255"/>
      <c r="B36" s="298" t="s">
        <v>744</v>
      </c>
      <c r="C36" s="254"/>
      <c r="D36" s="253"/>
      <c r="E36" s="253"/>
      <c r="F36" s="256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85"/>
      <c r="AT36" s="85"/>
      <c r="AU36" s="85"/>
      <c r="AV36" s="253"/>
      <c r="AW36" s="82"/>
      <c r="AX36" s="82"/>
      <c r="AY36" s="82"/>
      <c r="BA36" s="257"/>
    </row>
    <row r="37" spans="1:56" s="71" customFormat="1" x14ac:dyDescent="0.45">
      <c r="A37" s="255"/>
      <c r="B37" s="298"/>
      <c r="C37" s="296" t="s">
        <v>745</v>
      </c>
      <c r="D37" s="253"/>
      <c r="E37" s="253"/>
      <c r="F37" s="256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85"/>
      <c r="AT37" s="85"/>
      <c r="AU37" s="85"/>
      <c r="AV37" s="253"/>
      <c r="AW37" s="82"/>
      <c r="AX37" s="82"/>
      <c r="AY37" s="82"/>
      <c r="BA37" s="257"/>
    </row>
    <row r="38" spans="1:56" s="71" customFormat="1" x14ac:dyDescent="0.45">
      <c r="A38" s="255"/>
      <c r="B38" s="298"/>
      <c r="C38" s="296" t="s">
        <v>746</v>
      </c>
      <c r="D38" s="253"/>
      <c r="E38" s="253"/>
      <c r="F38" s="256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85"/>
      <c r="AT38" s="85"/>
      <c r="AU38" s="85"/>
      <c r="AV38" s="253"/>
      <c r="AW38" s="82"/>
      <c r="AX38" s="82"/>
      <c r="AY38" s="82"/>
      <c r="BA38" s="257"/>
    </row>
    <row r="39" spans="1:56" s="71" customFormat="1" x14ac:dyDescent="0.45">
      <c r="A39" s="289"/>
      <c r="B39" s="298"/>
      <c r="C39" s="296" t="s">
        <v>374</v>
      </c>
      <c r="D39" s="290"/>
      <c r="E39" s="290"/>
      <c r="F39" s="256"/>
      <c r="G39" s="290"/>
      <c r="H39" s="290"/>
      <c r="I39" s="290"/>
      <c r="J39" s="290"/>
      <c r="K39" s="290"/>
      <c r="L39" s="290"/>
      <c r="M39" s="290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85"/>
      <c r="AT39" s="85"/>
      <c r="AU39" s="85"/>
      <c r="AV39" s="253"/>
      <c r="AW39" s="82"/>
      <c r="AX39" s="82"/>
      <c r="AY39" s="82"/>
      <c r="BA39" s="257"/>
    </row>
    <row r="40" spans="1:56" s="71" customFormat="1" x14ac:dyDescent="0.45">
      <c r="A40" s="257"/>
      <c r="B40" s="76" t="s">
        <v>729</v>
      </c>
      <c r="C40" s="254"/>
      <c r="D40" s="253"/>
      <c r="E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V40" s="253"/>
      <c r="AW40" s="82"/>
      <c r="AX40" s="82"/>
      <c r="AY40" s="82"/>
      <c r="BA40" s="257"/>
    </row>
    <row r="41" spans="1:56" s="71" customFormat="1" x14ac:dyDescent="0.45">
      <c r="A41" s="255"/>
      <c r="B41" s="296" t="s">
        <v>417</v>
      </c>
      <c r="C41" s="254"/>
      <c r="D41" s="253"/>
      <c r="E41" s="253"/>
      <c r="F41" s="256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85"/>
      <c r="AT41" s="85"/>
      <c r="AU41" s="85"/>
      <c r="AV41" s="253"/>
      <c r="AW41" s="82"/>
      <c r="AX41" s="82"/>
      <c r="AY41" s="82"/>
      <c r="BA41" s="257"/>
    </row>
    <row r="42" spans="1:56" s="71" customFormat="1" x14ac:dyDescent="0.45">
      <c r="A42" s="255"/>
      <c r="B42" s="254"/>
      <c r="C42" s="254"/>
      <c r="D42" s="253"/>
      <c r="E42" s="253"/>
      <c r="F42" s="256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85"/>
      <c r="AT42" s="85"/>
      <c r="AU42" s="85"/>
      <c r="AV42" s="253"/>
      <c r="AW42" s="82"/>
      <c r="AX42" s="82"/>
      <c r="AY42" s="82"/>
      <c r="BA42" s="257"/>
    </row>
    <row r="43" spans="1:56" s="71" customFormat="1" x14ac:dyDescent="0.45">
      <c r="A43" s="255"/>
      <c r="B43" s="254"/>
      <c r="C43" s="254"/>
      <c r="D43" s="253"/>
      <c r="E43" s="253"/>
      <c r="F43" s="256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  <c r="AS43" s="85"/>
      <c r="AT43" s="85"/>
      <c r="AU43" s="85"/>
      <c r="AV43" s="253"/>
      <c r="AW43" s="82"/>
      <c r="AX43" s="82"/>
      <c r="AY43" s="82"/>
      <c r="BA43" s="257"/>
    </row>
    <row r="44" spans="1:56" s="71" customFormat="1" x14ac:dyDescent="0.45">
      <c r="A44" s="255"/>
      <c r="B44" s="254"/>
      <c r="C44" s="254"/>
      <c r="D44" s="253"/>
      <c r="E44" s="253"/>
      <c r="F44" s="256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3"/>
      <c r="AP44" s="253"/>
      <c r="AQ44" s="253"/>
      <c r="AR44" s="253"/>
      <c r="AS44" s="85"/>
      <c r="AT44" s="85"/>
      <c r="AU44" s="85"/>
      <c r="AV44" s="253"/>
      <c r="AW44" s="82"/>
      <c r="AX44" s="82"/>
      <c r="AY44" s="82"/>
      <c r="BA44" s="257"/>
    </row>
    <row r="45" spans="1:56" s="71" customFormat="1" x14ac:dyDescent="0.45">
      <c r="A45" s="255"/>
      <c r="B45" s="254"/>
      <c r="C45" s="254"/>
      <c r="D45" s="253"/>
      <c r="E45" s="253"/>
      <c r="F45" s="256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  <c r="AR45" s="253"/>
      <c r="AS45" s="85"/>
      <c r="AT45" s="85"/>
      <c r="AU45" s="85"/>
      <c r="AV45" s="253"/>
      <c r="AW45" s="82"/>
      <c r="AX45" s="82"/>
      <c r="AY45" s="82"/>
      <c r="BA45" s="257"/>
    </row>
    <row r="46" spans="1:56" s="71" customFormat="1" x14ac:dyDescent="0.45">
      <c r="A46" s="255"/>
      <c r="B46" s="254"/>
      <c r="C46" s="254"/>
      <c r="D46" s="253"/>
      <c r="E46" s="253"/>
      <c r="F46" s="256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  <c r="AQ46" s="253"/>
      <c r="AR46" s="253"/>
      <c r="AS46" s="85"/>
      <c r="AT46" s="85"/>
      <c r="AU46" s="85"/>
      <c r="AV46" s="253"/>
      <c r="AW46" s="82"/>
      <c r="AX46" s="82"/>
      <c r="AY46" s="82"/>
      <c r="BA46" s="257"/>
    </row>
    <row r="47" spans="1:56" s="71" customFormat="1" x14ac:dyDescent="0.45">
      <c r="A47" s="255"/>
      <c r="B47" s="254"/>
      <c r="C47" s="254"/>
      <c r="D47" s="253"/>
      <c r="E47" s="253"/>
      <c r="F47" s="256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85"/>
      <c r="AT47" s="85"/>
      <c r="AU47" s="85"/>
      <c r="AV47" s="253"/>
      <c r="AW47" s="82"/>
      <c r="AX47" s="82"/>
      <c r="AY47" s="82"/>
      <c r="BA47" s="257"/>
    </row>
    <row r="48" spans="1:56" x14ac:dyDescent="0.45">
      <c r="AX48" s="82"/>
      <c r="AY48" s="82"/>
      <c r="AZ48" s="71"/>
      <c r="BA48" s="257"/>
      <c r="BB48" s="71"/>
      <c r="BC48" s="71"/>
      <c r="BD48" s="71"/>
    </row>
  </sheetData>
  <mergeCells count="67">
    <mergeCell ref="B15:C15"/>
    <mergeCell ref="D15:AU15"/>
    <mergeCell ref="B18:AT18"/>
    <mergeCell ref="AI6:AI10"/>
    <mergeCell ref="A1:AR1"/>
    <mergeCell ref="B2:D2"/>
    <mergeCell ref="E2:L2"/>
    <mergeCell ref="M2:N2"/>
    <mergeCell ref="O2:U2"/>
    <mergeCell ref="V2:W2"/>
    <mergeCell ref="X2:AD2"/>
    <mergeCell ref="AE2:AF2"/>
    <mergeCell ref="AG2:AK2"/>
    <mergeCell ref="AL2:AQ2"/>
    <mergeCell ref="AR2:AV2"/>
    <mergeCell ref="O6:O10"/>
    <mergeCell ref="M3:U3"/>
    <mergeCell ref="V3:AD3"/>
    <mergeCell ref="A5:A10"/>
    <mergeCell ref="B5:C5"/>
    <mergeCell ref="D5:AU5"/>
    <mergeCell ref="Z6:Z10"/>
    <mergeCell ref="AA6:AA10"/>
    <mergeCell ref="AB6:AB10"/>
    <mergeCell ref="Q6:Q10"/>
    <mergeCell ref="R6:R10"/>
    <mergeCell ref="S6:S10"/>
    <mergeCell ref="T6:T10"/>
    <mergeCell ref="U6:U10"/>
    <mergeCell ref="V6:V10"/>
    <mergeCell ref="AU6:AU10"/>
    <mergeCell ref="AJ6:AJ10"/>
    <mergeCell ref="B6:B10"/>
    <mergeCell ref="C6:C10"/>
    <mergeCell ref="D6:D10"/>
    <mergeCell ref="P6:P10"/>
    <mergeCell ref="E6:E10"/>
    <mergeCell ref="F6:F10"/>
    <mergeCell ref="G6:G10"/>
    <mergeCell ref="H6:H10"/>
    <mergeCell ref="I6:I10"/>
    <mergeCell ref="J6:J10"/>
    <mergeCell ref="K6:K10"/>
    <mergeCell ref="L6:L10"/>
    <mergeCell ref="M6:M10"/>
    <mergeCell ref="N6:N10"/>
    <mergeCell ref="AV5:AV10"/>
    <mergeCell ref="AT6:AT10"/>
    <mergeCell ref="AL6:AL10"/>
    <mergeCell ref="AM6:AM10"/>
    <mergeCell ref="AN6:AN10"/>
    <mergeCell ref="B13:AT13"/>
    <mergeCell ref="AO6:AO10"/>
    <mergeCell ref="AP6:AP10"/>
    <mergeCell ref="AQ6:AQ10"/>
    <mergeCell ref="AR6:AR10"/>
    <mergeCell ref="AS6:AS10"/>
    <mergeCell ref="AC6:AC10"/>
    <mergeCell ref="AD6:AD10"/>
    <mergeCell ref="AE6:AE10"/>
    <mergeCell ref="AF6:AF10"/>
    <mergeCell ref="AG6:AG10"/>
    <mergeCell ref="AH6:AH10"/>
    <mergeCell ref="W6:W10"/>
    <mergeCell ref="X6:X10"/>
    <mergeCell ref="Y6:Y10"/>
    <mergeCell ref="AK6:AK10"/>
  </mergeCells>
  <pageMargins left="0.17" right="0.17" top="0.78740157480314965" bottom="0.19685039370078741" header="0.78740157480314965" footer="0.19685039370078741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เกณฑ์ กคศ.</vt:lpstr>
      <vt:lpstr>มาตรฐานวิชาเอกประถม</vt:lpstr>
      <vt:lpstr>มาตรฐานวิชาเอกมัธยม</vt:lpstr>
      <vt:lpstr>โรงเรียนคิดเกณฑ์พิเศษ</vt:lpstr>
      <vt:lpstr>แบบเรียนร่วม</vt:lpstr>
      <vt:lpstr>แบบ ม.พิเศษ</vt:lpstr>
      <vt:lpstr>แบบ สศศ.</vt:lpstr>
      <vt:lpstr>รร.ปกติ</vt:lpstr>
      <vt:lpstr>ครูตาม จ.18</vt:lpstr>
      <vt:lpstr>เมนู</vt:lpstr>
      <vt:lpstr>สำหรับเขตพื้นที่</vt:lpstr>
      <vt:lpstr>Location</vt:lpstr>
      <vt:lpstr>'แบบ ม.พิเศษ'!Print_Area</vt:lpstr>
      <vt:lpstr>'แบบ สศศ.'!Print_Area</vt:lpstr>
      <vt:lpstr>รร.ปกติ!Print_Area</vt:lpstr>
      <vt:lpstr>โรงเรียนคิดเกณฑ์พิเศษ!Print_Area</vt:lpstr>
      <vt:lpstr>โรงเรียนคิดเกณฑ์พิเศษ!Print_Titles</vt:lpstr>
      <vt:lpstr>Special</vt:lpstr>
      <vt:lpstr>Type</vt:lpstr>
      <vt:lpstr>สพท</vt:lpstr>
    </vt:vector>
  </TitlesOfParts>
  <Company>OBEC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Sunisa</dc:creator>
  <cp:lastModifiedBy>Advice</cp:lastModifiedBy>
  <cp:revision/>
  <cp:lastPrinted>2019-06-05T11:21:50Z</cp:lastPrinted>
  <dcterms:created xsi:type="dcterms:W3CDTF">2005-09-20T07:47:23Z</dcterms:created>
  <dcterms:modified xsi:type="dcterms:W3CDTF">2019-06-08T12:29:34Z</dcterms:modified>
</cp:coreProperties>
</file>