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4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(30 พฤศจิกายน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<sst xmlns="http://schemas.openxmlformats.org/spreadsheetml/2006/main" count="855" uniqueCount="455">
  <si>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</si>
  <si>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</si>
  <si>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</si>
  <si>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</si>
  <si>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</si>
  <si>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</si>
  <si>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</si>
  <si>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</si>
  <si>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</si>
  <si>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</si>
  <si>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</si>
  <si>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</si>
  <si>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</si>
  <si>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</si>
  <si>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</si>
  <si>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</si>
  <si>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</si>
  <si>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</si>
  <si>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</si>
  <si>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</si>
  <si>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</si>
  <si>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</si>
  <si>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</si>
  <si>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</si>
  <si>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</si>
  <si>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</si>
  <si>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</si>
  <si>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</si>
  <si>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</si>
  <si>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</si>
  <si>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</si>
  <si>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</si>
  <si>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</si>
  <si>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</si>
  <si>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</si>
  <si>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</si>
  <si>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</si>
  <si>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</si>
  <si>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</si>
  <si>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</si>
  <si>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</si>
  <si>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</si>
  <si>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</si>
  <si>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</si>
  <si>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</si>
  <si>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</si>
  <si>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</si>
  <si>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</si>
  <si>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</si>
  <si>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</si>
  <si>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</si>
  <si>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</si>
  <si>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</si>
  <si>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</si>
  <si>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</si>
  <si>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</si>
  <si>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</si>
  <si>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</si>
  <si>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</si>
  <si>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</si>
  <si>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</si>
  <si>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</si>
  <si>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</si>
  <si>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</si>
  <si>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</si>
  <si>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</si>
  <si>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</si>
  <si>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</si>
  <si>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</si>
  <si>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</si>
  <si>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</si>
  <si>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</si>
  <si>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</si>
  <si>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</si>
  <si>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</si>
  <si>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</si>
  <si>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</si>
  <si>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</si>
  <si>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</si>
  <si>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</si>
  <si>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</si>
  <si>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</si>
  <si>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</si>
  <si>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</si>
  <si>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</si>
  <si>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</si>
  <si>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</si>
  <si>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</si>
  <si>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</si>
  <si>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</si>
  <si>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</si>
  <si>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</si>
  <si>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</si>
  <si>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</si>
  <si>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</si>
  <si>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</si>
  <si>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</si>
  <si>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</si>
  <si>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</si>
  <si>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</si>
  <si>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</si>
  <si>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</si>
  <si>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</si>
  <si>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</si>
  <si>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</si>
  <si>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</si>
  <si>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</si>
  <si>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</si>
  <si>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</si>
  <si>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</si>
  <si>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</si>
  <si>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</si>
  <si>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</si>
  <si>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</si>
  <si>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</si>
  <si>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</si>
  <si>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</si>
  <si>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</si>
  <si>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</si>
  <si>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</si>
  <si>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</si>
  <si>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</si>
  <si>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</si>
  <si>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</si>
  <si>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</si>
  <si>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</si>
  <si>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</si>
  <si>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</si>
  <si>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</si>
  <si>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</si>
  <si>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</si>
  <si>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</si>
  <si>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</si>
  <si>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</si>
  <si>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</si>
  <si>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</si>
  <si>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</si>
  <si>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</si>
  <si>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</si>
  <si>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</si>
  <si>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</si>
  <si>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</si>
  <si>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</si>
  <si>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</si>
  <si>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</si>
  <si>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</si>
  <si>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</si>
  <si>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</si>
  <si>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</si>
  <si>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</si>
  <si>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</si>
  <si>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</si>
  <si>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</si>
  <si>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</si>
  <si>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</si>
  <si>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</si>
  <si>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</si>
  <si>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</si>
  <si>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</si>
  <si>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</si>
  <si>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</si>
  <si>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</si>
  <si>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</si>
  <si>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</si>
  <si>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</si>
  <si>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</si>
  <si>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</si>
  <si>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</si>
  <si>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</si>
  <si>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</si>
  <si>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</si>
  <si>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</si>
  <si>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</si>
  <si>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</si>
  <si>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</si>
  <si>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</si>
  <si>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</si>
  <si>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</si>
  <si>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</si>
  <si>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</si>
  <si>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</si>
  <si>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</si>
  <si>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</si>
  <si>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</si>
  <si>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</si>
  <si>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</si>
  <si>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</si>
  <si>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</si>
  <si>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</si>
  <si>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</si>
  <si>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</si>
  <si>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</si>
  <si>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</si>
  <si>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</si>
  <si>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</si>
  <si>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</si>
  <si>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</si>
  <si>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</si>
  <si>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</si>
  <si>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</si>
  <si>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</si>
  <si>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</si>
  <si>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</si>
  <si>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</si>
  <si>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</si>
  <si>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</si>
  <si>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</si>
  <si>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</si>
  <si>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</si>
  <si>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</si>
  <si>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</si>
  <si>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</si>
  <si>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</si>
  <si>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</si>
  <si>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</si>
  <si>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</si>
  <si>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</si>
  <si>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</si>
  <si>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</si>
  <si>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</si>
  <si>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</si>
  <si>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</si>
  <si>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</si>
  <si>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</si>
  <si>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</si>
  <si>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</si>
  <si>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</si>
  <si>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</si>
  <si>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</si>
  <si>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</si>
  <si>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</si>
  <si>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</si>
  <si>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</si>
  <si>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</si>
  <si>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</si>
  <si>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</si>
  <si>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</si>
  <si>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</si>
  <si>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</si>
  <si>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</si>
  <si>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</si>
  <si>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</si>
  <si>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</si>
  <si>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</si>
  <si>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</si>
  <si>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</si>
  <si>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</si>
  <si>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</si>
  <si>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</si>
  <si>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</si>
  <si>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</si>
  <si>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</si>
  <si>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</si>
  <si>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</si>
  <si>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</si>
  <si>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</si>
  <si>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</si>
  <si>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</si>
  <si>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</si>
  <si>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</si>
  <si>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</si>
  <si>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</si>
  <si>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</si>
  <si>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</si>
  <si>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</si>
  <si>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</si>
  <si>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</si>
  <si>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</si>
  <si>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</si>
  <si>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</si>
  <si>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</si>
  <si>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</si>
  <si>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</si>
  <si>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</si>
  <si>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</si>
  <si>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</si>
  <si>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</si>
  <si>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</si>
  <si>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</si>
  <si>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</si>
  <si>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</si>
  <si>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</si>
  <si>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</si>
  <si>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</si>
  <si>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</si>
  <si>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</si>
  <si>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</si>
  <si>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</si>
  <si>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</si>
  <si>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</si>
  <si>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</si>
  <si>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</si>
  <si>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</si>
  <si>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</si>
  <si>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</si>
  <si>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</si>
  <si>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</si>
  <si>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</si>
  <si>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</si>
  <si>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</si>
  <si>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</si>
  <si>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</si>
  <si>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</si>
  <si>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</si>
  <si>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</si>
  <si>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</si>
  <si>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</si>
  <si>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</si>
  <si>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</si>
  <si>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</si>
  <si>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</si>
  <si>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</si>
  <si>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</si>
  <si>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</si>
  <si>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</si>
  <si>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</si>
  <si>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</si>
  <si>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</si>
  <si>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</si>
  <si>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</si>
  <si>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</si>
  <si>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</si>
  <si>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</si>
  <si>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</si>
  <si>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</si>
  <si>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</si>
  <si>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</si>
  <si>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</si>
  <si>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</si>
  <si>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</si>
  <si>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</si>
  <si>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</si>
  <si>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</si>
  <si>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</si>
  <si>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</si>
  <si>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</si>
  <si>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</si>
  <si>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</si>
  <si>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</si>
  <si>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</si>
  <si>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</si>
  <si>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</si>
  <si>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</si>
  <si>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</si>
  <si>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</si>
  <si>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</si>
  <si>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</si>
  <si>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</si>
  <si>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</si>
  <si>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</si>
  <si>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</si>
  <si>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</si>
  <si>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</si>
  <si>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</si>
  <si>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</si>
  <si>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</si>
  <si>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</si>
  <si>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เด็กชาย คมกฤษ  วิยะรส</t>
  </si>
  <si>
    <t>เด็กชาย จักรวาล  ชะรารัตน์</t>
  </si>
  <si>
    <t>เด็กชาย ธนกฤต  เที่ยงตรงดี</t>
  </si>
  <si>
    <t>เด็กชาย พชร  บุญสนอง</t>
  </si>
  <si>
    <t>เด็กชาย รัชชากร  ผลนา</t>
  </si>
  <si>
    <t>เด็กชาย อาทิตย์  ก้านมะยุระ</t>
  </si>
  <si>
    <t>เด็กหญิง จิรัชญา  เมฆหมอก</t>
  </si>
  <si>
    <t>เด็กหญิง สิรินทรา  สถิตถาวรกุล</t>
  </si>
  <si>
    <t>เด็กชาย ก้องเกียรติ  เจริญพร</t>
  </si>
  <si>
    <t>เด็กชาย ศิริชัย  ไวยัง</t>
  </si>
  <si>
    <t>เด็กชาย ธนกฤต  ถนอมต่วน</t>
  </si>
  <si>
    <t>เด็กหญิง เพ็ญพิชชา  สิงสูงเนิน</t>
  </si>
  <si>
    <t>เด็กชาย พีรภัทร  พุทไธสง</t>
  </si>
  <si>
    <t>เด็กชาย อติเทพ  ยาผ่า</t>
  </si>
  <si>
    <t>เด็กหญิง มีนา  ศรีโอภาส</t>
  </si>
  <si>
    <t>เด็กหญิง สุธิดา  มวยเก่ง</t>
  </si>
  <si>
    <t>เด็กหญิง อภิญญา  ศรีมารินทร์</t>
  </si>
  <si>
    <t>เด็กหญิง เบญจา  คงเฉลียว</t>
  </si>
  <si>
    <t>เด็กชาย สมรรถ  ใจใส</t>
  </si>
  <si>
    <t>เด็กชาย ธีรศิลป์  องค์ศิริศิลป์</t>
  </si>
  <si>
    <t>เด็กหญิง สิริรักษ์  คำแสน</t>
  </si>
  <si>
    <t>เด็กชาย รัชกฤต  ฐิรวุฒิกร</t>
  </si>
  <si>
    <t>เด็กหญิง ธนาภา  มิ่งเมือง</t>
  </si>
  <si>
    <t>เด็กหญิง เณฐฬฏาก์  จรูญศิริโรจน์</t>
  </si>
  <si>
    <t>เด็กหญิง ศิริภัสสร  สิทธิประกรณ์</t>
  </si>
  <si>
    <t>เด็กชาย จักรพล  ไพรพล</t>
  </si>
  <si>
    <t>เด็กชาย นภัทร  พยัคกานน</t>
  </si>
  <si>
    <t>เด็กชาย รัชชานนท์  ทรัพย์สนอง</t>
  </si>
  <si>
    <t>เด็กหญิง หทัยกาญจม์  อิ่นแก้ว</t>
  </si>
  <si>
    <t>เด็กชาย วีระยุทธ์  เนื้อทอง</t>
  </si>
  <si>
    <t>เด็กหญิง ชัชชญา  แสงจุ้ยวงษ์</t>
  </si>
  <si>
    <t>เด็กชาย ยศกร  แก้ววิจิตร</t>
  </si>
  <si>
    <t>1103101145462</t>
  </si>
  <si>
    <t>1103200235648</t>
  </si>
  <si>
    <t>1103200242431</t>
  </si>
  <si>
    <t>1100704228022</t>
  </si>
  <si>
    <t>1100704246624</t>
  </si>
  <si>
    <t>1103200213059</t>
  </si>
  <si>
    <t>1103200214284</t>
  </si>
  <si>
    <t>1103704638509</t>
  </si>
  <si>
    <t>1100704257961</t>
  </si>
  <si>
    <t>1469900901058</t>
  </si>
  <si>
    <t>1100704206819</t>
  </si>
  <si>
    <t>1110301526181</t>
  </si>
  <si>
    <t>1103704603331</t>
  </si>
  <si>
    <t>1103704621908</t>
  </si>
  <si>
    <t>2103300024825</t>
  </si>
  <si>
    <t>1100704216041</t>
  </si>
  <si>
    <t>1119902601186</t>
  </si>
  <si>
    <t>1469500046827</t>
  </si>
  <si>
    <t>1100704207939</t>
  </si>
  <si>
    <t>1100704257120</t>
  </si>
  <si>
    <t>1100704250966</t>
  </si>
  <si>
    <t>1339600238206</t>
  </si>
  <si>
    <t>1100704219759</t>
  </si>
  <si>
    <t>1103200227696</t>
  </si>
  <si>
    <t>1103200229737</t>
  </si>
  <si>
    <t>1319500084452</t>
  </si>
  <si>
    <t>1100704277651</t>
  </si>
  <si>
    <t>1103200236351</t>
  </si>
  <si>
    <t>1559900599172</t>
  </si>
  <si>
    <t>1379900471933</t>
  </si>
  <si>
    <t>1103200242016</t>
  </si>
  <si>
    <t>1309903821005</t>
  </si>
  <si>
    <t>6665</t>
  </si>
  <si>
    <t>6666</t>
  </si>
  <si>
    <t>6668</t>
  </si>
  <si>
    <t>6669</t>
  </si>
  <si>
    <t>6670</t>
  </si>
  <si>
    <t>6678</t>
  </si>
  <si>
    <t>6684</t>
  </si>
  <si>
    <t>6691</t>
  </si>
  <si>
    <t>6692</t>
  </si>
  <si>
    <t>6703</t>
  </si>
  <si>
    <t>6704</t>
  </si>
  <si>
    <t>6715</t>
  </si>
  <si>
    <t>6727</t>
  </si>
  <si>
    <t>6729</t>
  </si>
  <si>
    <t>6737</t>
  </si>
  <si>
    <t>6744</t>
  </si>
  <si>
    <t>6748</t>
  </si>
  <si>
    <t>6749</t>
  </si>
  <si>
    <t>6755</t>
  </si>
  <si>
    <t>6758</t>
  </si>
  <si>
    <t>6777</t>
  </si>
  <si>
    <t>6788</t>
  </si>
  <si>
    <t>6798</t>
  </si>
  <si>
    <t>6803</t>
  </si>
  <si>
    <t>6863</t>
  </si>
  <si>
    <t>6867</t>
  </si>
  <si>
    <t>7011</t>
  </si>
  <si>
    <t>7080</t>
  </si>
  <si>
    <t>7083</t>
  </si>
  <si>
    <t>7226</t>
  </si>
  <si>
    <t>7643</t>
  </si>
  <si>
    <t>7770</t>
  </si>
  <si>
    <t>นายกีรติ  ขำกฤษ</t>
  </si>
  <si>
    <t>นางสุปราณี  เกตุจิตร์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</si>
</sst>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12833536"/>
        <c:axId val="-312836800"/>
      </c:lineChart>
      <c:catAx>
        <c:axId val="-31283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12836800"/>
        <c:crosses val="autoZero"/>
        <c:auto val="1"/>
        <c:lblAlgn val="ctr"/>
        <c:lblOffset val="100"/>
        <c:noMultiLvlLbl val="0"/>
      </c:catAx>
      <c:valAx>
        <c:axId val="-31283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1283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3" sqref="B3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454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453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กลุ่มสาระการเรียนรู้การงานอาชีพ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๔/๑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ง14101   วิชาการงานอาชีพ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นางสุปราณี  เกตุจิตร์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นายกีรติ  ขำกฤษ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๔/๑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ง14101  วิชาการงานอาชีพ</v>
      </c>
      <c r="BK1" s="545"/>
      <c r="BL1" s="545"/>
      <c r="BM1" s="546"/>
      <c r="BN1" s="536" t="str">
        <f>BJ1</f>
        <v>รหัสวิชา ง14101  วิชาการงานอาชีพ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ง14101  วิชาการงานอาชีพ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๔/๑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นางสุปราณี  เกตุจิตร์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421</v>
      </c>
      <c r="C6" s="399" t="s">
        <v>389</v>
      </c>
      <c r="D6" s="400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422</v>
      </c>
      <c r="C7" s="401" t="s">
        <v>390</v>
      </c>
      <c r="D7" s="402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423</v>
      </c>
      <c r="C8" s="401" t="s">
        <v>391</v>
      </c>
      <c r="D8" s="402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424</v>
      </c>
      <c r="C9" s="401" t="s">
        <v>392</v>
      </c>
      <c r="D9" s="402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425</v>
      </c>
      <c r="C10" s="401" t="s">
        <v>393</v>
      </c>
      <c r="D10" s="402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426</v>
      </c>
      <c r="C11" s="401" t="s">
        <v>394</v>
      </c>
      <c r="D11" s="402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427</v>
      </c>
      <c r="C12" s="401" t="s">
        <v>395</v>
      </c>
      <c r="D12" s="402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428</v>
      </c>
      <c r="C13" s="401" t="s">
        <v>396</v>
      </c>
      <c r="D13" s="402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429</v>
      </c>
      <c r="C14" s="401" t="s">
        <v>397</v>
      </c>
      <c r="D14" s="402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430</v>
      </c>
      <c r="C15" s="401" t="s">
        <v>398</v>
      </c>
      <c r="D15" s="402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431</v>
      </c>
      <c r="C16" s="401" t="s">
        <v>399</v>
      </c>
      <c r="D16" s="402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432</v>
      </c>
      <c r="C17" s="401" t="s">
        <v>400</v>
      </c>
      <c r="D17" s="402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433</v>
      </c>
      <c r="C18" s="401" t="s">
        <v>401</v>
      </c>
      <c r="D18" s="402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434</v>
      </c>
      <c r="C19" s="401" t="s">
        <v>402</v>
      </c>
      <c r="D19" s="402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435</v>
      </c>
      <c r="C20" s="401" t="s">
        <v>403</v>
      </c>
      <c r="D20" s="402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436</v>
      </c>
      <c r="C21" s="401" t="s">
        <v>404</v>
      </c>
      <c r="D21" s="402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437</v>
      </c>
      <c r="C22" s="401" t="s">
        <v>405</v>
      </c>
      <c r="D22" s="402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438</v>
      </c>
      <c r="C23" s="401" t="s">
        <v>406</v>
      </c>
      <c r="D23" s="402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439</v>
      </c>
      <c r="C24" s="401" t="s">
        <v>407</v>
      </c>
      <c r="D24" s="402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440</v>
      </c>
      <c r="C25" s="401" t="s">
        <v>408</v>
      </c>
      <c r="D25" s="402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441</v>
      </c>
      <c r="C26" s="401" t="s">
        <v>409</v>
      </c>
      <c r="D26" s="402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442</v>
      </c>
      <c r="C27" s="401" t="s">
        <v>410</v>
      </c>
      <c r="D27" s="402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443</v>
      </c>
      <c r="C28" s="401" t="s">
        <v>411</v>
      </c>
      <c r="D28" s="402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444</v>
      </c>
      <c r="C29" s="401" t="s">
        <v>412</v>
      </c>
      <c r="D29" s="402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445</v>
      </c>
      <c r="C30" s="401" t="s">
        <v>413</v>
      </c>
      <c r="D30" s="402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446</v>
      </c>
      <c r="C31" s="401" t="s">
        <v>414</v>
      </c>
      <c r="D31" s="402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447</v>
      </c>
      <c r="C32" s="401" t="s">
        <v>415</v>
      </c>
      <c r="D32" s="402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448</v>
      </c>
      <c r="C33" s="401" t="s">
        <v>416</v>
      </c>
      <c r="D33" s="402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449</v>
      </c>
      <c r="C34" s="401" t="s">
        <v>417</v>
      </c>
      <c r="D34" s="402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450</v>
      </c>
      <c r="C35" s="401" t="s">
        <v>418</v>
      </c>
      <c r="D35" s="402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451</v>
      </c>
      <c r="C36" s="401" t="s">
        <v>419</v>
      </c>
      <c r="D36" s="402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452</v>
      </c>
      <c r="C37" s="401" t="s">
        <v>420</v>
      </c>
      <c r="D37" s="402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/>
      <c r="C38" s="401"/>
      <c r="D38" s="402"/>
      <c r="E38" s="134"/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>
        <v>0</v>
      </c>
      <c r="AH38" s="266">
        <f t="shared" si="12"/>
        <v>0</v>
      </c>
      <c r="AI38" s="276">
        <f t="shared" si="10"/>
        <v>0</v>
      </c>
      <c r="AJ38" s="277">
        <f t="shared" si="13"/>
        <v>0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๔/๑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607" t="str">
        <f>ปพ.5!$D$6</f>
        <v>เด็กชาย คมกฤษ  วิยะรส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610" t="str">
        <f>ปพ.5!$D$7</f>
        <v>เด็กชาย จักรวาล  ชะรารัตน์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98" t="str">
        <f>ปพ.5!$D$8</f>
        <v>เด็กชาย ธนกฤต  เที่ยงตรงดี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98" t="str">
        <f>ปพ.5!$D$9</f>
        <v>เด็กชาย พชร  บุญสนอง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98" t="str">
        <f>ปพ.5!$D$10</f>
        <v>เด็กชาย รัชชากร  ผลนา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98" t="str">
        <f>ปพ.5!$D$11</f>
        <v>เด็กชาย อาทิตย์  ก้านมะยุระ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98" t="str">
        <f>ปพ.5!$D$12</f>
        <v>เด็กหญิง จิรัชญา  เมฆหมอก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98" t="str">
        <f>ปพ.5!$D$13</f>
        <v>เด็กหญิง สิรินทรา  สถิตถาวรกุล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98" t="str">
        <f>ปพ.5!$D$14</f>
        <v>เด็กชาย ก้องเกียรติ  เจริญพร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98" t="str">
        <f>ปพ.5!$D$15</f>
        <v>เด็กชาย ศิริชัย  ไวยัง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98" t="str">
        <f>ปพ.5!$D$16</f>
        <v>เด็กชาย ธนกฤต  ถนอมต่วน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98" t="str">
        <f>ปพ.5!$D$17</f>
        <v>เด็กหญิง เพ็ญพิชชา  สิงสูงเนิน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98" t="str">
        <f>ปพ.5!$D$18</f>
        <v>เด็กชาย พีรภัทร  พุทไธสง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98" t="str">
        <f>ปพ.5!$D$19</f>
        <v>เด็กชาย อติเทพ  ยาผ่า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98" t="str">
        <f>ปพ.5!$D$20</f>
        <v>เด็กหญิง มีนา  ศรีโอภาส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98" t="str">
        <f>ปพ.5!$D$21</f>
        <v>เด็กหญิง สุธิดา  มวยเก่ง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98" t="str">
        <f>ปพ.5!$D$22</f>
        <v>เด็กหญิง อภิญญา  ศรีมารินทร์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98" t="str">
        <f>ปพ.5!$D$23</f>
        <v>เด็กหญิง เบญจา  คงเฉลียว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98" t="str">
        <f>ปพ.5!$D$24</f>
        <v>เด็กชาย สมรรถ  ใจใส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98" t="str">
        <f>ปพ.5!$D$25</f>
        <v>เด็กชาย ธีรศิลป์  องค์ศิริศิลป์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98" t="str">
        <f>ปพ.5!$D$26</f>
        <v>เด็กหญิง สิริรักษ์  คำแสน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98" t="str">
        <f>ปพ.5!$D$27</f>
        <v>เด็กชาย รัชกฤต  ฐิรวุฒิกร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98" t="str">
        <f>ปพ.5!$D$28</f>
        <v>เด็กหญิง ธนาภา  มิ่งเมือง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98" t="str">
        <f>ปพ.5!$D$29</f>
        <v>เด็กหญิง เณฐฬฏาก์  จรูญศิริโรจน์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98" t="str">
        <f>ปพ.5!$D$30</f>
        <v>เด็กหญิง ศิริภัสสร  สิทธิประกรณ์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98" t="str">
        <f>ปพ.5!$D$31</f>
        <v>เด็กชาย จักรพล  ไพรพล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98" t="str">
        <f>ปพ.5!$D$32</f>
        <v>เด็กชาย นภัทร  พยัคกานน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98" t="str">
        <f>ปพ.5!$D$33</f>
        <v>เด็กชาย รัชชานนท์  ทรัพย์สนอง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98" t="str">
        <f>ปพ.5!$D$34</f>
        <v>เด็กหญิง หทัยกาญจม์  อิ่นแก้ว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98" t="str">
        <f>ปพ.5!$D$35</f>
        <v>เด็กชาย วีระยุทธ์  เนื้อทอง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98" t="str">
        <f>ปพ.5!$D$36</f>
        <v>เด็กหญิง ชัชชญา  แสงจุ้ยวงษ์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98" t="str">
        <f>ปพ.5!$D$37</f>
        <v>เด็กชาย ยศกร  แก้ววิจิตร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98">
        <f>ปพ.5!$D$38</f>
        <v>0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๔/๑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23345</v>
      </c>
      <c r="H4" s="368">
        <f>IF($G$4=J80,"",$G$4+1)</f>
        <v>23346</v>
      </c>
      <c r="I4" s="368">
        <f>IF($G$4=0,"",$G$4+2)</f>
        <v>23347</v>
      </c>
      <c r="J4" s="368">
        <f>IF($G$4=0,"",$G$4+3)</f>
        <v>23348</v>
      </c>
      <c r="K4" s="369">
        <f>IF($G$4=0,"",$G$4+4)</f>
        <v>23349</v>
      </c>
      <c r="L4" s="370">
        <f>IF($G$4=0,"",$G$4+7)</f>
        <v>23352</v>
      </c>
      <c r="M4" s="368">
        <f>IF($G$4=0,"",$G$4+8)</f>
        <v>23353</v>
      </c>
      <c r="N4" s="368">
        <f>IF($G$4=0,"",$G$4+9)</f>
        <v>23354</v>
      </c>
      <c r="O4" s="368">
        <f>IF($G$4=0,"",$G$4+10)</f>
        <v>23355</v>
      </c>
      <c r="P4" s="371">
        <f>IF($G$4=0,"",$G$4+11)</f>
        <v>23356</v>
      </c>
      <c r="Q4" s="372">
        <f>IF($G$4=0,"",$G$4+14)</f>
        <v>23359</v>
      </c>
      <c r="R4" s="368">
        <f>IF($G$4=0,"",$G$4+15)</f>
        <v>23360</v>
      </c>
      <c r="S4" s="368">
        <f>IF($G$4=0,"",$G$4+16)</f>
        <v>23361</v>
      </c>
      <c r="T4" s="368">
        <f>IF($G$4=0,"",$G$4+17)</f>
        <v>23362</v>
      </c>
      <c r="U4" s="369">
        <f>IF($G$4=0,"",$G$4+18)</f>
        <v>23363</v>
      </c>
      <c r="V4" s="370">
        <f>IF($G$4=0,"",$G$4+21)</f>
        <v>23366</v>
      </c>
      <c r="W4" s="368">
        <f>IF($G$4=0,"",$G$4+22)</f>
        <v>23367</v>
      </c>
      <c r="X4" s="368">
        <f>IF($G$4=0,"",$G$4+23)</f>
        <v>23368</v>
      </c>
      <c r="Y4" s="368">
        <f>IF($G$4=0,"",$G$4+24)</f>
        <v>23369</v>
      </c>
      <c r="Z4" s="371">
        <f>IF($G$4=0,"",$G$4+25)</f>
        <v>23370</v>
      </c>
      <c r="AA4" s="372">
        <f>IF($G$4=0,"",$G$4+28)</f>
        <v>23373</v>
      </c>
      <c r="AB4" s="368">
        <f>IF($G$4=0,"",$G$4+29)</f>
        <v>23374</v>
      </c>
      <c r="AC4" s="368">
        <f>IF($G$4=0,"",$G$4+30)</f>
        <v>23375</v>
      </c>
      <c r="AD4" s="368">
        <f>IF($G$4=0,"",$G$4+31)</f>
        <v>23376</v>
      </c>
      <c r="AE4" s="369">
        <f>IF($G$4=0,"",$G$4+32)</f>
        <v>23377</v>
      </c>
      <c r="AF4" s="370">
        <f>IF($G$4=0,"",$G$4+35)</f>
        <v>23380</v>
      </c>
      <c r="AG4" s="368">
        <f>IF($G$4=0,"",$G$4+36)</f>
        <v>23381</v>
      </c>
      <c r="AH4" s="368">
        <f>IF($G$4=0,"",$G$4+37)</f>
        <v>23382</v>
      </c>
      <c r="AI4" s="368">
        <f>IF($G$4=0,"",$G$4+38)</f>
        <v>23383</v>
      </c>
      <c r="AJ4" s="371">
        <f>IF($G$4=0,"",$G$4+39)</f>
        <v>23384</v>
      </c>
      <c r="AK4" s="372">
        <f>IF($G$4=0,"",$G$4+42)</f>
        <v>23387</v>
      </c>
      <c r="AL4" s="368">
        <f>IF($G$4=0,"",$G$4+43)</f>
        <v>23388</v>
      </c>
      <c r="AM4" s="368">
        <f>IF($G$4=0,"",$G$4+44)</f>
        <v>23389</v>
      </c>
      <c r="AN4" s="368">
        <f>IF($G$4=0,"",$G$4+45)</f>
        <v>23390</v>
      </c>
      <c r="AO4" s="369">
        <f>IF($G$4=0,"",$G$4+46)</f>
        <v>23391</v>
      </c>
      <c r="AP4" s="372">
        <f>IF($G$4=0,"",$G$4+49)</f>
        <v>23394</v>
      </c>
      <c r="AQ4" s="368">
        <f>IF($G$4=0,"",$G$4+50)</f>
        <v>23395</v>
      </c>
      <c r="AR4" s="368">
        <f>IF($G$4=0,"",$G$4+51)</f>
        <v>23396</v>
      </c>
      <c r="AS4" s="368">
        <f>IF($G$4=0,"",$G$4+52)</f>
        <v>23397</v>
      </c>
      <c r="AT4" s="369">
        <f>IF($G$4=0,"",$G$4+53)</f>
        <v>23398</v>
      </c>
      <c r="AU4" s="370">
        <f>IF($G$4=0,"",$G$4+56)</f>
        <v>23401</v>
      </c>
      <c r="AV4" s="368">
        <f>IF($G$4=0,"",$G$4+57)</f>
        <v>23402</v>
      </c>
      <c r="AW4" s="368">
        <f>IF($G$4=0,"",$G$4+58)</f>
        <v>23403</v>
      </c>
      <c r="AX4" s="368">
        <f>IF($G$4=0,"",$G$4+59)</f>
        <v>23404</v>
      </c>
      <c r="AY4" s="371">
        <f>IF($G$4=0,"",$G$4+60)</f>
        <v>23405</v>
      </c>
      <c r="AZ4" s="372">
        <f>IF($G$4=0,"",$G$4+63)</f>
        <v>23408</v>
      </c>
      <c r="BA4" s="368">
        <f>IF($G$4=0,"",$G$4+64)</f>
        <v>23409</v>
      </c>
      <c r="BB4" s="368">
        <f>IF($G$4=0,"",$G$4+65)</f>
        <v>23410</v>
      </c>
      <c r="BC4" s="368">
        <f>IF($G$4=0,"",$G$4+66)</f>
        <v>23411</v>
      </c>
      <c r="BD4" s="369">
        <f>IF($G$4=0,"",$G$4+67)</f>
        <v>23412</v>
      </c>
      <c r="BE4" s="372">
        <f>IF($G$4=0,"",$G$4+70)</f>
        <v>23415</v>
      </c>
      <c r="BF4" s="368">
        <f>IF($G$4=0,"",$G$4+71)</f>
        <v>23416</v>
      </c>
      <c r="BG4" s="368">
        <f>IF($G$4=0,"",$G$4+72)</f>
        <v>23417</v>
      </c>
      <c r="BH4" s="368">
        <f>IF($G$4=0,"",$G$4+73)</f>
        <v>23418</v>
      </c>
      <c r="BI4" s="369">
        <f>IF($G$4=0,"",$G$4+74)</f>
        <v>23419</v>
      </c>
      <c r="BJ4" s="370">
        <f>IF($G$4=0,"",$G$4+77)</f>
        <v>23422</v>
      </c>
      <c r="BK4" s="368">
        <f>IF($G$4=0,"",$G$4+78)</f>
        <v>23423</v>
      </c>
      <c r="BL4" s="368">
        <f>IF($G$4=0,"",$G$4+79)</f>
        <v>23424</v>
      </c>
      <c r="BM4" s="368">
        <f>IF($G$4=0,"",$G$4+80)</f>
        <v>23425</v>
      </c>
      <c r="BN4" s="371">
        <f>IF($G$4=0,"",$G$4+81)</f>
        <v>23426</v>
      </c>
      <c r="BO4" s="368">
        <f>IF($G$4=0,"",$G$4+84)</f>
        <v>23429</v>
      </c>
      <c r="BP4" s="368">
        <f>IF($G$4=0,"",$G$4+85)</f>
        <v>23430</v>
      </c>
      <c r="BQ4" s="368">
        <f>IF($G$4=0,"",$G$4+86)</f>
        <v>23431</v>
      </c>
      <c r="BR4" s="368">
        <f>IF($G$4=0,"",$G$4+87)</f>
        <v>23432</v>
      </c>
      <c r="BS4" s="369">
        <f>IF($G$4=0,"",$G$4+88)</f>
        <v>23433</v>
      </c>
      <c r="BT4" s="372">
        <f>IF($G$4=0,"",$G$4+91)</f>
        <v>23436</v>
      </c>
      <c r="BU4" s="368">
        <f>IF($G$4=0,"",$G$4+92)</f>
        <v>23437</v>
      </c>
      <c r="BV4" s="368">
        <f>IF($G$4=0,"",$G$4+93)</f>
        <v>23438</v>
      </c>
      <c r="BW4" s="368">
        <f>IF($G$4=0,"",$G$4+94)</f>
        <v>23439</v>
      </c>
      <c r="BX4" s="369">
        <f>IF($G$4=0,"",$G$4+95)</f>
        <v>23440</v>
      </c>
      <c r="BY4" s="372">
        <f>IF($G$4=0,"",$G$4+98)</f>
        <v>23443</v>
      </c>
      <c r="BZ4" s="368">
        <f>IF($G$4=0,"",$G$4+99)</f>
        <v>23444</v>
      </c>
      <c r="CA4" s="368">
        <f>IF($G$4=0,"",$G$4+100)</f>
        <v>23445</v>
      </c>
      <c r="CB4" s="368">
        <f>IF($G$4=0,"",$G$4+101)</f>
        <v>23446</v>
      </c>
      <c r="CC4" s="369">
        <f>IF($G$4=0,"",$G$4+102)</f>
        <v>23447</v>
      </c>
      <c r="CD4" s="372">
        <f>IF($G$4=0,"",$G$4+105)</f>
        <v>23450</v>
      </c>
      <c r="CE4" s="368">
        <f>IF($G$4=0,"",$G$4+106)</f>
        <v>23451</v>
      </c>
      <c r="CF4" s="368">
        <f>IF($G$4=0,"",$G$4+107)</f>
        <v>23452</v>
      </c>
      <c r="CG4" s="368">
        <f>IF($G$4=0,"",$G$4+108)</f>
        <v>23453</v>
      </c>
      <c r="CH4" s="369">
        <f>IF($G$4=0,"",$G$4+109)</f>
        <v>23454</v>
      </c>
      <c r="CI4" s="372">
        <f>IF($G$4=0,"",$G$4+112)</f>
        <v>23457</v>
      </c>
      <c r="CJ4" s="368">
        <f>IF($G$4=0,"",$G$4+113)</f>
        <v>23458</v>
      </c>
      <c r="CK4" s="368">
        <f>IF($G$4=0,"",$G$4+114)</f>
        <v>23459</v>
      </c>
      <c r="CL4" s="368">
        <f>IF($G$4=0,"",$G$4+115)</f>
        <v>23460</v>
      </c>
      <c r="CM4" s="369">
        <f>IF($G$4=0,"",$G$4+116)</f>
        <v>23461</v>
      </c>
      <c r="CN4" s="372">
        <f>IF($G$4=0,"",$G$4+119)</f>
        <v>23464</v>
      </c>
      <c r="CO4" s="368">
        <f>IF($G$4=0,"",$G$4+120)</f>
        <v>23465</v>
      </c>
      <c r="CP4" s="368">
        <f>IF($G$4=0,"",$G$4+121)</f>
        <v>23466</v>
      </c>
      <c r="CQ4" s="368">
        <f>IF($G$4=0,"",$G$4+122)</f>
        <v>23467</v>
      </c>
      <c r="CR4" s="369">
        <f>IF($G$4=0,"",$G$4+123)</f>
        <v>23468</v>
      </c>
      <c r="CS4" s="372">
        <f>IF($G$4=0,"",$G$4+126)</f>
        <v>23471</v>
      </c>
      <c r="CT4" s="368">
        <f>IF($G$4=0,"",$G$4+127)</f>
        <v>23472</v>
      </c>
      <c r="CU4" s="368">
        <f>IF($G$4=0,"",$G$4+128)</f>
        <v>23473</v>
      </c>
      <c r="CV4" s="368">
        <f>IF($G$4=0,"",$G$4+129)</f>
        <v>23474</v>
      </c>
      <c r="CW4" s="369">
        <f>IF($G$4=0,"",$G$4+130)</f>
        <v>23475</v>
      </c>
      <c r="CX4" s="372">
        <f>IF($G$4=0,"",$G$4+133)</f>
        <v>23478</v>
      </c>
      <c r="CY4" s="368">
        <f>IF($G$4=0,"",$G$4+134)</f>
        <v>23479</v>
      </c>
      <c r="CZ4" s="368">
        <f>IF($G$4=0,"",$G$4+135)</f>
        <v>23480</v>
      </c>
      <c r="DA4" s="368">
        <f>IF($G$4=0,"",$G$4+136)</f>
        <v>23481</v>
      </c>
      <c r="DB4" s="369">
        <f>IF($G$4=0,"",$G$4+137)</f>
        <v>23482</v>
      </c>
      <c r="DC4" s="372">
        <f>IF($G$4=0,"",$G$4+140)</f>
        <v>23485</v>
      </c>
      <c r="DD4" s="368">
        <f>IF($G$4=0,"",$G$4+141)</f>
        <v>23486</v>
      </c>
      <c r="DE4" s="368">
        <f>IF($G$4=0,"",$G$4+142)</f>
        <v>23487</v>
      </c>
      <c r="DF4" s="368">
        <f>IF($G$4=0,"",$G$4+143)</f>
        <v>23488</v>
      </c>
      <c r="DG4" s="369">
        <f>IF($G$4=0,"",$G$4+144)</f>
        <v>23489</v>
      </c>
      <c r="DH4" s="372">
        <f>IF($G$4=0,"",$G$4+147)</f>
        <v>23492</v>
      </c>
      <c r="DI4" s="368">
        <f>IF($G$4=0,"",$G$4+148)</f>
        <v>23493</v>
      </c>
      <c r="DJ4" s="368">
        <f>IF($G$4=0,"",$G$4+149)</f>
        <v>23494</v>
      </c>
      <c r="DK4" s="368">
        <f>IF($G$4=0,"",$G$4+150)</f>
        <v>23495</v>
      </c>
      <c r="DL4" s="369">
        <f>IF($G$4=0,"",$G$4+151)</f>
        <v>23496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607" t="str">
        <f>ปพ.5!$D$6</f>
        <v>เด็กชาย คมกฤษ  วิยะรส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610" t="str">
        <f>ปพ.5!$D$7</f>
        <v>เด็กชาย จักรวาล  ชะรารัตน์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98" t="str">
        <f>ปพ.5!$D$8</f>
        <v>เด็กชาย ธนกฤต  เที่ยงตรงดี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98" t="str">
        <f>ปพ.5!$D$9</f>
        <v>เด็กชาย พชร  บุญสนอง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98" t="str">
        <f>ปพ.5!$D$10</f>
        <v>เด็กชาย รัชชากร  ผลนา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98" t="str">
        <f>ปพ.5!$D$11</f>
        <v>เด็กชาย อาทิตย์  ก้านมะยุระ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98" t="str">
        <f>ปพ.5!$D$12</f>
        <v>เด็กหญิง จิรัชญา  เมฆหมอก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98" t="str">
        <f>ปพ.5!$D$13</f>
        <v>เด็กหญิง สิรินทรา  สถิตถาวรกุล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98" t="str">
        <f>ปพ.5!$D$14</f>
        <v>เด็กชาย ก้องเกียรติ  เจริญพร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98" t="str">
        <f>ปพ.5!$D$15</f>
        <v>เด็กชาย ศิริชัย  ไวยัง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98" t="str">
        <f>ปพ.5!$D$16</f>
        <v>เด็กชาย ธนกฤต  ถนอมต่วน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98" t="str">
        <f>ปพ.5!$D$17</f>
        <v>เด็กหญิง เพ็ญพิชชา  สิงสูงเนิน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98" t="str">
        <f>ปพ.5!$D$18</f>
        <v>เด็กชาย พีรภัทร  พุทไธสง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98" t="str">
        <f>ปพ.5!$D$19</f>
        <v>เด็กชาย อติเทพ  ยาผ่า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98" t="str">
        <f>ปพ.5!$D$20</f>
        <v>เด็กหญิง มีนา  ศรีโอภาส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98" t="str">
        <f>ปพ.5!$D$21</f>
        <v>เด็กหญิง สุธิดา  มวยเก่ง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98" t="str">
        <f>ปพ.5!$D$22</f>
        <v>เด็กหญิง อภิญญา  ศรีมารินทร์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98" t="str">
        <f>ปพ.5!$D$23</f>
        <v>เด็กหญิง เบญจา  คงเฉลียว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98" t="str">
        <f>ปพ.5!$D$24</f>
        <v>เด็กชาย สมรรถ  ใจใส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98" t="str">
        <f>ปพ.5!$D$25</f>
        <v>เด็กชาย ธีรศิลป์  องค์ศิริศิลป์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98" t="str">
        <f>ปพ.5!$D$26</f>
        <v>เด็กหญิง สิริรักษ์  คำแสน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98" t="str">
        <f>ปพ.5!$D$27</f>
        <v>เด็กชาย รัชกฤต  ฐิรวุฒิกร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98" t="str">
        <f>ปพ.5!$D$28</f>
        <v>เด็กหญิง ธนาภา  มิ่งเมือง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98" t="str">
        <f>ปพ.5!$D$29</f>
        <v>เด็กหญิง เณฐฬฏาก์  จรูญศิริโรจน์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98" t="str">
        <f>ปพ.5!$D$30</f>
        <v>เด็กหญิง ศิริภัสสร  สิทธิประกรณ์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98" t="str">
        <f>ปพ.5!$D$31</f>
        <v>เด็กชาย จักรพล  ไพรพล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98" t="str">
        <f>ปพ.5!$D$32</f>
        <v>เด็กชาย นภัทร  พยัคกานน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98" t="str">
        <f>ปพ.5!$D$33</f>
        <v>เด็กชาย รัชชานนท์  ทรัพย์สนอง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98" t="str">
        <f>ปพ.5!$D$34</f>
        <v>เด็กหญิง หทัยกาญจม์  อิ่นแก้ว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98" t="str">
        <f>ปพ.5!$D$35</f>
        <v>เด็กชาย วีระยุทธ์  เนื้อทอง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98" t="str">
        <f>ปพ.5!$D$36</f>
        <v>เด็กหญิง ชัชชญา  แสงจุ้ยวงษ์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98" t="str">
        <f>ปพ.5!$D$37</f>
        <v>เด็กชาย ยศกร  แก้ววิจิตร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98">
        <f>ปพ.5!$D$38</f>
        <v>0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การงานอาชีพ   รหัสวิชา ง14101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๔/๑</v>
      </c>
      <c r="B4" s="629"/>
      <c r="C4" s="629"/>
      <c r="D4" s="629"/>
      <c r="E4" s="626" t="str">
        <f>"ครูผู้สอน "&amp;DATA!B10</f>
        <v>ครูผู้สอน นางสุปราณี  เกตุจิตร์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6665</v>
      </c>
      <c r="C9" s="120" t="str">
        <f>IF(ISBLANK(ปพ.5!C6)," ",ปพ.5!C6)</f>
        <v>1103101145462</v>
      </c>
      <c r="D9" s="121" t="str">
        <f>IF(ISBLANK(ปพ.5!D6)," ",ปพ.5!D6)</f>
        <v>เด็กชาย คมกฤษ  วิยะรส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6666</v>
      </c>
      <c r="C10" s="124" t="s">
        <v>23</v>
      </c>
      <c r="D10" s="121" t="str">
        <f>IF(ISBLANK(ปพ.5!D7)," ",ปพ.5!D7)</f>
        <v>เด็กชาย จักรวาล  ชะรารัตน์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6668</v>
      </c>
      <c r="C11" s="124" t="s">
        <v>24</v>
      </c>
      <c r="D11" s="121" t="str">
        <f>IF(ISBLANK(ปพ.5!D8)," ",ปพ.5!D8)</f>
        <v>เด็กชาย ธนกฤต  เที่ยงตรงดี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6669</v>
      </c>
      <c r="C12" s="125" t="s">
        <v>25</v>
      </c>
      <c r="D12" s="121" t="str">
        <f>IF(ISBLANK(ปพ.5!D9)," ",ปพ.5!D9)</f>
        <v>เด็กชาย พชร  บุญสนอง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6670</v>
      </c>
      <c r="C13" s="125" t="s">
        <v>26</v>
      </c>
      <c r="D13" s="121" t="str">
        <f>IF(ISBLANK(ปพ.5!D10)," ",ปพ.5!D10)</f>
        <v>เด็กชาย รัชชากร  ผลนา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6678</v>
      </c>
      <c r="C14" s="124" t="s">
        <v>27</v>
      </c>
      <c r="D14" s="121" t="str">
        <f>IF(ISBLANK(ปพ.5!D11)," ",ปพ.5!D11)</f>
        <v>เด็กชาย อาทิตย์  ก้านมะยุระ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6684</v>
      </c>
      <c r="C15" s="124" t="s">
        <v>28</v>
      </c>
      <c r="D15" s="121" t="str">
        <f>IF(ISBLANK(ปพ.5!D12)," ",ปพ.5!D12)</f>
        <v>เด็กหญิง จิรัชญา  เมฆหมอก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6691</v>
      </c>
      <c r="C16" s="124" t="s">
        <v>29</v>
      </c>
      <c r="D16" s="121" t="str">
        <f>IF(ISBLANK(ปพ.5!D13)," ",ปพ.5!D13)</f>
        <v>เด็กหญิง สิรินทรา  สถิตถาวรกุล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6692</v>
      </c>
      <c r="C17" s="124" t="s">
        <v>30</v>
      </c>
      <c r="D17" s="121" t="str">
        <f>IF(ISBLANK(ปพ.5!D14)," ",ปพ.5!D14)</f>
        <v>เด็กชาย ก้องเกียรติ  เจริญพร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6703</v>
      </c>
      <c r="C18" s="124" t="s">
        <v>31</v>
      </c>
      <c r="D18" s="121" t="str">
        <f>IF(ISBLANK(ปพ.5!D15)," ",ปพ.5!D15)</f>
        <v>เด็กชาย ศิริชัย  ไวยัง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6704</v>
      </c>
      <c r="C19" s="124" t="s">
        <v>32</v>
      </c>
      <c r="D19" s="121" t="str">
        <f>IF(ISBLANK(ปพ.5!D16)," ",ปพ.5!D16)</f>
        <v>เด็กชาย ธนกฤต  ถนอมต่วน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6715</v>
      </c>
      <c r="C20" s="126">
        <v>1579900971314</v>
      </c>
      <c r="D20" s="121" t="str">
        <f>IF(ISBLANK(ปพ.5!D17)," ",ปพ.5!D17)</f>
        <v>เด็กหญิง เพ็ญพิชชา  สิงสูงเนิน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6727</v>
      </c>
      <c r="C21" s="127">
        <v>1579900976715</v>
      </c>
      <c r="D21" s="121" t="str">
        <f>IF(ISBLANK(ปพ.5!D18)," ",ปพ.5!D18)</f>
        <v>เด็กชาย พีรภัทร  พุทไธสง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6729</v>
      </c>
      <c r="C22" s="127">
        <v>1579900998409</v>
      </c>
      <c r="D22" s="121" t="str">
        <f>IF(ISBLANK(ปพ.5!D19)," ",ปพ.5!D19)</f>
        <v>เด็กชาย อติเทพ  ยาผ่า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6737</v>
      </c>
      <c r="C23" s="127">
        <v>1103703473531</v>
      </c>
      <c r="D23" s="121" t="str">
        <f>IF(ISBLANK(ปพ.5!D20)," ",ปพ.5!D20)</f>
        <v>เด็กหญิง มีนา  ศรีโอภาส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6744</v>
      </c>
      <c r="C24" s="128">
        <v>1579900993822</v>
      </c>
      <c r="D24" s="121" t="str">
        <f>IF(ISBLANK(ปพ.5!D21)," ",ปพ.5!D21)</f>
        <v>เด็กหญิง สุธิดา  มวยเก่ง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6748</v>
      </c>
      <c r="C25" s="124" t="s">
        <v>33</v>
      </c>
      <c r="D25" s="121" t="str">
        <f>IF(ISBLANK(ปพ.5!D22)," ",ปพ.5!D22)</f>
        <v>เด็กหญิง อภิญญา  ศรีมารินทร์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6749</v>
      </c>
      <c r="C26" s="124" t="s">
        <v>34</v>
      </c>
      <c r="D26" s="121" t="str">
        <f>IF(ISBLANK(ปพ.5!D23)," ",ปพ.5!D23)</f>
        <v>เด็กหญิง เบญจา  คงเฉลียว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6755</v>
      </c>
      <c r="C27" s="124" t="s">
        <v>35</v>
      </c>
      <c r="D27" s="121" t="str">
        <f>IF(ISBLANK(ปพ.5!D24)," ",ปพ.5!D24)</f>
        <v>เด็กชาย สมรรถ  ใจใส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6758</v>
      </c>
      <c r="C28" s="124" t="s">
        <v>36</v>
      </c>
      <c r="D28" s="121" t="str">
        <f>IF(ISBLANK(ปพ.5!D25)," ",ปพ.5!D25)</f>
        <v>เด็กชาย ธีรศิลป์  องค์ศิริศิลป์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6777</v>
      </c>
      <c r="C29" s="124" t="s">
        <v>37</v>
      </c>
      <c r="D29" s="121" t="str">
        <f>IF(ISBLANK(ปพ.5!D26)," ",ปพ.5!D26)</f>
        <v>เด็กหญิง สิริรักษ์  คำแสน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6788</v>
      </c>
      <c r="C30" s="124" t="s">
        <v>38</v>
      </c>
      <c r="D30" s="121" t="str">
        <f>IF(ISBLANK(ปพ.5!D27)," ",ปพ.5!D27)</f>
        <v>เด็กชาย รัชกฤต  ฐิรวุฒิกร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6798</v>
      </c>
      <c r="C31" s="124" t="s">
        <v>39</v>
      </c>
      <c r="D31" s="121" t="str">
        <f>IF(ISBLANK(ปพ.5!D28)," ",ปพ.5!D28)</f>
        <v>เด็กหญิง ธนาภา  มิ่งเมือง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6803</v>
      </c>
      <c r="C32" s="124" t="s">
        <v>40</v>
      </c>
      <c r="D32" s="121" t="str">
        <f>IF(ISBLANK(ปพ.5!D29)," ",ปพ.5!D29)</f>
        <v>เด็กหญิง เณฐฬฏาก์  จรูญศิริโรจน์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6863</v>
      </c>
      <c r="C33" s="124" t="s">
        <v>41</v>
      </c>
      <c r="D33" s="121" t="str">
        <f>IF(ISBLANK(ปพ.5!D30)," ",ปพ.5!D30)</f>
        <v>เด็กหญิง ศิริภัสสร  สิทธิประกรณ์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6867</v>
      </c>
      <c r="C34" s="124" t="s">
        <v>42</v>
      </c>
      <c r="D34" s="121" t="str">
        <f>IF(ISBLANK(ปพ.5!D31)," ",ปพ.5!D31)</f>
        <v>เด็กชาย จักรพล  ไพรพล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7011</v>
      </c>
      <c r="C35" s="124" t="s">
        <v>43</v>
      </c>
      <c r="D35" s="121" t="str">
        <f>IF(ISBLANK(ปพ.5!D32)," ",ปพ.5!D32)</f>
        <v>เด็กชาย นภัทร  พยัคกานน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7080</v>
      </c>
      <c r="C36" s="124" t="s">
        <v>44</v>
      </c>
      <c r="D36" s="121" t="str">
        <f>IF(ISBLANK(ปพ.5!D33)," ",ปพ.5!D33)</f>
        <v>เด็กชาย รัชชานนท์  ทรัพย์สนอง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7083</v>
      </c>
      <c r="C37" s="124" t="s">
        <v>45</v>
      </c>
      <c r="D37" s="121" t="str">
        <f>IF(ISBLANK(ปพ.5!D34)," ",ปพ.5!D34)</f>
        <v>เด็กหญิง หทัยกาญจม์  อิ่นแก้ว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7226</v>
      </c>
      <c r="C38" s="126">
        <v>1579900004665</v>
      </c>
      <c r="D38" s="121" t="str">
        <f>IF(ISBLANK(ปพ.5!D35)," ",ปพ.5!D35)</f>
        <v>เด็กชาย วีระยุทธ์  เนื้อทอง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7643</v>
      </c>
      <c r="C39" s="126" t="s">
        <v>46</v>
      </c>
      <c r="D39" s="121" t="str">
        <f>IF(ISBLANK(ปพ.5!D36)," ",ปพ.5!D36)</f>
        <v>เด็กหญิง ชัชชญา  แสงจุ้ยวงษ์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7770</v>
      </c>
      <c r="C40" s="129"/>
      <c r="D40" s="121" t="str">
        <f>IF(ISBLANK(ปพ.5!D37)," ",ปพ.5!D37)</f>
        <v>เด็กชาย ยศกร  แก้ววิจิตร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>
        <f>ปพ.5!AJ38</f>
        <v>0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๔/๑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ง14101  วิชาการงานอาชีพ   ครูผู้สอนนางสุปราณี  เกตุจิตร์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32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32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2020-08-21T07:12:30Z</dcterms:modified>
</cp:coreProperties>
</file>